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righttocare-my.sharepoint.com/personal/shida_nyimbili_righttocare-zambia_org/Documents/Documents/RTCZ/RTCZ/R/RTCZ/Data/Provincial Targets/"/>
    </mc:Choice>
  </mc:AlternateContent>
  <xr:revisionPtr revIDLastSave="6" documentId="13_ncr:1_{0BF5F197-24EA-4EEB-8CB0-20A6BD1768B5}" xr6:coauthVersionLast="47" xr6:coauthVersionMax="47" xr10:uidLastSave="{8FA926AF-A5D6-4C67-AC4E-83F09BA656B4}"/>
  <bookViews>
    <workbookView minimized="1" xWindow="1392" yWindow="2016" windowWidth="17280" windowHeight="8964" xr2:uid="{00000000-000D-0000-FFFF-FFFF00000000}"/>
  </bookViews>
  <sheets>
    <sheet name="Tx_Curr" sheetId="1" r:id="rId1"/>
    <sheet name="PMTCT STAT D" sheetId="2" r:id="rId2"/>
    <sheet name="PMTCT STAT N" sheetId="3" r:id="rId3"/>
    <sheet name="HTS TST" sheetId="4" r:id="rId4"/>
    <sheet name="HTS POS" sheetId="5" r:id="rId5"/>
    <sheet name="TX NEW" sheetId="6" r:id="rId6"/>
    <sheet name="PMTCT ART" sheetId="7" r:id="rId7"/>
    <sheet name="PMTCT EID" sheetId="8" r:id="rId8"/>
    <sheet name="TB PREV D" sheetId="9" r:id="rId9"/>
    <sheet name="TB PREV N" sheetId="10" r:id="rId10"/>
    <sheet name="HTS_SELF" sheetId="12" r:id="rId11"/>
    <sheet name="TX_PVLS D" sheetId="13" r:id="rId12"/>
    <sheet name="TX_PVLS N" sheetId="14" r:id="rId13"/>
    <sheet name="GEND GBV" sheetId="16" r:id="rId14"/>
    <sheet name="TX TB" sheetId="17" r:id="rId15"/>
  </sheets>
  <definedNames>
    <definedName name="_xlnm._FilterDatabase" localSheetId="13" hidden="1">'GEND GBV'!$J$1:$K$170</definedName>
    <definedName name="_xlnm._FilterDatabase" localSheetId="4" hidden="1">'HTS POS'!$K$1:$L$170</definedName>
    <definedName name="_xlnm._FilterDatabase" localSheetId="3" hidden="1">'HTS TST'!$J$1:$K$170</definedName>
    <definedName name="_xlnm._FilterDatabase" localSheetId="10" hidden="1">HTS_SELF!$J$1:$K$170</definedName>
    <definedName name="_xlnm._FilterDatabase" localSheetId="6" hidden="1">'PMTCT ART'!$A$1:$H$170</definedName>
    <definedName name="_xlnm._FilterDatabase" localSheetId="1" hidden="1">'PMTCT STAT D'!$J$1:$K$169</definedName>
    <definedName name="_xlnm._FilterDatabase" localSheetId="2" hidden="1">'PMTCT STAT N'!$J$1:$K$169</definedName>
    <definedName name="_xlnm._FilterDatabase" localSheetId="8" hidden="1">'TB PREV D'!$K$1:$L$170</definedName>
    <definedName name="_xlnm._FilterDatabase" localSheetId="9" hidden="1">'TB PREV N'!$K$1:$L$170</definedName>
    <definedName name="_xlnm._FilterDatabase" localSheetId="5" hidden="1">'TX NEW'!$J$1:$K$170</definedName>
    <definedName name="_xlnm._FilterDatabase" localSheetId="14" hidden="1">'TX TB'!$K$1:$L$170</definedName>
    <definedName name="_xlnm._FilterDatabase" localSheetId="0" hidden="1">Tx_Curr!$K$1:$L$170</definedName>
    <definedName name="_xlnm._FilterDatabase" localSheetId="11" hidden="1">'TX_PVLS D'!$K$1:$L$170</definedName>
    <definedName name="_xlnm._FilterDatabase" localSheetId="12" hidden="1">'TX_PVLS N'!$K$1:$L$170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E16" i="8"/>
  <c r="G16" i="8" s="1"/>
  <c r="K22" i="10"/>
  <c r="L22" i="10"/>
  <c r="L11" i="10"/>
  <c r="K18" i="10"/>
  <c r="K67" i="12"/>
  <c r="K2" i="14"/>
  <c r="L128" i="17"/>
  <c r="G2" i="7"/>
  <c r="H2" i="7" s="1"/>
  <c r="J2" i="7"/>
  <c r="J22" i="4"/>
  <c r="K22" i="4" s="1"/>
  <c r="J2" i="4"/>
  <c r="J4" i="4"/>
  <c r="K31" i="3"/>
  <c r="K42" i="3"/>
  <c r="K79" i="3"/>
  <c r="J2" i="3"/>
  <c r="K31" i="2"/>
  <c r="K42" i="2"/>
  <c r="K79" i="2"/>
  <c r="K96" i="2"/>
  <c r="J20" i="2"/>
  <c r="G20" i="2"/>
  <c r="J11" i="6"/>
  <c r="K11" i="6" s="1"/>
  <c r="G57" i="1"/>
  <c r="I57" i="1" s="1"/>
  <c r="J160" i="6"/>
  <c r="K155" i="5"/>
  <c r="L155" i="5" s="1"/>
  <c r="K16" i="5"/>
  <c r="G16" i="5"/>
  <c r="K2" i="7" l="1"/>
  <c r="J32" i="6"/>
  <c r="G32" i="6"/>
  <c r="H32" i="6" s="1"/>
  <c r="K32" i="6" l="1"/>
  <c r="K3" i="5"/>
  <c r="J120" i="16"/>
  <c r="K120" i="16" s="1"/>
  <c r="J127" i="16"/>
  <c r="K127" i="16" s="1"/>
  <c r="K3" i="14"/>
  <c r="K4" i="14"/>
  <c r="K6" i="14"/>
  <c r="K8" i="14"/>
  <c r="L8" i="14" s="1"/>
  <c r="K11" i="14"/>
  <c r="L11" i="14" s="1"/>
  <c r="K12" i="14"/>
  <c r="K13" i="14"/>
  <c r="K16" i="14"/>
  <c r="K17" i="14"/>
  <c r="K18" i="14"/>
  <c r="K19" i="14"/>
  <c r="K20" i="14"/>
  <c r="K21" i="14"/>
  <c r="L21" i="14" s="1"/>
  <c r="K22" i="14"/>
  <c r="L22" i="14" s="1"/>
  <c r="K23" i="14"/>
  <c r="K24" i="14"/>
  <c r="K25" i="14"/>
  <c r="K26" i="14"/>
  <c r="K27" i="14"/>
  <c r="K28" i="14"/>
  <c r="K29" i="14"/>
  <c r="L29" i="14" s="1"/>
  <c r="K31" i="14"/>
  <c r="K32" i="14"/>
  <c r="K33" i="14"/>
  <c r="K34" i="14"/>
  <c r="K35" i="14"/>
  <c r="K36" i="14"/>
  <c r="K37" i="14"/>
  <c r="L37" i="14" s="1"/>
  <c r="K38" i="14"/>
  <c r="L38" i="14" s="1"/>
  <c r="K39" i="14"/>
  <c r="K40" i="14"/>
  <c r="K42" i="14"/>
  <c r="K43" i="14"/>
  <c r="K44" i="14"/>
  <c r="K45" i="14"/>
  <c r="K47" i="14"/>
  <c r="K48" i="14"/>
  <c r="L48" i="14" s="1"/>
  <c r="K49" i="14"/>
  <c r="K50" i="14"/>
  <c r="K51" i="14"/>
  <c r="K52" i="14"/>
  <c r="K53" i="14"/>
  <c r="K54" i="14"/>
  <c r="K55" i="14"/>
  <c r="K56" i="14"/>
  <c r="L56" i="14" s="1"/>
  <c r="K57" i="14"/>
  <c r="K58" i="14"/>
  <c r="K59" i="14"/>
  <c r="K61" i="14"/>
  <c r="K62" i="14"/>
  <c r="K63" i="14"/>
  <c r="K64" i="14"/>
  <c r="L64" i="14" s="1"/>
  <c r="K65" i="14"/>
  <c r="L65" i="14" s="1"/>
  <c r="K66" i="14"/>
  <c r="L66" i="14" s="1"/>
  <c r="K67" i="14"/>
  <c r="K68" i="14"/>
  <c r="K69" i="14"/>
  <c r="K70" i="14"/>
  <c r="K72" i="14"/>
  <c r="K73" i="14"/>
  <c r="L73" i="14" s="1"/>
  <c r="K74" i="14"/>
  <c r="L74" i="14" s="1"/>
  <c r="K75" i="14"/>
  <c r="K76" i="14"/>
  <c r="K78" i="14"/>
  <c r="K79" i="14"/>
  <c r="K80" i="14"/>
  <c r="K82" i="14"/>
  <c r="K83" i="14"/>
  <c r="K84" i="14"/>
  <c r="K85" i="14"/>
  <c r="K86" i="14"/>
  <c r="L86" i="14" s="1"/>
  <c r="K88" i="14"/>
  <c r="K89" i="14"/>
  <c r="K91" i="14"/>
  <c r="K93" i="14"/>
  <c r="K94" i="14"/>
  <c r="L94" i="14" s="1"/>
  <c r="K95" i="14"/>
  <c r="L95" i="14" s="1"/>
  <c r="K96" i="14"/>
  <c r="K97" i="14"/>
  <c r="K98" i="14"/>
  <c r="K99" i="14"/>
  <c r="K102" i="14"/>
  <c r="K103" i="14"/>
  <c r="K105" i="14"/>
  <c r="L105" i="14" s="1"/>
  <c r="K106" i="14"/>
  <c r="L106" i="14" s="1"/>
  <c r="K107" i="14"/>
  <c r="K109" i="14"/>
  <c r="K110" i="14"/>
  <c r="K111" i="14"/>
  <c r="K112" i="14"/>
  <c r="K113" i="14"/>
  <c r="L113" i="14" s="1"/>
  <c r="K114" i="14"/>
  <c r="L114" i="14" s="1"/>
  <c r="K116" i="14"/>
  <c r="L116" i="14" s="1"/>
  <c r="K117" i="14"/>
  <c r="K118" i="14"/>
  <c r="K119" i="14"/>
  <c r="K120" i="14"/>
  <c r="K121" i="14"/>
  <c r="K122" i="14"/>
  <c r="K123" i="14"/>
  <c r="L123" i="14" s="1"/>
  <c r="K124" i="14"/>
  <c r="L124" i="14" s="1"/>
  <c r="K125" i="14"/>
  <c r="K126" i="14"/>
  <c r="K127" i="14"/>
  <c r="L127" i="14" s="1"/>
  <c r="K128" i="14"/>
  <c r="K129" i="14"/>
  <c r="K130" i="14"/>
  <c r="K131" i="14"/>
  <c r="L131" i="14" s="1"/>
  <c r="K132" i="14"/>
  <c r="L132" i="14" s="1"/>
  <c r="K133" i="14"/>
  <c r="K134" i="14"/>
  <c r="K135" i="14"/>
  <c r="K136" i="14"/>
  <c r="K137" i="14"/>
  <c r="K138" i="14"/>
  <c r="K139" i="14"/>
  <c r="L139" i="14" s="1"/>
  <c r="K140" i="14"/>
  <c r="L140" i="14" s="1"/>
  <c r="K141" i="14"/>
  <c r="K142" i="14"/>
  <c r="K143" i="14"/>
  <c r="K144" i="14"/>
  <c r="K145" i="14"/>
  <c r="K146" i="14"/>
  <c r="K147" i="14"/>
  <c r="L147" i="14" s="1"/>
  <c r="K148" i="14"/>
  <c r="K149" i="14"/>
  <c r="K151" i="14"/>
  <c r="K152" i="14"/>
  <c r="K153" i="14"/>
  <c r="K154" i="14"/>
  <c r="K155" i="14"/>
  <c r="L155" i="14" s="1"/>
  <c r="K156" i="14"/>
  <c r="K157" i="14"/>
  <c r="L157" i="14" s="1"/>
  <c r="K158" i="14"/>
  <c r="K159" i="14"/>
  <c r="K160" i="14"/>
  <c r="K161" i="14"/>
  <c r="K162" i="14"/>
  <c r="K163" i="14"/>
  <c r="K164" i="14"/>
  <c r="K165" i="14"/>
  <c r="L165" i="14" s="1"/>
  <c r="K166" i="14"/>
  <c r="K167" i="14"/>
  <c r="K168" i="14"/>
  <c r="K169" i="14"/>
  <c r="K170" i="14"/>
  <c r="L170" i="14" s="1"/>
  <c r="K3" i="13"/>
  <c r="K4" i="13"/>
  <c r="L4" i="13" s="1"/>
  <c r="K6" i="13"/>
  <c r="L6" i="13" s="1"/>
  <c r="K8" i="13"/>
  <c r="K11" i="13"/>
  <c r="L11" i="13" s="1"/>
  <c r="K12" i="13"/>
  <c r="K13" i="13"/>
  <c r="K16" i="13"/>
  <c r="K17" i="13"/>
  <c r="K18" i="13"/>
  <c r="L18" i="13" s="1"/>
  <c r="K19" i="13"/>
  <c r="L19" i="13" s="1"/>
  <c r="K20" i="13"/>
  <c r="K21" i="13"/>
  <c r="K22" i="13"/>
  <c r="L22" i="13" s="1"/>
  <c r="K23" i="13"/>
  <c r="K24" i="13"/>
  <c r="K25" i="13"/>
  <c r="K26" i="13"/>
  <c r="K27" i="13"/>
  <c r="L27" i="13" s="1"/>
  <c r="K28" i="13"/>
  <c r="K29" i="13"/>
  <c r="K31" i="13"/>
  <c r="K32" i="13"/>
  <c r="K33" i="13"/>
  <c r="K34" i="13"/>
  <c r="K35" i="13"/>
  <c r="L35" i="13" s="1"/>
  <c r="K36" i="13"/>
  <c r="K37" i="13"/>
  <c r="K38" i="13"/>
  <c r="K39" i="13"/>
  <c r="K40" i="13"/>
  <c r="K42" i="13"/>
  <c r="K43" i="13"/>
  <c r="K44" i="13"/>
  <c r="L44" i="13" s="1"/>
  <c r="K45" i="13"/>
  <c r="K47" i="13"/>
  <c r="K48" i="13"/>
  <c r="K49" i="13"/>
  <c r="K50" i="13"/>
  <c r="K51" i="13"/>
  <c r="K52" i="13"/>
  <c r="K53" i="13"/>
  <c r="K54" i="13"/>
  <c r="L54" i="13" s="1"/>
  <c r="K55" i="13"/>
  <c r="K56" i="13"/>
  <c r="L56" i="13" s="1"/>
  <c r="K57" i="13"/>
  <c r="K58" i="13"/>
  <c r="K59" i="13"/>
  <c r="K61" i="13"/>
  <c r="K62" i="13"/>
  <c r="L62" i="13" s="1"/>
  <c r="K63" i="13"/>
  <c r="K64" i="13"/>
  <c r="K65" i="13"/>
  <c r="K66" i="13"/>
  <c r="L66" i="13" s="1"/>
  <c r="K67" i="13"/>
  <c r="K68" i="13"/>
  <c r="K69" i="13"/>
  <c r="K70" i="13"/>
  <c r="K72" i="13"/>
  <c r="K73" i="13"/>
  <c r="L73" i="13" s="1"/>
  <c r="K74" i="13"/>
  <c r="K75" i="13"/>
  <c r="K76" i="13"/>
  <c r="K78" i="13"/>
  <c r="K79" i="13"/>
  <c r="K80" i="13"/>
  <c r="L80" i="13" s="1"/>
  <c r="K82" i="13"/>
  <c r="L82" i="13" s="1"/>
  <c r="K83" i="13"/>
  <c r="K84" i="13"/>
  <c r="K85" i="13"/>
  <c r="K86" i="13"/>
  <c r="L86" i="13" s="1"/>
  <c r="K88" i="13"/>
  <c r="K89" i="13"/>
  <c r="K91" i="13"/>
  <c r="K93" i="13"/>
  <c r="L93" i="13" s="1"/>
  <c r="K94" i="13"/>
  <c r="K95" i="13"/>
  <c r="K96" i="13"/>
  <c r="K97" i="13"/>
  <c r="K98" i="13"/>
  <c r="K99" i="13"/>
  <c r="K102" i="13"/>
  <c r="L102" i="13" s="1"/>
  <c r="K103" i="13"/>
  <c r="L103" i="13" s="1"/>
  <c r="K105" i="13"/>
  <c r="K106" i="13"/>
  <c r="L106" i="13" s="1"/>
  <c r="K107" i="13"/>
  <c r="K109" i="13"/>
  <c r="K110" i="13"/>
  <c r="K111" i="13"/>
  <c r="K112" i="13"/>
  <c r="L112" i="13" s="1"/>
  <c r="K113" i="13"/>
  <c r="L113" i="13" s="1"/>
  <c r="K114" i="13"/>
  <c r="K116" i="13"/>
  <c r="K117" i="13"/>
  <c r="K118" i="13"/>
  <c r="K119" i="13"/>
  <c r="K120" i="13"/>
  <c r="K121" i="13"/>
  <c r="L121" i="13" s="1"/>
  <c r="K122" i="13"/>
  <c r="L122" i="13" s="1"/>
  <c r="K123" i="13"/>
  <c r="K124" i="13"/>
  <c r="K125" i="13"/>
  <c r="K126" i="13"/>
  <c r="K127" i="13"/>
  <c r="L127" i="13" s="1"/>
  <c r="K128" i="13"/>
  <c r="K129" i="13"/>
  <c r="K130" i="13"/>
  <c r="L130" i="13" s="1"/>
  <c r="K131" i="13"/>
  <c r="K132" i="13"/>
  <c r="K133" i="13"/>
  <c r="K134" i="13"/>
  <c r="K135" i="13"/>
  <c r="K136" i="13"/>
  <c r="K137" i="13"/>
  <c r="L137" i="13" s="1"/>
  <c r="K138" i="13"/>
  <c r="L138" i="13" s="1"/>
  <c r="K139" i="13"/>
  <c r="K140" i="13"/>
  <c r="K141" i="13"/>
  <c r="K142" i="13"/>
  <c r="K143" i="13"/>
  <c r="K144" i="13"/>
  <c r="K145" i="13"/>
  <c r="L145" i="13" s="1"/>
  <c r="K146" i="13"/>
  <c r="L146" i="13" s="1"/>
  <c r="K147" i="13"/>
  <c r="L147" i="13" s="1"/>
  <c r="K148" i="13"/>
  <c r="K149" i="13"/>
  <c r="K151" i="13"/>
  <c r="K152" i="13"/>
  <c r="K153" i="13"/>
  <c r="K154" i="13"/>
  <c r="L154" i="13" s="1"/>
  <c r="K155" i="13"/>
  <c r="L155" i="13" s="1"/>
  <c r="K156" i="13"/>
  <c r="K157" i="13"/>
  <c r="K158" i="13"/>
  <c r="K159" i="13"/>
  <c r="K160" i="13"/>
  <c r="K161" i="13"/>
  <c r="K162" i="13"/>
  <c r="K163" i="13"/>
  <c r="L163" i="13" s="1"/>
  <c r="K164" i="13"/>
  <c r="K165" i="13"/>
  <c r="K166" i="13"/>
  <c r="K167" i="13"/>
  <c r="K168" i="13"/>
  <c r="K169" i="13"/>
  <c r="K170" i="13"/>
  <c r="L170" i="13" s="1"/>
  <c r="K2" i="13"/>
  <c r="J5" i="12"/>
  <c r="J9" i="12"/>
  <c r="J10" i="12"/>
  <c r="J11" i="12"/>
  <c r="K11" i="12" s="1"/>
  <c r="J12" i="12"/>
  <c r="J13" i="12"/>
  <c r="J14" i="12"/>
  <c r="J15" i="12"/>
  <c r="J16" i="12"/>
  <c r="J17" i="12"/>
  <c r="J18" i="12"/>
  <c r="J20" i="12"/>
  <c r="J22" i="12"/>
  <c r="K22" i="12" s="1"/>
  <c r="J25" i="12"/>
  <c r="J26" i="12"/>
  <c r="J27" i="12"/>
  <c r="J29" i="12"/>
  <c r="J31" i="12"/>
  <c r="J32" i="12"/>
  <c r="J33" i="12"/>
  <c r="J35" i="12"/>
  <c r="J36" i="12"/>
  <c r="J37" i="12"/>
  <c r="J38" i="12"/>
  <c r="J39" i="12"/>
  <c r="J40" i="12"/>
  <c r="J45" i="12"/>
  <c r="J48" i="12"/>
  <c r="J49" i="12"/>
  <c r="J55" i="12"/>
  <c r="J56" i="12"/>
  <c r="K56" i="12" s="1"/>
  <c r="J59" i="12"/>
  <c r="J61" i="12"/>
  <c r="J62" i="12"/>
  <c r="J66" i="12"/>
  <c r="K66" i="12" s="1"/>
  <c r="J72" i="12"/>
  <c r="J73" i="12"/>
  <c r="K73" i="12" s="1"/>
  <c r="J74" i="12"/>
  <c r="J75" i="12"/>
  <c r="J78" i="12"/>
  <c r="J79" i="12"/>
  <c r="J80" i="12"/>
  <c r="J82" i="12"/>
  <c r="J86" i="12"/>
  <c r="K86" i="12" s="1"/>
  <c r="J94" i="12"/>
  <c r="J97" i="12"/>
  <c r="J98" i="12"/>
  <c r="J99" i="12"/>
  <c r="J103" i="12"/>
  <c r="J105" i="12"/>
  <c r="J106" i="12"/>
  <c r="K106" i="12" s="1"/>
  <c r="J107" i="12"/>
  <c r="J108" i="12"/>
  <c r="J109" i="12"/>
  <c r="J111" i="12"/>
  <c r="J112" i="12"/>
  <c r="J113" i="12"/>
  <c r="K113" i="12" s="1"/>
  <c r="J118" i="12"/>
  <c r="J119" i="12"/>
  <c r="J120" i="12"/>
  <c r="J123" i="12"/>
  <c r="J124" i="12"/>
  <c r="J125" i="12"/>
  <c r="J127" i="12"/>
  <c r="K127" i="12" s="1"/>
  <c r="J130" i="12"/>
  <c r="J132" i="12"/>
  <c r="J135" i="12"/>
  <c r="J137" i="12"/>
  <c r="J138" i="12"/>
  <c r="J143" i="12"/>
  <c r="J147" i="12"/>
  <c r="K147" i="12" s="1"/>
  <c r="J151" i="12"/>
  <c r="J152" i="12"/>
  <c r="J154" i="12"/>
  <c r="J155" i="12"/>
  <c r="K155" i="12" s="1"/>
  <c r="J156" i="12"/>
  <c r="J157" i="12"/>
  <c r="J158" i="12"/>
  <c r="J163" i="12"/>
  <c r="J165" i="12"/>
  <c r="J166" i="12"/>
  <c r="J167" i="12"/>
  <c r="J168" i="12"/>
  <c r="J170" i="12"/>
  <c r="K170" i="12" s="1"/>
  <c r="K12" i="10"/>
  <c r="K13" i="10"/>
  <c r="K14" i="10"/>
  <c r="K15" i="10"/>
  <c r="K16" i="10"/>
  <c r="K17" i="10"/>
  <c r="K24" i="10"/>
  <c r="K25" i="10"/>
  <c r="K26" i="10"/>
  <c r="K27" i="10"/>
  <c r="K29" i="10"/>
  <c r="L29" i="10" s="1"/>
  <c r="K31" i="10"/>
  <c r="L31" i="10" s="1"/>
  <c r="K32" i="10"/>
  <c r="K33" i="10"/>
  <c r="K34" i="10"/>
  <c r="K35" i="10"/>
  <c r="K37" i="10"/>
  <c r="K38" i="10"/>
  <c r="K39" i="10"/>
  <c r="K43" i="10"/>
  <c r="L43" i="10" s="1"/>
  <c r="K44" i="10"/>
  <c r="K45" i="10"/>
  <c r="K48" i="10"/>
  <c r="K50" i="10"/>
  <c r="K51" i="10"/>
  <c r="K52" i="10"/>
  <c r="K54" i="10"/>
  <c r="K55" i="10"/>
  <c r="L55" i="10" s="1"/>
  <c r="K56" i="10"/>
  <c r="L56" i="10" s="1"/>
  <c r="K59" i="10"/>
  <c r="K61" i="10"/>
  <c r="K62" i="10"/>
  <c r="K63" i="10"/>
  <c r="K64" i="10"/>
  <c r="K65" i="10"/>
  <c r="L65" i="10" s="1"/>
  <c r="K66" i="10"/>
  <c r="L66" i="10" s="1"/>
  <c r="K68" i="10"/>
  <c r="K72" i="10"/>
  <c r="K73" i="10"/>
  <c r="L73" i="10" s="1"/>
  <c r="K74" i="10"/>
  <c r="K75" i="10"/>
  <c r="K78" i="10"/>
  <c r="K79" i="10"/>
  <c r="K80" i="10"/>
  <c r="K82" i="10"/>
  <c r="K85" i="10"/>
  <c r="K86" i="10"/>
  <c r="L86" i="10" s="1"/>
  <c r="K88" i="10"/>
  <c r="K89" i="10"/>
  <c r="K91" i="10"/>
  <c r="K93" i="10"/>
  <c r="L93" i="10" s="1"/>
  <c r="K94" i="10"/>
  <c r="K95" i="10"/>
  <c r="K96" i="10"/>
  <c r="K97" i="10"/>
  <c r="K98" i="10"/>
  <c r="K99" i="10"/>
  <c r="K102" i="10"/>
  <c r="K105" i="10"/>
  <c r="L105" i="10" s="1"/>
  <c r="K106" i="10"/>
  <c r="L106" i="10" s="1"/>
  <c r="K107" i="10"/>
  <c r="K109" i="10"/>
  <c r="K110" i="10"/>
  <c r="K111" i="10"/>
  <c r="K112" i="10"/>
  <c r="K113" i="10"/>
  <c r="L113" i="10" s="1"/>
  <c r="K115" i="10"/>
  <c r="K116" i="10"/>
  <c r="L116" i="10" s="1"/>
  <c r="K118" i="10"/>
  <c r="K119" i="10"/>
  <c r="K120" i="10"/>
  <c r="K121" i="10"/>
  <c r="K122" i="10"/>
  <c r="K124" i="10"/>
  <c r="K125" i="10"/>
  <c r="K126" i="10"/>
  <c r="L126" i="10" s="1"/>
  <c r="K127" i="10"/>
  <c r="L127" i="10" s="1"/>
  <c r="K130" i="10"/>
  <c r="K132" i="10"/>
  <c r="K133" i="10"/>
  <c r="K135" i="10"/>
  <c r="K136" i="10"/>
  <c r="K137" i="10"/>
  <c r="K138" i="10"/>
  <c r="L138" i="10" s="1"/>
  <c r="K139" i="10"/>
  <c r="K140" i="10"/>
  <c r="K141" i="10"/>
  <c r="K142" i="10"/>
  <c r="K143" i="10"/>
  <c r="K144" i="10"/>
  <c r="K145" i="10"/>
  <c r="K147" i="10"/>
  <c r="L147" i="10" s="1"/>
  <c r="K148" i="10"/>
  <c r="K149" i="10"/>
  <c r="K152" i="10"/>
  <c r="K153" i="10"/>
  <c r="K154" i="10"/>
  <c r="K155" i="10"/>
  <c r="L155" i="10" s="1"/>
  <c r="K157" i="10"/>
  <c r="K159" i="10"/>
  <c r="K163" i="10"/>
  <c r="K165" i="10"/>
  <c r="K166" i="10"/>
  <c r="K167" i="10"/>
  <c r="K168" i="10"/>
  <c r="K170" i="10"/>
  <c r="L170" i="10" s="1"/>
  <c r="K151" i="9"/>
  <c r="K158" i="9"/>
  <c r="K160" i="9"/>
  <c r="K169" i="9"/>
  <c r="J4" i="7"/>
  <c r="J5" i="7"/>
  <c r="J6" i="7"/>
  <c r="K6" i="7" s="1"/>
  <c r="J7" i="7"/>
  <c r="J8" i="7"/>
  <c r="J9" i="7"/>
  <c r="J10" i="7"/>
  <c r="J11" i="7"/>
  <c r="K11" i="7" s="1"/>
  <c r="J12" i="7"/>
  <c r="K12" i="7" s="1"/>
  <c r="J13" i="7"/>
  <c r="J14" i="7"/>
  <c r="K14" i="7" s="1"/>
  <c r="J15" i="7"/>
  <c r="J17" i="7"/>
  <c r="J18" i="7"/>
  <c r="J19" i="7"/>
  <c r="J20" i="7"/>
  <c r="J21" i="7"/>
  <c r="J22" i="7"/>
  <c r="K22" i="7" s="1"/>
  <c r="J23" i="7"/>
  <c r="K23" i="7" s="1"/>
  <c r="J24" i="7"/>
  <c r="J25" i="7"/>
  <c r="J26" i="7"/>
  <c r="J27" i="7"/>
  <c r="J28" i="7"/>
  <c r="J29" i="7"/>
  <c r="J30" i="7"/>
  <c r="K30" i="7" s="1"/>
  <c r="J32" i="7"/>
  <c r="K32" i="7" s="1"/>
  <c r="J33" i="7"/>
  <c r="J34" i="7"/>
  <c r="J35" i="7"/>
  <c r="J36" i="7"/>
  <c r="J37" i="7"/>
  <c r="J38" i="7"/>
  <c r="J39" i="7"/>
  <c r="K39" i="7" s="1"/>
  <c r="J40" i="7"/>
  <c r="K40" i="7" s="1"/>
  <c r="J42" i="7"/>
  <c r="J43" i="7"/>
  <c r="J44" i="7"/>
  <c r="J45" i="7"/>
  <c r="J46" i="7"/>
  <c r="J47" i="7"/>
  <c r="J48" i="7"/>
  <c r="K48" i="7" s="1"/>
  <c r="J49" i="7"/>
  <c r="K49" i="7" s="1"/>
  <c r="J50" i="7"/>
  <c r="J51" i="7"/>
  <c r="J52" i="7"/>
  <c r="J53" i="7"/>
  <c r="J54" i="7"/>
  <c r="J55" i="7"/>
  <c r="J56" i="7"/>
  <c r="K56" i="7" s="1"/>
  <c r="J57" i="7"/>
  <c r="K57" i="7" s="1"/>
  <c r="J58" i="7"/>
  <c r="J59" i="7"/>
  <c r="J60" i="7"/>
  <c r="J61" i="7"/>
  <c r="J62" i="7"/>
  <c r="J63" i="7"/>
  <c r="J64" i="7"/>
  <c r="K64" i="7" s="1"/>
  <c r="J65" i="7"/>
  <c r="K65" i="7" s="1"/>
  <c r="J66" i="7"/>
  <c r="K66" i="7" s="1"/>
  <c r="J67" i="7"/>
  <c r="J68" i="7"/>
  <c r="J69" i="7"/>
  <c r="J70" i="7"/>
  <c r="J71" i="7"/>
  <c r="J72" i="7"/>
  <c r="K72" i="7" s="1"/>
  <c r="J73" i="7"/>
  <c r="K73" i="7" s="1"/>
  <c r="J74" i="7"/>
  <c r="J75" i="7"/>
  <c r="J77" i="7"/>
  <c r="J78" i="7"/>
  <c r="J80" i="7"/>
  <c r="J81" i="7"/>
  <c r="J82" i="7"/>
  <c r="K82" i="7" s="1"/>
  <c r="J83" i="7"/>
  <c r="K83" i="7" s="1"/>
  <c r="J84" i="7"/>
  <c r="J85" i="7"/>
  <c r="J86" i="7"/>
  <c r="K86" i="7" s="1"/>
  <c r="J88" i="7"/>
  <c r="J89" i="7"/>
  <c r="J90" i="7"/>
  <c r="J91" i="7"/>
  <c r="K91" i="7" s="1"/>
  <c r="J93" i="7"/>
  <c r="J94" i="7"/>
  <c r="J95" i="7"/>
  <c r="J97" i="7"/>
  <c r="J98" i="7"/>
  <c r="J99" i="7"/>
  <c r="J101" i="7"/>
  <c r="J102" i="7"/>
  <c r="K102" i="7" s="1"/>
  <c r="J103" i="7"/>
  <c r="K103" i="7" s="1"/>
  <c r="J105" i="7"/>
  <c r="J106" i="7"/>
  <c r="K106" i="7" s="1"/>
  <c r="J107" i="7"/>
  <c r="J109" i="7"/>
  <c r="J111" i="7"/>
  <c r="J112" i="7"/>
  <c r="J113" i="7"/>
  <c r="K113" i="7" s="1"/>
  <c r="J114" i="7"/>
  <c r="K114" i="7" s="1"/>
  <c r="J115" i="7"/>
  <c r="J117" i="7"/>
  <c r="J118" i="7"/>
  <c r="J119" i="7"/>
  <c r="J120" i="7"/>
  <c r="J121" i="7"/>
  <c r="J122" i="7"/>
  <c r="K122" i="7" s="1"/>
  <c r="J123" i="7"/>
  <c r="K123" i="7" s="1"/>
  <c r="J125" i="7"/>
  <c r="J126" i="7"/>
  <c r="J127" i="7"/>
  <c r="K127" i="7" s="1"/>
  <c r="J130" i="7"/>
  <c r="J131" i="7"/>
  <c r="J132" i="7"/>
  <c r="J133" i="7"/>
  <c r="J134" i="7"/>
  <c r="K134" i="7" s="1"/>
  <c r="J136" i="7"/>
  <c r="J137" i="7"/>
  <c r="J138" i="7"/>
  <c r="J139" i="7"/>
  <c r="J140" i="7"/>
  <c r="J141" i="7"/>
  <c r="J142" i="7"/>
  <c r="K142" i="7" s="1"/>
  <c r="J143" i="7"/>
  <c r="K143" i="7" s="1"/>
  <c r="J144" i="7"/>
  <c r="J145" i="7"/>
  <c r="J147" i="7"/>
  <c r="K147" i="7" s="1"/>
  <c r="J148" i="7"/>
  <c r="J149" i="7"/>
  <c r="J150" i="7"/>
  <c r="J151" i="7"/>
  <c r="K151" i="7" s="1"/>
  <c r="J152" i="7"/>
  <c r="K152" i="7" s="1"/>
  <c r="J153" i="7"/>
  <c r="J154" i="7"/>
  <c r="J155" i="7"/>
  <c r="K155" i="7" s="1"/>
  <c r="J156" i="7"/>
  <c r="J157" i="7"/>
  <c r="J159" i="7"/>
  <c r="J160" i="7"/>
  <c r="K160" i="7" s="1"/>
  <c r="J163" i="7"/>
  <c r="K163" i="7" s="1"/>
  <c r="J164" i="7"/>
  <c r="J165" i="7"/>
  <c r="J167" i="7"/>
  <c r="J168" i="7"/>
  <c r="J169" i="7"/>
  <c r="J170" i="7"/>
  <c r="K170" i="7" s="1"/>
  <c r="F170" i="16"/>
  <c r="G170" i="16" s="1"/>
  <c r="F169" i="16"/>
  <c r="K169" i="16" s="1"/>
  <c r="F168" i="16"/>
  <c r="F167" i="16"/>
  <c r="J167" i="16" s="1"/>
  <c r="K167" i="16" s="1"/>
  <c r="F166" i="16"/>
  <c r="F165" i="16"/>
  <c r="F164" i="16"/>
  <c r="F163" i="16"/>
  <c r="J163" i="16" s="1"/>
  <c r="K163" i="16" s="1"/>
  <c r="F162" i="16"/>
  <c r="F161" i="16"/>
  <c r="F160" i="16"/>
  <c r="F159" i="16"/>
  <c r="J159" i="16" s="1"/>
  <c r="K159" i="16" s="1"/>
  <c r="F158" i="16"/>
  <c r="F157" i="16"/>
  <c r="K157" i="16" s="1"/>
  <c r="F156" i="16"/>
  <c r="K156" i="16" s="1"/>
  <c r="F155" i="16"/>
  <c r="G155" i="16" s="1"/>
  <c r="F154" i="16"/>
  <c r="J154" i="16" s="1"/>
  <c r="K154" i="16" s="1"/>
  <c r="F153" i="16"/>
  <c r="J153" i="16" s="1"/>
  <c r="K153" i="16" s="1"/>
  <c r="F152" i="16"/>
  <c r="K152" i="16" s="1"/>
  <c r="F151" i="16"/>
  <c r="J151" i="16" s="1"/>
  <c r="K151" i="16" s="1"/>
  <c r="F150" i="16"/>
  <c r="K150" i="16" s="1"/>
  <c r="F149" i="16"/>
  <c r="F148" i="16"/>
  <c r="G148" i="16" s="1"/>
  <c r="H148" i="16" s="1"/>
  <c r="F147" i="16"/>
  <c r="J147" i="16" s="1"/>
  <c r="K147" i="16" s="1"/>
  <c r="F146" i="16"/>
  <c r="F145" i="16"/>
  <c r="F144" i="16"/>
  <c r="F143" i="16"/>
  <c r="J143" i="16" s="1"/>
  <c r="K143" i="16" s="1"/>
  <c r="F142" i="16"/>
  <c r="K142" i="16" s="1"/>
  <c r="F141" i="16"/>
  <c r="J141" i="16" s="1"/>
  <c r="K141" i="16" s="1"/>
  <c r="F140" i="16"/>
  <c r="F139" i="16"/>
  <c r="K139" i="16" s="1"/>
  <c r="F138" i="16"/>
  <c r="K138" i="16" s="1"/>
  <c r="F137" i="16"/>
  <c r="F136" i="16"/>
  <c r="F135" i="16"/>
  <c r="F134" i="16"/>
  <c r="K134" i="16" s="1"/>
  <c r="F133" i="16"/>
  <c r="K133" i="16" s="1"/>
  <c r="F132" i="16"/>
  <c r="F131" i="16"/>
  <c r="K131" i="16" s="1"/>
  <c r="F130" i="16"/>
  <c r="F129" i="16"/>
  <c r="K129" i="16" s="1"/>
  <c r="F128" i="16"/>
  <c r="F127" i="16"/>
  <c r="F126" i="16"/>
  <c r="J126" i="16" s="1"/>
  <c r="K126" i="16" s="1"/>
  <c r="F125" i="16"/>
  <c r="G125" i="16" s="1"/>
  <c r="H125" i="16" s="1"/>
  <c r="F124" i="16"/>
  <c r="J124" i="16" s="1"/>
  <c r="K124" i="16" s="1"/>
  <c r="F123" i="16"/>
  <c r="F122" i="16"/>
  <c r="K122" i="16" s="1"/>
  <c r="F121" i="16"/>
  <c r="F120" i="16"/>
  <c r="F119" i="16"/>
  <c r="G119" i="16" s="1"/>
  <c r="H119" i="16" s="1"/>
  <c r="F118" i="16"/>
  <c r="J118" i="16" s="1"/>
  <c r="K118" i="16" s="1"/>
  <c r="F117" i="16"/>
  <c r="F116" i="16"/>
  <c r="J116" i="16" s="1"/>
  <c r="K116" i="16" s="1"/>
  <c r="F115" i="16"/>
  <c r="F114" i="16"/>
  <c r="K114" i="16" s="1"/>
  <c r="F113" i="16"/>
  <c r="G113" i="16" s="1"/>
  <c r="F112" i="16"/>
  <c r="K112" i="16" s="1"/>
  <c r="F111" i="16"/>
  <c r="F110" i="16"/>
  <c r="F109" i="16"/>
  <c r="J109" i="16" s="1"/>
  <c r="K109" i="16" s="1"/>
  <c r="F108" i="16"/>
  <c r="K108" i="16" s="1"/>
  <c r="F107" i="16"/>
  <c r="K107" i="16" s="1"/>
  <c r="F106" i="16"/>
  <c r="J106" i="16" s="1"/>
  <c r="K106" i="16" s="1"/>
  <c r="F105" i="16"/>
  <c r="J105" i="16" s="1"/>
  <c r="K105" i="16" s="1"/>
  <c r="F104" i="16"/>
  <c r="K104" i="16" s="1"/>
  <c r="F103" i="16"/>
  <c r="J103" i="16" s="1"/>
  <c r="K103" i="16" s="1"/>
  <c r="F102" i="16"/>
  <c r="F101" i="16"/>
  <c r="F100" i="16"/>
  <c r="J100" i="16" s="1"/>
  <c r="K100" i="16" s="1"/>
  <c r="F99" i="16"/>
  <c r="K99" i="16" s="1"/>
  <c r="F98" i="16"/>
  <c r="K98" i="16" s="1"/>
  <c r="F97" i="16"/>
  <c r="J97" i="16" s="1"/>
  <c r="K97" i="16" s="1"/>
  <c r="F96" i="16"/>
  <c r="K96" i="16" s="1"/>
  <c r="F95" i="16"/>
  <c r="F94" i="16"/>
  <c r="J94" i="16" s="1"/>
  <c r="K94" i="16" s="1"/>
  <c r="F93" i="16"/>
  <c r="K93" i="16" s="1"/>
  <c r="F92" i="16"/>
  <c r="K92" i="16" s="1"/>
  <c r="F91" i="16"/>
  <c r="K91" i="16" s="1"/>
  <c r="F90" i="16"/>
  <c r="K90" i="16" s="1"/>
  <c r="F89" i="16"/>
  <c r="F88" i="16"/>
  <c r="J88" i="16" s="1"/>
  <c r="K88" i="16" s="1"/>
  <c r="F87" i="16"/>
  <c r="J87" i="16" s="1"/>
  <c r="K87" i="16" s="1"/>
  <c r="F86" i="16"/>
  <c r="J86" i="16" s="1"/>
  <c r="K86" i="16" s="1"/>
  <c r="F85" i="16"/>
  <c r="J85" i="16" s="1"/>
  <c r="K85" i="16" s="1"/>
  <c r="F84" i="16"/>
  <c r="K84" i="16" s="1"/>
  <c r="F83" i="16"/>
  <c r="K83" i="16" s="1"/>
  <c r="F82" i="16"/>
  <c r="F81" i="16"/>
  <c r="J81" i="16" s="1"/>
  <c r="K81" i="16" s="1"/>
  <c r="F80" i="16"/>
  <c r="J80" i="16" s="1"/>
  <c r="K80" i="16" s="1"/>
  <c r="F79" i="16"/>
  <c r="K79" i="16" s="1"/>
  <c r="F78" i="16"/>
  <c r="F77" i="16"/>
  <c r="K77" i="16" s="1"/>
  <c r="F76" i="16"/>
  <c r="F75" i="16"/>
  <c r="J75" i="16" s="1"/>
  <c r="K75" i="16" s="1"/>
  <c r="F74" i="16"/>
  <c r="K74" i="16" s="1"/>
  <c r="F73" i="16"/>
  <c r="G73" i="16" s="1"/>
  <c r="F72" i="16"/>
  <c r="G72" i="16" s="1"/>
  <c r="H72" i="16" s="1"/>
  <c r="F71" i="16"/>
  <c r="F70" i="16"/>
  <c r="K70" i="16" s="1"/>
  <c r="F69" i="16"/>
  <c r="F68" i="16"/>
  <c r="J68" i="16" s="1"/>
  <c r="K68" i="16" s="1"/>
  <c r="F67" i="16"/>
  <c r="G67" i="16" s="1"/>
  <c r="H67" i="16" s="1"/>
  <c r="F66" i="16"/>
  <c r="G66" i="16" s="1"/>
  <c r="F65" i="16"/>
  <c r="F64" i="16"/>
  <c r="F63" i="16"/>
  <c r="G63" i="16" s="1"/>
  <c r="H63" i="16" s="1"/>
  <c r="F62" i="16"/>
  <c r="J62" i="16" s="1"/>
  <c r="K62" i="16" s="1"/>
  <c r="F61" i="16"/>
  <c r="G61" i="16" s="1"/>
  <c r="H61" i="16" s="1"/>
  <c r="F60" i="16"/>
  <c r="F59" i="16"/>
  <c r="J59" i="16" s="1"/>
  <c r="K59" i="16" s="1"/>
  <c r="F58" i="16"/>
  <c r="G58" i="16" s="1"/>
  <c r="H58" i="16" s="1"/>
  <c r="F57" i="16"/>
  <c r="J57" i="16" s="1"/>
  <c r="K57" i="16" s="1"/>
  <c r="F56" i="16"/>
  <c r="G56" i="16" s="1"/>
  <c r="F55" i="16"/>
  <c r="F54" i="16"/>
  <c r="K54" i="16" s="1"/>
  <c r="F53" i="16"/>
  <c r="F52" i="16"/>
  <c r="K52" i="16" s="1"/>
  <c r="F51" i="16"/>
  <c r="F50" i="16"/>
  <c r="K50" i="16" s="1"/>
  <c r="F49" i="16"/>
  <c r="K49" i="16" s="1"/>
  <c r="F48" i="16"/>
  <c r="F47" i="16"/>
  <c r="K47" i="16" s="1"/>
  <c r="F46" i="16"/>
  <c r="K46" i="16" s="1"/>
  <c r="F45" i="16"/>
  <c r="G45" i="16" s="1"/>
  <c r="H45" i="16" s="1"/>
  <c r="F44" i="16"/>
  <c r="J44" i="16" s="1"/>
  <c r="K44" i="16" s="1"/>
  <c r="F43" i="16"/>
  <c r="F42" i="16"/>
  <c r="K42" i="16" s="1"/>
  <c r="F41" i="16"/>
  <c r="F40" i="16"/>
  <c r="G40" i="16" s="1"/>
  <c r="H40" i="16" s="1"/>
  <c r="F39" i="16"/>
  <c r="G39" i="16" s="1"/>
  <c r="H39" i="16" s="1"/>
  <c r="F38" i="16"/>
  <c r="F37" i="16"/>
  <c r="F36" i="16"/>
  <c r="J36" i="16" s="1"/>
  <c r="K36" i="16" s="1"/>
  <c r="F35" i="16"/>
  <c r="G35" i="16" s="1"/>
  <c r="H35" i="16" s="1"/>
  <c r="F34" i="16"/>
  <c r="K34" i="16" s="1"/>
  <c r="F33" i="16"/>
  <c r="J33" i="16" s="1"/>
  <c r="K33" i="16" s="1"/>
  <c r="F32" i="16"/>
  <c r="F31" i="16"/>
  <c r="G31" i="16" s="1"/>
  <c r="H31" i="16" s="1"/>
  <c r="F30" i="16"/>
  <c r="J30" i="16" s="1"/>
  <c r="K30" i="16" s="1"/>
  <c r="F29" i="16"/>
  <c r="F28" i="16"/>
  <c r="K28" i="16" s="1"/>
  <c r="F27" i="16"/>
  <c r="F26" i="16"/>
  <c r="K26" i="16" s="1"/>
  <c r="F25" i="16"/>
  <c r="G25" i="16" s="1"/>
  <c r="H25" i="16" s="1"/>
  <c r="F24" i="16"/>
  <c r="G24" i="16" s="1"/>
  <c r="H24" i="16" s="1"/>
  <c r="F23" i="16"/>
  <c r="K23" i="16" s="1"/>
  <c r="F22" i="16"/>
  <c r="G22" i="16" s="1"/>
  <c r="F21" i="16"/>
  <c r="K21" i="16" s="1"/>
  <c r="F20" i="16"/>
  <c r="K20" i="16" s="1"/>
  <c r="F19" i="16"/>
  <c r="F18" i="16"/>
  <c r="F17" i="16"/>
  <c r="K17" i="16" s="1"/>
  <c r="F16" i="16"/>
  <c r="J16" i="16" s="1"/>
  <c r="K16" i="16" s="1"/>
  <c r="F15" i="16"/>
  <c r="K15" i="16" s="1"/>
  <c r="F14" i="16"/>
  <c r="G14" i="16" s="1"/>
  <c r="H14" i="16" s="1"/>
  <c r="F13" i="16"/>
  <c r="J13" i="16" s="1"/>
  <c r="K13" i="16" s="1"/>
  <c r="F12" i="16"/>
  <c r="K12" i="16" s="1"/>
  <c r="F11" i="16"/>
  <c r="G11" i="16" s="1"/>
  <c r="F10" i="16"/>
  <c r="K10" i="16" s="1"/>
  <c r="F9" i="16"/>
  <c r="K9" i="16" s="1"/>
  <c r="F8" i="16"/>
  <c r="K8" i="16" s="1"/>
  <c r="F7" i="16"/>
  <c r="F6" i="16"/>
  <c r="J6" i="16" s="1"/>
  <c r="K6" i="16" s="1"/>
  <c r="F5" i="16"/>
  <c r="F4" i="16"/>
  <c r="J4" i="16" s="1"/>
  <c r="K4" i="16" s="1"/>
  <c r="F3" i="16"/>
  <c r="K3" i="16" s="1"/>
  <c r="F2" i="16"/>
  <c r="K2" i="16" s="1"/>
  <c r="F170" i="17"/>
  <c r="G170" i="17" s="1"/>
  <c r="F169" i="17"/>
  <c r="G169" i="17" s="1"/>
  <c r="F168" i="17"/>
  <c r="F167" i="17"/>
  <c r="F166" i="17"/>
  <c r="F165" i="17"/>
  <c r="F164" i="17"/>
  <c r="F163" i="17"/>
  <c r="K163" i="17" s="1"/>
  <c r="F162" i="17"/>
  <c r="G162" i="17" s="1"/>
  <c r="H162" i="17" s="1"/>
  <c r="F161" i="17"/>
  <c r="G161" i="17" s="1"/>
  <c r="F160" i="17"/>
  <c r="F159" i="17"/>
  <c r="F158" i="17"/>
  <c r="K158" i="17" s="1"/>
  <c r="F157" i="17"/>
  <c r="F156" i="17"/>
  <c r="F155" i="17"/>
  <c r="G155" i="17" s="1"/>
  <c r="F154" i="17"/>
  <c r="K154" i="17" s="1"/>
  <c r="F153" i="17"/>
  <c r="F152" i="17"/>
  <c r="F151" i="17"/>
  <c r="F150" i="17"/>
  <c r="F149" i="17"/>
  <c r="F148" i="17"/>
  <c r="K148" i="17" s="1"/>
  <c r="F147" i="17"/>
  <c r="G147" i="17" s="1"/>
  <c r="F146" i="17"/>
  <c r="K146" i="17" s="1"/>
  <c r="F145" i="17"/>
  <c r="F144" i="17"/>
  <c r="F143" i="17"/>
  <c r="F142" i="17"/>
  <c r="K142" i="17" s="1"/>
  <c r="F141" i="17"/>
  <c r="F140" i="17"/>
  <c r="K140" i="17" s="1"/>
  <c r="F139" i="17"/>
  <c r="K139" i="17" s="1"/>
  <c r="F138" i="17"/>
  <c r="F137" i="17"/>
  <c r="F136" i="17"/>
  <c r="F135" i="17"/>
  <c r="K135" i="17" s="1"/>
  <c r="F134" i="17"/>
  <c r="F133" i="17"/>
  <c r="F132" i="17"/>
  <c r="K132" i="17" s="1"/>
  <c r="F131" i="17"/>
  <c r="G131" i="17" s="1"/>
  <c r="I131" i="17" s="1"/>
  <c r="F130" i="17"/>
  <c r="G130" i="17" s="1"/>
  <c r="F129" i="17"/>
  <c r="F128" i="17"/>
  <c r="F127" i="17"/>
  <c r="G127" i="17" s="1"/>
  <c r="F126" i="17"/>
  <c r="G126" i="17" s="1"/>
  <c r="I126" i="17" s="1"/>
  <c r="F125" i="17"/>
  <c r="F124" i="17"/>
  <c r="F123" i="17"/>
  <c r="F122" i="17"/>
  <c r="K122" i="17" s="1"/>
  <c r="F121" i="17"/>
  <c r="F120" i="17"/>
  <c r="F119" i="17"/>
  <c r="G119" i="17" s="1"/>
  <c r="F118" i="17"/>
  <c r="G118" i="17" s="1"/>
  <c r="I118" i="17" s="1"/>
  <c r="F117" i="17"/>
  <c r="F116" i="17"/>
  <c r="F115" i="17"/>
  <c r="F114" i="17"/>
  <c r="F113" i="17"/>
  <c r="G113" i="17" s="1"/>
  <c r="F112" i="17"/>
  <c r="F111" i="17"/>
  <c r="F110" i="17"/>
  <c r="F109" i="17"/>
  <c r="F108" i="17"/>
  <c r="F107" i="17"/>
  <c r="F106" i="17"/>
  <c r="G106" i="17" s="1"/>
  <c r="F105" i="17"/>
  <c r="K105" i="17" s="1"/>
  <c r="F104" i="17"/>
  <c r="F103" i="17"/>
  <c r="F102" i="17"/>
  <c r="F101" i="17"/>
  <c r="F100" i="17"/>
  <c r="F99" i="17"/>
  <c r="F98" i="17"/>
  <c r="K98" i="17" s="1"/>
  <c r="F97" i="17"/>
  <c r="F96" i="17"/>
  <c r="F95" i="17"/>
  <c r="F94" i="17"/>
  <c r="F93" i="17"/>
  <c r="K93" i="17" s="1"/>
  <c r="F92" i="17"/>
  <c r="F91" i="17"/>
  <c r="F90" i="17"/>
  <c r="K90" i="17" s="1"/>
  <c r="F89" i="17"/>
  <c r="F88" i="17"/>
  <c r="F87" i="17"/>
  <c r="F86" i="17"/>
  <c r="F85" i="17"/>
  <c r="F84" i="17"/>
  <c r="F83" i="17"/>
  <c r="F82" i="17"/>
  <c r="F81" i="17"/>
  <c r="F80" i="17"/>
  <c r="F79" i="17"/>
  <c r="F78" i="17"/>
  <c r="G78" i="17" s="1"/>
  <c r="F77" i="17"/>
  <c r="F76" i="17"/>
  <c r="F75" i="17"/>
  <c r="F74" i="17"/>
  <c r="F73" i="17"/>
  <c r="G73" i="17" s="1"/>
  <c r="F72" i="17"/>
  <c r="F71" i="17"/>
  <c r="K71" i="17" s="1"/>
  <c r="F70" i="17"/>
  <c r="F69" i="17"/>
  <c r="K69" i="17" s="1"/>
  <c r="F68" i="17"/>
  <c r="F67" i="17"/>
  <c r="K67" i="17" s="1"/>
  <c r="F66" i="17"/>
  <c r="G66" i="17" s="1"/>
  <c r="F65" i="17"/>
  <c r="F64" i="17"/>
  <c r="K64" i="17" s="1"/>
  <c r="F63" i="17"/>
  <c r="K63" i="17" s="1"/>
  <c r="F62" i="17"/>
  <c r="F61" i="17"/>
  <c r="K61" i="17" s="1"/>
  <c r="F60" i="17"/>
  <c r="K60" i="17" s="1"/>
  <c r="F59" i="17"/>
  <c r="F58" i="17"/>
  <c r="F57" i="17"/>
  <c r="K57" i="17" s="1"/>
  <c r="F56" i="17"/>
  <c r="G56" i="17" s="1"/>
  <c r="F55" i="17"/>
  <c r="G55" i="17" s="1"/>
  <c r="I55" i="17" s="1"/>
  <c r="F54" i="17"/>
  <c r="G54" i="17" s="1"/>
  <c r="F53" i="17"/>
  <c r="K53" i="17" s="1"/>
  <c r="F52" i="17"/>
  <c r="F51" i="17"/>
  <c r="G51" i="17" s="1"/>
  <c r="I51" i="17" s="1"/>
  <c r="F50" i="17"/>
  <c r="G50" i="17" s="1"/>
  <c r="F49" i="17"/>
  <c r="G49" i="17" s="1"/>
  <c r="H49" i="17" s="1"/>
  <c r="F48" i="17"/>
  <c r="K48" i="17" s="1"/>
  <c r="F47" i="17"/>
  <c r="G47" i="17" s="1"/>
  <c r="I47" i="17" s="1"/>
  <c r="L47" i="17" s="1"/>
  <c r="F46" i="17"/>
  <c r="G46" i="17" s="1"/>
  <c r="F45" i="17"/>
  <c r="K45" i="17" s="1"/>
  <c r="F44" i="17"/>
  <c r="G44" i="17" s="1"/>
  <c r="F43" i="17"/>
  <c r="G43" i="17" s="1"/>
  <c r="I43" i="17" s="1"/>
  <c r="F42" i="17"/>
  <c r="G42" i="17" s="1"/>
  <c r="F41" i="17"/>
  <c r="G41" i="17" s="1"/>
  <c r="H41" i="17" s="1"/>
  <c r="F40" i="17"/>
  <c r="K40" i="17" s="1"/>
  <c r="F39" i="17"/>
  <c r="K39" i="17" s="1"/>
  <c r="F38" i="17"/>
  <c r="G38" i="17" s="1"/>
  <c r="F37" i="17"/>
  <c r="F36" i="17"/>
  <c r="G36" i="17" s="1"/>
  <c r="F35" i="17"/>
  <c r="G35" i="17" s="1"/>
  <c r="I35" i="17" s="1"/>
  <c r="F34" i="17"/>
  <c r="F33" i="17"/>
  <c r="G33" i="17" s="1"/>
  <c r="I33" i="17" s="1"/>
  <c r="F32" i="17"/>
  <c r="G32" i="17" s="1"/>
  <c r="F31" i="17"/>
  <c r="K31" i="17" s="1"/>
  <c r="F30" i="17"/>
  <c r="G30" i="17" s="1"/>
  <c r="F29" i="17"/>
  <c r="G29" i="17" s="1"/>
  <c r="I29" i="17" s="1"/>
  <c r="F28" i="17"/>
  <c r="G28" i="17" s="1"/>
  <c r="F27" i="17"/>
  <c r="G27" i="17" s="1"/>
  <c r="I27" i="17" s="1"/>
  <c r="F26" i="17"/>
  <c r="F25" i="17"/>
  <c r="G25" i="17" s="1"/>
  <c r="I25" i="17" s="1"/>
  <c r="F24" i="17"/>
  <c r="G24" i="17" s="1"/>
  <c r="F23" i="17"/>
  <c r="G23" i="17" s="1"/>
  <c r="I23" i="17" s="1"/>
  <c r="F22" i="17"/>
  <c r="G22" i="17" s="1"/>
  <c r="F21" i="17"/>
  <c r="F20" i="17"/>
  <c r="F19" i="17"/>
  <c r="F18" i="17"/>
  <c r="K18" i="17" s="1"/>
  <c r="F17" i="17"/>
  <c r="K17" i="17" s="1"/>
  <c r="F16" i="17"/>
  <c r="K16" i="17" s="1"/>
  <c r="F15" i="17"/>
  <c r="K15" i="17" s="1"/>
  <c r="F14" i="17"/>
  <c r="F13" i="17"/>
  <c r="K13" i="17" s="1"/>
  <c r="F12" i="17"/>
  <c r="F11" i="17"/>
  <c r="G11" i="17" s="1"/>
  <c r="F10" i="17"/>
  <c r="G10" i="17" s="1"/>
  <c r="I10" i="17" s="1"/>
  <c r="L10" i="17" s="1"/>
  <c r="F9" i="17"/>
  <c r="G9" i="17" s="1"/>
  <c r="F8" i="17"/>
  <c r="F7" i="17"/>
  <c r="K7" i="17" s="1"/>
  <c r="F6" i="17"/>
  <c r="F5" i="17"/>
  <c r="F4" i="17"/>
  <c r="K4" i="17" s="1"/>
  <c r="F3" i="17"/>
  <c r="F2" i="17"/>
  <c r="K2" i="17" s="1"/>
  <c r="G170" i="14"/>
  <c r="G169" i="14"/>
  <c r="I169" i="14" s="1"/>
  <c r="G168" i="14"/>
  <c r="H168" i="14" s="1"/>
  <c r="G167" i="14"/>
  <c r="H167" i="14" s="1"/>
  <c r="G166" i="14"/>
  <c r="I166" i="14" s="1"/>
  <c r="G165" i="14"/>
  <c r="I165" i="14" s="1"/>
  <c r="G164" i="14"/>
  <c r="H164" i="14" s="1"/>
  <c r="G163" i="14"/>
  <c r="H163" i="14" s="1"/>
  <c r="G162" i="14"/>
  <c r="I162" i="14" s="1"/>
  <c r="G161" i="14"/>
  <c r="I161" i="14" s="1"/>
  <c r="I160" i="14"/>
  <c r="G160" i="14"/>
  <c r="H160" i="14" s="1"/>
  <c r="G159" i="14"/>
  <c r="I159" i="14" s="1"/>
  <c r="G158" i="14"/>
  <c r="I158" i="14" s="1"/>
  <c r="G157" i="14"/>
  <c r="I157" i="14" s="1"/>
  <c r="G156" i="14"/>
  <c r="H156" i="14" s="1"/>
  <c r="G155" i="14"/>
  <c r="G154" i="14"/>
  <c r="I154" i="14" s="1"/>
  <c r="G153" i="14"/>
  <c r="H153" i="14" s="1"/>
  <c r="G152" i="14"/>
  <c r="I152" i="14" s="1"/>
  <c r="G151" i="14"/>
  <c r="I151" i="14" s="1"/>
  <c r="G150" i="14"/>
  <c r="I150" i="14" s="1"/>
  <c r="L150" i="14" s="1"/>
  <c r="G149" i="14"/>
  <c r="H149" i="14" s="1"/>
  <c r="G148" i="14"/>
  <c r="G147" i="14"/>
  <c r="G146" i="14"/>
  <c r="I146" i="14" s="1"/>
  <c r="G145" i="14"/>
  <c r="I145" i="14" s="1"/>
  <c r="G144" i="14"/>
  <c r="H144" i="14" s="1"/>
  <c r="G143" i="14"/>
  <c r="H143" i="14" s="1"/>
  <c r="G142" i="14"/>
  <c r="I142" i="14" s="1"/>
  <c r="G141" i="14"/>
  <c r="H141" i="14" s="1"/>
  <c r="G140" i="14"/>
  <c r="I140" i="14" s="1"/>
  <c r="G139" i="14"/>
  <c r="I139" i="14" s="1"/>
  <c r="G138" i="14"/>
  <c r="I138" i="14" s="1"/>
  <c r="G137" i="14"/>
  <c r="I137" i="14" s="1"/>
  <c r="G136" i="14"/>
  <c r="I136" i="14" s="1"/>
  <c r="G135" i="14"/>
  <c r="I135" i="14" s="1"/>
  <c r="G134" i="14"/>
  <c r="I134" i="14" s="1"/>
  <c r="G133" i="14"/>
  <c r="H133" i="14" s="1"/>
  <c r="G132" i="14"/>
  <c r="I132" i="14" s="1"/>
  <c r="G131" i="14"/>
  <c r="I131" i="14" s="1"/>
  <c r="G130" i="14"/>
  <c r="I130" i="14" s="1"/>
  <c r="G129" i="14"/>
  <c r="I129" i="14" s="1"/>
  <c r="G128" i="14"/>
  <c r="I128" i="14" s="1"/>
  <c r="G127" i="14"/>
  <c r="G126" i="14"/>
  <c r="H126" i="14" s="1"/>
  <c r="G125" i="14"/>
  <c r="H125" i="14" s="1"/>
  <c r="G124" i="14"/>
  <c r="I124" i="14" s="1"/>
  <c r="G123" i="14"/>
  <c r="I123" i="14" s="1"/>
  <c r="G122" i="14"/>
  <c r="H122" i="14" s="1"/>
  <c r="G121" i="14"/>
  <c r="I121" i="14" s="1"/>
  <c r="G120" i="14"/>
  <c r="I120" i="14" s="1"/>
  <c r="G119" i="14"/>
  <c r="I119" i="14" s="1"/>
  <c r="I118" i="14"/>
  <c r="G118" i="14"/>
  <c r="H118" i="14" s="1"/>
  <c r="G117" i="14"/>
  <c r="I117" i="14" s="1"/>
  <c r="G116" i="14"/>
  <c r="I116" i="14" s="1"/>
  <c r="G115" i="14"/>
  <c r="I115" i="14" s="1"/>
  <c r="L115" i="14" s="1"/>
  <c r="G114" i="14"/>
  <c r="I114" i="14" s="1"/>
  <c r="G113" i="14"/>
  <c r="G112" i="14"/>
  <c r="G111" i="14"/>
  <c r="H111" i="14" s="1"/>
  <c r="G110" i="14"/>
  <c r="I110" i="14" s="1"/>
  <c r="G109" i="14"/>
  <c r="I109" i="14" s="1"/>
  <c r="G108" i="14"/>
  <c r="I108" i="14" s="1"/>
  <c r="L108" i="14" s="1"/>
  <c r="G107" i="14"/>
  <c r="H107" i="14" s="1"/>
  <c r="G106" i="14"/>
  <c r="G105" i="14"/>
  <c r="I105" i="14" s="1"/>
  <c r="G104" i="14"/>
  <c r="I104" i="14" s="1"/>
  <c r="L104" i="14" s="1"/>
  <c r="G103" i="14"/>
  <c r="I103" i="14" s="1"/>
  <c r="G102" i="14"/>
  <c r="I102" i="14" s="1"/>
  <c r="G101" i="14"/>
  <c r="I101" i="14" s="1"/>
  <c r="L101" i="14" s="1"/>
  <c r="H100" i="14"/>
  <c r="G100" i="14"/>
  <c r="I100" i="14" s="1"/>
  <c r="L100" i="14" s="1"/>
  <c r="G99" i="14"/>
  <c r="H99" i="14" s="1"/>
  <c r="G98" i="14"/>
  <c r="I98" i="14" s="1"/>
  <c r="I97" i="14"/>
  <c r="G97" i="14"/>
  <c r="H97" i="14" s="1"/>
  <c r="G96" i="14"/>
  <c r="I96" i="14" s="1"/>
  <c r="G95" i="14"/>
  <c r="I95" i="14" s="1"/>
  <c r="G94" i="14"/>
  <c r="I94" i="14" s="1"/>
  <c r="G93" i="14"/>
  <c r="H93" i="14" s="1"/>
  <c r="G92" i="14"/>
  <c r="I92" i="14" s="1"/>
  <c r="L92" i="14" s="1"/>
  <c r="G91" i="14"/>
  <c r="I91" i="14" s="1"/>
  <c r="G90" i="14"/>
  <c r="I90" i="14" s="1"/>
  <c r="L90" i="14" s="1"/>
  <c r="G89" i="14"/>
  <c r="I89" i="14" s="1"/>
  <c r="G88" i="14"/>
  <c r="I88" i="14" s="1"/>
  <c r="G87" i="14"/>
  <c r="I87" i="14" s="1"/>
  <c r="L87" i="14" s="1"/>
  <c r="G86" i="14"/>
  <c r="G85" i="14"/>
  <c r="I85" i="14" s="1"/>
  <c r="G84" i="14"/>
  <c r="H84" i="14" s="1"/>
  <c r="G83" i="14"/>
  <c r="H83" i="14" s="1"/>
  <c r="G82" i="14"/>
  <c r="I82" i="14" s="1"/>
  <c r="G81" i="14"/>
  <c r="I81" i="14" s="1"/>
  <c r="L81" i="14" s="1"/>
  <c r="G80" i="14"/>
  <c r="H80" i="14" s="1"/>
  <c r="G79" i="14"/>
  <c r="I79" i="14" s="1"/>
  <c r="G78" i="14"/>
  <c r="I78" i="14" s="1"/>
  <c r="G77" i="14"/>
  <c r="I77" i="14" s="1"/>
  <c r="L77" i="14" s="1"/>
  <c r="G76" i="14"/>
  <c r="I76" i="14" s="1"/>
  <c r="G75" i="14"/>
  <c r="H75" i="14" s="1"/>
  <c r="G74" i="14"/>
  <c r="I74" i="14" s="1"/>
  <c r="G73" i="14"/>
  <c r="G72" i="14"/>
  <c r="I72" i="14" s="1"/>
  <c r="G71" i="14"/>
  <c r="I71" i="14" s="1"/>
  <c r="L71" i="14" s="1"/>
  <c r="G70" i="14"/>
  <c r="H69" i="14"/>
  <c r="G69" i="14"/>
  <c r="I69" i="14" s="1"/>
  <c r="G68" i="14"/>
  <c r="I68" i="14" s="1"/>
  <c r="G67" i="14"/>
  <c r="I67" i="14" s="1"/>
  <c r="G66" i="14"/>
  <c r="G65" i="14"/>
  <c r="I65" i="14" s="1"/>
  <c r="G64" i="14"/>
  <c r="I64" i="14" s="1"/>
  <c r="G63" i="14"/>
  <c r="I63" i="14" s="1"/>
  <c r="G62" i="14"/>
  <c r="I62" i="14" s="1"/>
  <c r="G61" i="14"/>
  <c r="I61" i="14" s="1"/>
  <c r="G60" i="14"/>
  <c r="I60" i="14" s="1"/>
  <c r="L60" i="14" s="1"/>
  <c r="G59" i="14"/>
  <c r="I59" i="14" s="1"/>
  <c r="G58" i="14"/>
  <c r="I58" i="14" s="1"/>
  <c r="G57" i="14"/>
  <c r="I57" i="14" s="1"/>
  <c r="G56" i="14"/>
  <c r="G55" i="14"/>
  <c r="I55" i="14" s="1"/>
  <c r="G54" i="14"/>
  <c r="I54" i="14" s="1"/>
  <c r="G53" i="14"/>
  <c r="I53" i="14" s="1"/>
  <c r="G52" i="14"/>
  <c r="I52" i="14" s="1"/>
  <c r="G51" i="14"/>
  <c r="I51" i="14" s="1"/>
  <c r="G50" i="14"/>
  <c r="H50" i="14" s="1"/>
  <c r="G49" i="14"/>
  <c r="H49" i="14" s="1"/>
  <c r="G48" i="14"/>
  <c r="I48" i="14" s="1"/>
  <c r="G47" i="14"/>
  <c r="I47" i="14" s="1"/>
  <c r="G46" i="14"/>
  <c r="H46" i="14" s="1"/>
  <c r="G45" i="14"/>
  <c r="H45" i="14" s="1"/>
  <c r="G44" i="14"/>
  <c r="I44" i="14" s="1"/>
  <c r="G43" i="14"/>
  <c r="I43" i="14" s="1"/>
  <c r="G42" i="14"/>
  <c r="I42" i="14" s="1"/>
  <c r="G41" i="14"/>
  <c r="I41" i="14" s="1"/>
  <c r="L41" i="14" s="1"/>
  <c r="G40" i="14"/>
  <c r="I40" i="14" s="1"/>
  <c r="G39" i="14"/>
  <c r="I39" i="14" s="1"/>
  <c r="G38" i="14"/>
  <c r="I38" i="14" s="1"/>
  <c r="G37" i="14"/>
  <c r="I37" i="14" s="1"/>
  <c r="G36" i="14"/>
  <c r="I36" i="14" s="1"/>
  <c r="G35" i="14"/>
  <c r="I35" i="14" s="1"/>
  <c r="G34" i="14"/>
  <c r="H34" i="14" s="1"/>
  <c r="G33" i="14"/>
  <c r="I33" i="14" s="1"/>
  <c r="G32" i="14"/>
  <c r="I32" i="14" s="1"/>
  <c r="G31" i="14"/>
  <c r="I31" i="14" s="1"/>
  <c r="I30" i="14"/>
  <c r="L30" i="14" s="1"/>
  <c r="H30" i="14"/>
  <c r="G30" i="14"/>
  <c r="G29" i="14"/>
  <c r="I29" i="14" s="1"/>
  <c r="G28" i="14"/>
  <c r="I28" i="14" s="1"/>
  <c r="G27" i="14"/>
  <c r="I27" i="14" s="1"/>
  <c r="G26" i="14"/>
  <c r="H26" i="14" s="1"/>
  <c r="I25" i="14"/>
  <c r="G25" i="14"/>
  <c r="H25" i="14" s="1"/>
  <c r="G24" i="14"/>
  <c r="I24" i="14" s="1"/>
  <c r="G23" i="14"/>
  <c r="I23" i="14" s="1"/>
  <c r="G22" i="14"/>
  <c r="G21" i="14"/>
  <c r="I21" i="14" s="1"/>
  <c r="G20" i="14"/>
  <c r="I20" i="14" s="1"/>
  <c r="G19" i="14"/>
  <c r="H19" i="14" s="1"/>
  <c r="G18" i="14"/>
  <c r="I18" i="14" s="1"/>
  <c r="G17" i="14"/>
  <c r="I17" i="14" s="1"/>
  <c r="G16" i="14"/>
  <c r="I16" i="14" s="1"/>
  <c r="G15" i="14"/>
  <c r="H15" i="14" s="1"/>
  <c r="G14" i="14"/>
  <c r="I14" i="14" s="1"/>
  <c r="L14" i="14" s="1"/>
  <c r="G13" i="14"/>
  <c r="I13" i="14" s="1"/>
  <c r="G12" i="14"/>
  <c r="H12" i="14" s="1"/>
  <c r="G11" i="14"/>
  <c r="G10" i="14"/>
  <c r="I10" i="14" s="1"/>
  <c r="L10" i="14" s="1"/>
  <c r="G9" i="14"/>
  <c r="I9" i="14" s="1"/>
  <c r="L9" i="14" s="1"/>
  <c r="G8" i="14"/>
  <c r="I8" i="14" s="1"/>
  <c r="G7" i="14"/>
  <c r="I7" i="14" s="1"/>
  <c r="L7" i="14" s="1"/>
  <c r="G6" i="14"/>
  <c r="I6" i="14" s="1"/>
  <c r="G5" i="14"/>
  <c r="H5" i="14" s="1"/>
  <c r="G4" i="14"/>
  <c r="I4" i="14" s="1"/>
  <c r="G3" i="14"/>
  <c r="I3" i="14" s="1"/>
  <c r="G2" i="14"/>
  <c r="I2" i="14" s="1"/>
  <c r="L2" i="14" s="1"/>
  <c r="G170" i="13"/>
  <c r="G169" i="13"/>
  <c r="I169" i="13" s="1"/>
  <c r="G168" i="13"/>
  <c r="I168" i="13" s="1"/>
  <c r="H167" i="13"/>
  <c r="G167" i="13"/>
  <c r="I167" i="13" s="1"/>
  <c r="G166" i="13"/>
  <c r="I166" i="13" s="1"/>
  <c r="G165" i="13"/>
  <c r="I165" i="13" s="1"/>
  <c r="G164" i="13"/>
  <c r="H164" i="13" s="1"/>
  <c r="G163" i="13"/>
  <c r="I163" i="13" s="1"/>
  <c r="G162" i="13"/>
  <c r="G161" i="13"/>
  <c r="I161" i="13" s="1"/>
  <c r="G160" i="13"/>
  <c r="H160" i="13" s="1"/>
  <c r="G159" i="13"/>
  <c r="H159" i="13" s="1"/>
  <c r="G158" i="13"/>
  <c r="I158" i="13" s="1"/>
  <c r="G157" i="13"/>
  <c r="I157" i="13" s="1"/>
  <c r="G156" i="13"/>
  <c r="I156" i="13" s="1"/>
  <c r="G155" i="13"/>
  <c r="G154" i="13"/>
  <c r="I154" i="13" s="1"/>
  <c r="G153" i="13"/>
  <c r="I153" i="13" s="1"/>
  <c r="G152" i="13"/>
  <c r="I152" i="13" s="1"/>
  <c r="G151" i="13"/>
  <c r="I151" i="13" s="1"/>
  <c r="G150" i="13"/>
  <c r="I150" i="13" s="1"/>
  <c r="L150" i="13" s="1"/>
  <c r="G149" i="13"/>
  <c r="I149" i="13" s="1"/>
  <c r="G148" i="13"/>
  <c r="H148" i="13" s="1"/>
  <c r="G147" i="13"/>
  <c r="G146" i="13"/>
  <c r="I146" i="13" s="1"/>
  <c r="G145" i="13"/>
  <c r="I145" i="13" s="1"/>
  <c r="G144" i="13"/>
  <c r="I144" i="13" s="1"/>
  <c r="G143" i="13"/>
  <c r="I143" i="13" s="1"/>
  <c r="G142" i="13"/>
  <c r="H142" i="13" s="1"/>
  <c r="G141" i="13"/>
  <c r="I141" i="13" s="1"/>
  <c r="G140" i="13"/>
  <c r="I140" i="13" s="1"/>
  <c r="G139" i="13"/>
  <c r="G138" i="13"/>
  <c r="I138" i="13" s="1"/>
  <c r="G137" i="13"/>
  <c r="I137" i="13" s="1"/>
  <c r="G136" i="13"/>
  <c r="I136" i="13" s="1"/>
  <c r="G135" i="13"/>
  <c r="I135" i="13" s="1"/>
  <c r="G134" i="13"/>
  <c r="I134" i="13" s="1"/>
  <c r="G133" i="13"/>
  <c r="I133" i="13" s="1"/>
  <c r="G132" i="13"/>
  <c r="I132" i="13" s="1"/>
  <c r="G131" i="13"/>
  <c r="H131" i="13" s="1"/>
  <c r="G130" i="13"/>
  <c r="I130" i="13" s="1"/>
  <c r="G129" i="13"/>
  <c r="H129" i="13" s="1"/>
  <c r="G128" i="13"/>
  <c r="I128" i="13" s="1"/>
  <c r="G127" i="13"/>
  <c r="G126" i="13"/>
  <c r="I126" i="13" s="1"/>
  <c r="G125" i="13"/>
  <c r="H125" i="13" s="1"/>
  <c r="G124" i="13"/>
  <c r="I124" i="13" s="1"/>
  <c r="G123" i="13"/>
  <c r="H123" i="13" s="1"/>
  <c r="G122" i="13"/>
  <c r="I122" i="13" s="1"/>
  <c r="G121" i="13"/>
  <c r="I121" i="13" s="1"/>
  <c r="G120" i="13"/>
  <c r="I120" i="13" s="1"/>
  <c r="G119" i="13"/>
  <c r="I119" i="13" s="1"/>
  <c r="G118" i="13"/>
  <c r="I118" i="13" s="1"/>
  <c r="G117" i="13"/>
  <c r="H117" i="13" s="1"/>
  <c r="G116" i="13"/>
  <c r="I116" i="13" s="1"/>
  <c r="G115" i="13"/>
  <c r="I115" i="13" s="1"/>
  <c r="L115" i="13" s="1"/>
  <c r="G114" i="13"/>
  <c r="I114" i="13" s="1"/>
  <c r="G113" i="13"/>
  <c r="G112" i="13"/>
  <c r="I112" i="13" s="1"/>
  <c r="G111" i="13"/>
  <c r="H111" i="13" s="1"/>
  <c r="G110" i="13"/>
  <c r="I110" i="13" s="1"/>
  <c r="G109" i="13"/>
  <c r="I109" i="13" s="1"/>
  <c r="G108" i="13"/>
  <c r="I108" i="13" s="1"/>
  <c r="L108" i="13" s="1"/>
  <c r="G107" i="13"/>
  <c r="I107" i="13" s="1"/>
  <c r="G106" i="13"/>
  <c r="G105" i="13"/>
  <c r="H105" i="13" s="1"/>
  <c r="G104" i="13"/>
  <c r="I104" i="13" s="1"/>
  <c r="L104" i="13" s="1"/>
  <c r="G103" i="13"/>
  <c r="I103" i="13" s="1"/>
  <c r="G102" i="13"/>
  <c r="I102" i="13" s="1"/>
  <c r="G101" i="13"/>
  <c r="I101" i="13" s="1"/>
  <c r="L101" i="13" s="1"/>
  <c r="G100" i="13"/>
  <c r="H100" i="13" s="1"/>
  <c r="G99" i="13"/>
  <c r="H99" i="13" s="1"/>
  <c r="G98" i="13"/>
  <c r="H98" i="13" s="1"/>
  <c r="G97" i="13"/>
  <c r="H97" i="13" s="1"/>
  <c r="G96" i="13"/>
  <c r="I96" i="13" s="1"/>
  <c r="G95" i="13"/>
  <c r="H95" i="13" s="1"/>
  <c r="G94" i="13"/>
  <c r="I94" i="13" s="1"/>
  <c r="G93" i="13"/>
  <c r="I93" i="13" s="1"/>
  <c r="G92" i="13"/>
  <c r="I92" i="13" s="1"/>
  <c r="L92" i="13" s="1"/>
  <c r="G91" i="13"/>
  <c r="H91" i="13" s="1"/>
  <c r="G90" i="13"/>
  <c r="H90" i="13" s="1"/>
  <c r="G89" i="13"/>
  <c r="H89" i="13" s="1"/>
  <c r="G88" i="13"/>
  <c r="I88" i="13" s="1"/>
  <c r="G87" i="13"/>
  <c r="I87" i="13" s="1"/>
  <c r="L87" i="13" s="1"/>
  <c r="G86" i="13"/>
  <c r="G85" i="13"/>
  <c r="I85" i="13" s="1"/>
  <c r="G84" i="13"/>
  <c r="H84" i="13" s="1"/>
  <c r="G83" i="13"/>
  <c r="H83" i="13" s="1"/>
  <c r="G82" i="13"/>
  <c r="I82" i="13" s="1"/>
  <c r="G81" i="13"/>
  <c r="I81" i="13" s="1"/>
  <c r="L81" i="13" s="1"/>
  <c r="G80" i="13"/>
  <c r="I80" i="13" s="1"/>
  <c r="G79" i="13"/>
  <c r="I79" i="13" s="1"/>
  <c r="G78" i="13"/>
  <c r="I78" i="13" s="1"/>
  <c r="G77" i="13"/>
  <c r="I77" i="13" s="1"/>
  <c r="L77" i="13" s="1"/>
  <c r="G76" i="13"/>
  <c r="I76" i="13" s="1"/>
  <c r="I75" i="13"/>
  <c r="G75" i="13"/>
  <c r="H75" i="13" s="1"/>
  <c r="G74" i="13"/>
  <c r="I74" i="13" s="1"/>
  <c r="G73" i="13"/>
  <c r="G72" i="13"/>
  <c r="H72" i="13" s="1"/>
  <c r="G71" i="13"/>
  <c r="I71" i="13" s="1"/>
  <c r="L71" i="13" s="1"/>
  <c r="G70" i="13"/>
  <c r="H70" i="13" s="1"/>
  <c r="G69" i="13"/>
  <c r="H69" i="13" s="1"/>
  <c r="G68" i="13"/>
  <c r="I68" i="13" s="1"/>
  <c r="G67" i="13"/>
  <c r="H67" i="13" s="1"/>
  <c r="G66" i="13"/>
  <c r="G65" i="13"/>
  <c r="I65" i="13" s="1"/>
  <c r="G64" i="13"/>
  <c r="H64" i="13" s="1"/>
  <c r="G63" i="13"/>
  <c r="H63" i="13" s="1"/>
  <c r="G62" i="13"/>
  <c r="I62" i="13" s="1"/>
  <c r="G61" i="13"/>
  <c r="H61" i="13" s="1"/>
  <c r="G60" i="13"/>
  <c r="I60" i="13" s="1"/>
  <c r="L60" i="13" s="1"/>
  <c r="G59" i="13"/>
  <c r="I59" i="13" s="1"/>
  <c r="G58" i="13"/>
  <c r="H58" i="13" s="1"/>
  <c r="G57" i="13"/>
  <c r="I57" i="13" s="1"/>
  <c r="G56" i="13"/>
  <c r="G55" i="13"/>
  <c r="H55" i="13" s="1"/>
  <c r="G54" i="13"/>
  <c r="I54" i="13" s="1"/>
  <c r="G53" i="13"/>
  <c r="I53" i="13" s="1"/>
  <c r="I52" i="13"/>
  <c r="G52" i="13"/>
  <c r="H52" i="13" s="1"/>
  <c r="G51" i="13"/>
  <c r="H51" i="13" s="1"/>
  <c r="G50" i="13"/>
  <c r="H50" i="13" s="1"/>
  <c r="G49" i="13"/>
  <c r="H49" i="13" s="1"/>
  <c r="G48" i="13"/>
  <c r="I48" i="13" s="1"/>
  <c r="G47" i="13"/>
  <c r="I47" i="13" s="1"/>
  <c r="G46" i="13"/>
  <c r="H46" i="13" s="1"/>
  <c r="G45" i="13"/>
  <c r="I45" i="13" s="1"/>
  <c r="G44" i="13"/>
  <c r="I44" i="13" s="1"/>
  <c r="G43" i="13"/>
  <c r="I43" i="13" s="1"/>
  <c r="G42" i="13"/>
  <c r="H42" i="13" s="1"/>
  <c r="G41" i="13"/>
  <c r="H41" i="13" s="1"/>
  <c r="G40" i="13"/>
  <c r="I40" i="13" s="1"/>
  <c r="G39" i="13"/>
  <c r="H39" i="13" s="1"/>
  <c r="G38" i="13"/>
  <c r="H38" i="13" s="1"/>
  <c r="G37" i="13"/>
  <c r="I37" i="13" s="1"/>
  <c r="G36" i="13"/>
  <c r="H36" i="13" s="1"/>
  <c r="G35" i="13"/>
  <c r="I35" i="13" s="1"/>
  <c r="G34" i="13"/>
  <c r="I34" i="13" s="1"/>
  <c r="G33" i="13"/>
  <c r="I33" i="13" s="1"/>
  <c r="G32" i="13"/>
  <c r="I32" i="13" s="1"/>
  <c r="G31" i="13"/>
  <c r="I31" i="13" s="1"/>
  <c r="G30" i="13"/>
  <c r="H30" i="13" s="1"/>
  <c r="G29" i="13"/>
  <c r="I29" i="13" s="1"/>
  <c r="I28" i="13"/>
  <c r="G28" i="13"/>
  <c r="H28" i="13" s="1"/>
  <c r="G27" i="13"/>
  <c r="I27" i="13" s="1"/>
  <c r="G26" i="13"/>
  <c r="H26" i="13" s="1"/>
  <c r="G25" i="13"/>
  <c r="H25" i="13" s="1"/>
  <c r="G24" i="13"/>
  <c r="I24" i="13" s="1"/>
  <c r="G23" i="13"/>
  <c r="H23" i="13" s="1"/>
  <c r="G22" i="13"/>
  <c r="G21" i="13"/>
  <c r="I21" i="13" s="1"/>
  <c r="G20" i="13"/>
  <c r="H20" i="13" s="1"/>
  <c r="G19" i="13"/>
  <c r="I19" i="13" s="1"/>
  <c r="G18" i="13"/>
  <c r="I18" i="13" s="1"/>
  <c r="G17" i="13"/>
  <c r="H17" i="13" s="1"/>
  <c r="G16" i="13"/>
  <c r="H16" i="13" s="1"/>
  <c r="G15" i="13"/>
  <c r="I15" i="13" s="1"/>
  <c r="L15" i="13" s="1"/>
  <c r="G14" i="13"/>
  <c r="I14" i="13" s="1"/>
  <c r="L14" i="13" s="1"/>
  <c r="G13" i="13"/>
  <c r="I13" i="13" s="1"/>
  <c r="G12" i="13"/>
  <c r="I12" i="13" s="1"/>
  <c r="G11" i="13"/>
  <c r="G10" i="13"/>
  <c r="H10" i="13" s="1"/>
  <c r="G9" i="13"/>
  <c r="I9" i="13" s="1"/>
  <c r="L9" i="13" s="1"/>
  <c r="G8" i="13"/>
  <c r="H8" i="13" s="1"/>
  <c r="G7" i="13"/>
  <c r="I7" i="13" s="1"/>
  <c r="L7" i="13" s="1"/>
  <c r="G6" i="13"/>
  <c r="I6" i="13" s="1"/>
  <c r="G5" i="13"/>
  <c r="H5" i="13" s="1"/>
  <c r="G4" i="13"/>
  <c r="I4" i="13" s="1"/>
  <c r="G3" i="13"/>
  <c r="H3" i="13" s="1"/>
  <c r="G2" i="13"/>
  <c r="H2" i="13" s="1"/>
  <c r="G170" i="12"/>
  <c r="G169" i="12"/>
  <c r="H169" i="12" s="1"/>
  <c r="K169" i="12" s="1"/>
  <c r="G168" i="12"/>
  <c r="H168" i="12" s="1"/>
  <c r="G167" i="12"/>
  <c r="H167" i="12" s="1"/>
  <c r="G166" i="12"/>
  <c r="H166" i="12" s="1"/>
  <c r="G165" i="12"/>
  <c r="H165" i="12" s="1"/>
  <c r="G164" i="12"/>
  <c r="H164" i="12" s="1"/>
  <c r="K164" i="12" s="1"/>
  <c r="G163" i="12"/>
  <c r="H163" i="12" s="1"/>
  <c r="G162" i="12"/>
  <c r="H162" i="12" s="1"/>
  <c r="K162" i="12" s="1"/>
  <c r="G161" i="12"/>
  <c r="H161" i="12" s="1"/>
  <c r="K161" i="12" s="1"/>
  <c r="G160" i="12"/>
  <c r="H160" i="12" s="1"/>
  <c r="K160" i="12" s="1"/>
  <c r="G159" i="12"/>
  <c r="H159" i="12" s="1"/>
  <c r="K159" i="12" s="1"/>
  <c r="G158" i="12"/>
  <c r="H158" i="12" s="1"/>
  <c r="G157" i="12"/>
  <c r="H157" i="12" s="1"/>
  <c r="G156" i="12"/>
  <c r="H156" i="12" s="1"/>
  <c r="G155" i="12"/>
  <c r="G154" i="12"/>
  <c r="H154" i="12" s="1"/>
  <c r="G153" i="12"/>
  <c r="H153" i="12" s="1"/>
  <c r="K153" i="12" s="1"/>
  <c r="G152" i="12"/>
  <c r="H152" i="12" s="1"/>
  <c r="G151" i="12"/>
  <c r="H151" i="12" s="1"/>
  <c r="G150" i="12"/>
  <c r="H150" i="12" s="1"/>
  <c r="K150" i="12" s="1"/>
  <c r="G149" i="12"/>
  <c r="H149" i="12" s="1"/>
  <c r="K149" i="12" s="1"/>
  <c r="G148" i="12"/>
  <c r="H148" i="12" s="1"/>
  <c r="K148" i="12" s="1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H126" i="12" s="1"/>
  <c r="K126" i="12" s="1"/>
  <c r="G125" i="12"/>
  <c r="H125" i="12" s="1"/>
  <c r="G124" i="12"/>
  <c r="H124" i="12" s="1"/>
  <c r="G123" i="12"/>
  <c r="H123" i="12" s="1"/>
  <c r="G122" i="12"/>
  <c r="H122" i="12" s="1"/>
  <c r="K122" i="12" s="1"/>
  <c r="G121" i="12"/>
  <c r="H121" i="12" s="1"/>
  <c r="K121" i="12" s="1"/>
  <c r="G120" i="12"/>
  <c r="H120" i="12" s="1"/>
  <c r="G119" i="12"/>
  <c r="H119" i="12" s="1"/>
  <c r="G118" i="12"/>
  <c r="H118" i="12" s="1"/>
  <c r="G117" i="12"/>
  <c r="H117" i="12" s="1"/>
  <c r="K117" i="12" s="1"/>
  <c r="G116" i="12"/>
  <c r="H116" i="12" s="1"/>
  <c r="K116" i="12" s="1"/>
  <c r="G115" i="12"/>
  <c r="H115" i="12" s="1"/>
  <c r="K115" i="12" s="1"/>
  <c r="G114" i="12"/>
  <c r="H114" i="12" s="1"/>
  <c r="K114" i="12" s="1"/>
  <c r="G113" i="12"/>
  <c r="G112" i="12"/>
  <c r="H112" i="12" s="1"/>
  <c r="G111" i="12"/>
  <c r="H111" i="12" s="1"/>
  <c r="G110" i="12"/>
  <c r="H110" i="12" s="1"/>
  <c r="K110" i="12" s="1"/>
  <c r="G109" i="12"/>
  <c r="H109" i="12" s="1"/>
  <c r="G108" i="12"/>
  <c r="H108" i="12" s="1"/>
  <c r="G107" i="12"/>
  <c r="H107" i="12" s="1"/>
  <c r="G106" i="12"/>
  <c r="G105" i="12"/>
  <c r="H105" i="12" s="1"/>
  <c r="G104" i="12"/>
  <c r="H104" i="12" s="1"/>
  <c r="K104" i="12" s="1"/>
  <c r="G103" i="12"/>
  <c r="H103" i="12" s="1"/>
  <c r="G102" i="12"/>
  <c r="H102" i="12" s="1"/>
  <c r="K102" i="12" s="1"/>
  <c r="G101" i="12"/>
  <c r="H101" i="12" s="1"/>
  <c r="K101" i="12" s="1"/>
  <c r="G100" i="12"/>
  <c r="H100" i="12" s="1"/>
  <c r="K100" i="12" s="1"/>
  <c r="G99" i="12"/>
  <c r="H99" i="12" s="1"/>
  <c r="G98" i="12"/>
  <c r="H98" i="12" s="1"/>
  <c r="G97" i="12"/>
  <c r="H97" i="12" s="1"/>
  <c r="G96" i="12"/>
  <c r="H96" i="12" s="1"/>
  <c r="K96" i="12" s="1"/>
  <c r="G95" i="12"/>
  <c r="H95" i="12" s="1"/>
  <c r="K95" i="12" s="1"/>
  <c r="G94" i="12"/>
  <c r="H94" i="12" s="1"/>
  <c r="G93" i="12"/>
  <c r="H93" i="12" s="1"/>
  <c r="K93" i="12" s="1"/>
  <c r="G92" i="12"/>
  <c r="H92" i="12" s="1"/>
  <c r="K92" i="12" s="1"/>
  <c r="G91" i="12"/>
  <c r="H91" i="12" s="1"/>
  <c r="K91" i="12" s="1"/>
  <c r="G90" i="12"/>
  <c r="H90" i="12" s="1"/>
  <c r="K90" i="12" s="1"/>
  <c r="G89" i="12"/>
  <c r="H89" i="12" s="1"/>
  <c r="K89" i="12" s="1"/>
  <c r="G88" i="12"/>
  <c r="H88" i="12" s="1"/>
  <c r="K88" i="12" s="1"/>
  <c r="G87" i="12"/>
  <c r="H87" i="12" s="1"/>
  <c r="K87" i="12" s="1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H74" i="12" s="1"/>
  <c r="G73" i="12"/>
  <c r="G72" i="12"/>
  <c r="H72" i="12" s="1"/>
  <c r="G71" i="12"/>
  <c r="H71" i="12" s="1"/>
  <c r="K71" i="12" s="1"/>
  <c r="G70" i="12"/>
  <c r="H70" i="12" s="1"/>
  <c r="K70" i="12" s="1"/>
  <c r="G69" i="12"/>
  <c r="H69" i="12" s="1"/>
  <c r="K69" i="12" s="1"/>
  <c r="G68" i="12"/>
  <c r="H68" i="12" s="1"/>
  <c r="K68" i="12" s="1"/>
  <c r="G67" i="12"/>
  <c r="G66" i="12"/>
  <c r="G65" i="12"/>
  <c r="H65" i="12" s="1"/>
  <c r="K65" i="12" s="1"/>
  <c r="G64" i="12"/>
  <c r="H64" i="12" s="1"/>
  <c r="K64" i="12" s="1"/>
  <c r="G63" i="12"/>
  <c r="H63" i="12" s="1"/>
  <c r="K63" i="12" s="1"/>
  <c r="G62" i="12"/>
  <c r="H62" i="12" s="1"/>
  <c r="G61" i="12"/>
  <c r="H61" i="12" s="1"/>
  <c r="G60" i="12"/>
  <c r="H60" i="12" s="1"/>
  <c r="K60" i="12" s="1"/>
  <c r="G59" i="12"/>
  <c r="H59" i="12" s="1"/>
  <c r="G58" i="12"/>
  <c r="H58" i="12" s="1"/>
  <c r="K58" i="12" s="1"/>
  <c r="G57" i="12"/>
  <c r="H57" i="12" s="1"/>
  <c r="K57" i="12" s="1"/>
  <c r="G56" i="12"/>
  <c r="G55" i="12"/>
  <c r="H55" i="12" s="1"/>
  <c r="G54" i="12"/>
  <c r="H54" i="12" s="1"/>
  <c r="K54" i="12" s="1"/>
  <c r="G53" i="12"/>
  <c r="H53" i="12" s="1"/>
  <c r="K53" i="12" s="1"/>
  <c r="G52" i="12"/>
  <c r="H52" i="12" s="1"/>
  <c r="K52" i="12" s="1"/>
  <c r="G51" i="12"/>
  <c r="H51" i="12" s="1"/>
  <c r="K51" i="12" s="1"/>
  <c r="G50" i="12"/>
  <c r="H50" i="12" s="1"/>
  <c r="K50" i="12" s="1"/>
  <c r="G49" i="12"/>
  <c r="H49" i="12" s="1"/>
  <c r="G48" i="12"/>
  <c r="H48" i="12" s="1"/>
  <c r="G47" i="12"/>
  <c r="H47" i="12" s="1"/>
  <c r="K47" i="12" s="1"/>
  <c r="G46" i="12"/>
  <c r="H46" i="12" s="1"/>
  <c r="K46" i="12" s="1"/>
  <c r="G45" i="12"/>
  <c r="H45" i="12" s="1"/>
  <c r="G44" i="12"/>
  <c r="H44" i="12" s="1"/>
  <c r="K44" i="12" s="1"/>
  <c r="G43" i="12"/>
  <c r="H43" i="12" s="1"/>
  <c r="K43" i="12" s="1"/>
  <c r="G42" i="12"/>
  <c r="H42" i="12" s="1"/>
  <c r="K42" i="12" s="1"/>
  <c r="G41" i="12"/>
  <c r="H41" i="12" s="1"/>
  <c r="K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K34" i="12" s="1"/>
  <c r="G33" i="12"/>
  <c r="H33" i="12" s="1"/>
  <c r="G32" i="12"/>
  <c r="H32" i="12" s="1"/>
  <c r="G31" i="12"/>
  <c r="H31" i="12" s="1"/>
  <c r="G30" i="12"/>
  <c r="H30" i="12" s="1"/>
  <c r="K30" i="12" s="1"/>
  <c r="G29" i="12"/>
  <c r="H29" i="12" s="1"/>
  <c r="G28" i="12"/>
  <c r="H28" i="12" s="1"/>
  <c r="K28" i="12" s="1"/>
  <c r="G27" i="12"/>
  <c r="H27" i="12" s="1"/>
  <c r="G26" i="12"/>
  <c r="H26" i="12" s="1"/>
  <c r="G25" i="12"/>
  <c r="H25" i="12" s="1"/>
  <c r="G24" i="12"/>
  <c r="H24" i="12" s="1"/>
  <c r="K24" i="12" s="1"/>
  <c r="G23" i="12"/>
  <c r="H23" i="12" s="1"/>
  <c r="K23" i="12" s="1"/>
  <c r="G22" i="12"/>
  <c r="G21" i="12"/>
  <c r="H21" i="12" s="1"/>
  <c r="K21" i="12" s="1"/>
  <c r="G20" i="12"/>
  <c r="H20" i="12" s="1"/>
  <c r="G19" i="12"/>
  <c r="H19" i="12" s="1"/>
  <c r="K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G10" i="12"/>
  <c r="H10" i="12" s="1"/>
  <c r="G9" i="12"/>
  <c r="H9" i="12" s="1"/>
  <c r="G8" i="12"/>
  <c r="H8" i="12" s="1"/>
  <c r="K8" i="12" s="1"/>
  <c r="G7" i="12"/>
  <c r="H7" i="12" s="1"/>
  <c r="K7" i="12" s="1"/>
  <c r="G6" i="12"/>
  <c r="H6" i="12" s="1"/>
  <c r="K6" i="12" s="1"/>
  <c r="G5" i="12"/>
  <c r="H5" i="12" s="1"/>
  <c r="G4" i="12"/>
  <c r="H4" i="12" s="1"/>
  <c r="K4" i="12" s="1"/>
  <c r="G3" i="12"/>
  <c r="H3" i="12" s="1"/>
  <c r="K3" i="12" s="1"/>
  <c r="G2" i="12"/>
  <c r="H2" i="12" s="1"/>
  <c r="K2" i="12" s="1"/>
  <c r="G170" i="10"/>
  <c r="G169" i="10"/>
  <c r="I169" i="10" s="1"/>
  <c r="L169" i="10" s="1"/>
  <c r="G168" i="10"/>
  <c r="I168" i="10" s="1"/>
  <c r="G167" i="10"/>
  <c r="I167" i="10" s="1"/>
  <c r="G166" i="10"/>
  <c r="I166" i="10" s="1"/>
  <c r="G165" i="10"/>
  <c r="H165" i="10" s="1"/>
  <c r="G164" i="10"/>
  <c r="I164" i="10" s="1"/>
  <c r="L164" i="10" s="1"/>
  <c r="G163" i="10"/>
  <c r="H163" i="10" s="1"/>
  <c r="G162" i="10"/>
  <c r="I162" i="10" s="1"/>
  <c r="L162" i="10" s="1"/>
  <c r="G161" i="10"/>
  <c r="I161" i="10" s="1"/>
  <c r="L161" i="10" s="1"/>
  <c r="G160" i="10"/>
  <c r="I160" i="10" s="1"/>
  <c r="L160" i="10" s="1"/>
  <c r="G159" i="10"/>
  <c r="H159" i="10" s="1"/>
  <c r="G158" i="10"/>
  <c r="I158" i="10" s="1"/>
  <c r="L158" i="10" s="1"/>
  <c r="G157" i="10"/>
  <c r="H157" i="10" s="1"/>
  <c r="G156" i="10"/>
  <c r="H156" i="10" s="1"/>
  <c r="G155" i="10"/>
  <c r="G154" i="10"/>
  <c r="I154" i="10" s="1"/>
  <c r="G153" i="10"/>
  <c r="I153" i="10" s="1"/>
  <c r="G152" i="10"/>
  <c r="I152" i="10" s="1"/>
  <c r="G151" i="10"/>
  <c r="H151" i="10" s="1"/>
  <c r="G150" i="10"/>
  <c r="I150" i="10" s="1"/>
  <c r="L150" i="10" s="1"/>
  <c r="G149" i="10"/>
  <c r="H149" i="10" s="1"/>
  <c r="G148" i="10"/>
  <c r="H148" i="10" s="1"/>
  <c r="G147" i="10"/>
  <c r="G146" i="10"/>
  <c r="I146" i="10" s="1"/>
  <c r="L146" i="10" s="1"/>
  <c r="G145" i="10"/>
  <c r="H145" i="10" s="1"/>
  <c r="G144" i="10"/>
  <c r="I144" i="10" s="1"/>
  <c r="G143" i="10"/>
  <c r="H143" i="10" s="1"/>
  <c r="G142" i="10"/>
  <c r="H142" i="10" s="1"/>
  <c r="G141" i="10"/>
  <c r="I141" i="10" s="1"/>
  <c r="G140" i="10"/>
  <c r="I140" i="10" s="1"/>
  <c r="G139" i="10"/>
  <c r="I139" i="10" s="1"/>
  <c r="G138" i="10"/>
  <c r="I138" i="10" s="1"/>
  <c r="G137" i="10"/>
  <c r="H137" i="10" s="1"/>
  <c r="G136" i="10"/>
  <c r="H136" i="10" s="1"/>
  <c r="G135" i="10"/>
  <c r="H135" i="10" s="1"/>
  <c r="G134" i="10"/>
  <c r="I134" i="10" s="1"/>
  <c r="L134" i="10" s="1"/>
  <c r="G133" i="10"/>
  <c r="I133" i="10" s="1"/>
  <c r="G132" i="10"/>
  <c r="I132" i="10" s="1"/>
  <c r="G131" i="10"/>
  <c r="I131" i="10" s="1"/>
  <c r="L131" i="10" s="1"/>
  <c r="G130" i="10"/>
  <c r="I130" i="10" s="1"/>
  <c r="G129" i="10"/>
  <c r="I129" i="10" s="1"/>
  <c r="L129" i="10" s="1"/>
  <c r="G128" i="10"/>
  <c r="H128" i="10" s="1"/>
  <c r="G127" i="10"/>
  <c r="G126" i="10"/>
  <c r="I126" i="10" s="1"/>
  <c r="G125" i="10"/>
  <c r="H125" i="10" s="1"/>
  <c r="G124" i="10"/>
  <c r="I124" i="10" s="1"/>
  <c r="G123" i="10"/>
  <c r="I123" i="10" s="1"/>
  <c r="L123" i="10" s="1"/>
  <c r="G122" i="10"/>
  <c r="H122" i="10" s="1"/>
  <c r="G121" i="10"/>
  <c r="H121" i="10" s="1"/>
  <c r="G120" i="10"/>
  <c r="I120" i="10" s="1"/>
  <c r="G119" i="10"/>
  <c r="I119" i="10" s="1"/>
  <c r="G118" i="10"/>
  <c r="I118" i="10" s="1"/>
  <c r="G117" i="10"/>
  <c r="H117" i="10" s="1"/>
  <c r="G116" i="10"/>
  <c r="I116" i="10" s="1"/>
  <c r="G115" i="10"/>
  <c r="H115" i="10" s="1"/>
  <c r="G114" i="10"/>
  <c r="I114" i="10" s="1"/>
  <c r="L114" i="10" s="1"/>
  <c r="G113" i="10"/>
  <c r="G112" i="10"/>
  <c r="I112" i="10" s="1"/>
  <c r="G111" i="10"/>
  <c r="I111" i="10" s="1"/>
  <c r="G110" i="10"/>
  <c r="I110" i="10" s="1"/>
  <c r="G109" i="10"/>
  <c r="H109" i="10" s="1"/>
  <c r="G108" i="10"/>
  <c r="I108" i="10" s="1"/>
  <c r="L108" i="10" s="1"/>
  <c r="G107" i="10"/>
  <c r="H107" i="10" s="1"/>
  <c r="G106" i="10"/>
  <c r="G105" i="10"/>
  <c r="I105" i="10" s="1"/>
  <c r="G104" i="10"/>
  <c r="I104" i="10" s="1"/>
  <c r="L104" i="10" s="1"/>
  <c r="G103" i="10"/>
  <c r="H103" i="10" s="1"/>
  <c r="G102" i="10"/>
  <c r="I102" i="10" s="1"/>
  <c r="G101" i="10"/>
  <c r="I101" i="10" s="1"/>
  <c r="L101" i="10" s="1"/>
  <c r="G100" i="10"/>
  <c r="H100" i="10" s="1"/>
  <c r="G99" i="10"/>
  <c r="I99" i="10" s="1"/>
  <c r="G98" i="10"/>
  <c r="I98" i="10" s="1"/>
  <c r="G97" i="10"/>
  <c r="H97" i="10" s="1"/>
  <c r="G96" i="10"/>
  <c r="I96" i="10" s="1"/>
  <c r="G95" i="10"/>
  <c r="H95" i="10" s="1"/>
  <c r="G94" i="10"/>
  <c r="H94" i="10" s="1"/>
  <c r="G93" i="10"/>
  <c r="I93" i="10" s="1"/>
  <c r="G92" i="10"/>
  <c r="H92" i="10" s="1"/>
  <c r="G91" i="10"/>
  <c r="I91" i="10" s="1"/>
  <c r="G90" i="10"/>
  <c r="I90" i="10" s="1"/>
  <c r="L90" i="10" s="1"/>
  <c r="G89" i="10"/>
  <c r="H89" i="10" s="1"/>
  <c r="G88" i="10"/>
  <c r="I88" i="10" s="1"/>
  <c r="G87" i="10"/>
  <c r="I87" i="10" s="1"/>
  <c r="L87" i="10" s="1"/>
  <c r="G86" i="10"/>
  <c r="G85" i="10"/>
  <c r="I85" i="10" s="1"/>
  <c r="G84" i="10"/>
  <c r="I84" i="10" s="1"/>
  <c r="L84" i="10" s="1"/>
  <c r="G83" i="10"/>
  <c r="H83" i="10" s="1"/>
  <c r="G82" i="10"/>
  <c r="I82" i="10" s="1"/>
  <c r="G81" i="10"/>
  <c r="I81" i="10" s="1"/>
  <c r="L81" i="10" s="1"/>
  <c r="G80" i="10"/>
  <c r="H80" i="10" s="1"/>
  <c r="G79" i="10"/>
  <c r="H79" i="10" s="1"/>
  <c r="G78" i="10"/>
  <c r="I78" i="10" s="1"/>
  <c r="G77" i="10"/>
  <c r="I77" i="10" s="1"/>
  <c r="L77" i="10" s="1"/>
  <c r="G76" i="10"/>
  <c r="I76" i="10" s="1"/>
  <c r="L76" i="10" s="1"/>
  <c r="G75" i="10"/>
  <c r="I75" i="10" s="1"/>
  <c r="G74" i="10"/>
  <c r="I74" i="10" s="1"/>
  <c r="G73" i="10"/>
  <c r="G72" i="10"/>
  <c r="I72" i="10" s="1"/>
  <c r="G71" i="10"/>
  <c r="I71" i="10" s="1"/>
  <c r="L71" i="10" s="1"/>
  <c r="G70" i="10"/>
  <c r="I70" i="10" s="1"/>
  <c r="L70" i="10" s="1"/>
  <c r="G69" i="10"/>
  <c r="H69" i="10" s="1"/>
  <c r="G68" i="10"/>
  <c r="I68" i="10" s="1"/>
  <c r="G67" i="10"/>
  <c r="H67" i="10" s="1"/>
  <c r="G66" i="10"/>
  <c r="G65" i="10"/>
  <c r="I65" i="10" s="1"/>
  <c r="G64" i="10"/>
  <c r="I64" i="10" s="1"/>
  <c r="G63" i="10"/>
  <c r="H63" i="10" s="1"/>
  <c r="G62" i="10"/>
  <c r="I62" i="10" s="1"/>
  <c r="G61" i="10"/>
  <c r="H61" i="10" s="1"/>
  <c r="G60" i="10"/>
  <c r="H60" i="10" s="1"/>
  <c r="G59" i="10"/>
  <c r="H59" i="10" s="1"/>
  <c r="G58" i="10"/>
  <c r="H58" i="10" s="1"/>
  <c r="G57" i="10"/>
  <c r="I57" i="10" s="1"/>
  <c r="L57" i="10" s="1"/>
  <c r="G56" i="10"/>
  <c r="G55" i="10"/>
  <c r="I55" i="10" s="1"/>
  <c r="G54" i="10"/>
  <c r="H54" i="10" s="1"/>
  <c r="G53" i="10"/>
  <c r="H53" i="10" s="1"/>
  <c r="G52" i="10"/>
  <c r="I52" i="10" s="1"/>
  <c r="G51" i="10"/>
  <c r="I51" i="10" s="1"/>
  <c r="G50" i="10"/>
  <c r="I50" i="10" s="1"/>
  <c r="G49" i="10"/>
  <c r="H49" i="10" s="1"/>
  <c r="G48" i="10"/>
  <c r="I48" i="10" s="1"/>
  <c r="G47" i="10"/>
  <c r="I47" i="10" s="1"/>
  <c r="L47" i="10" s="1"/>
  <c r="G46" i="10"/>
  <c r="H46" i="10" s="1"/>
  <c r="G45" i="10"/>
  <c r="H45" i="10" s="1"/>
  <c r="G44" i="10"/>
  <c r="H44" i="10" s="1"/>
  <c r="G43" i="10"/>
  <c r="I43" i="10" s="1"/>
  <c r="G42" i="10"/>
  <c r="I42" i="10" s="1"/>
  <c r="L42" i="10" s="1"/>
  <c r="G41" i="10"/>
  <c r="H41" i="10" s="1"/>
  <c r="G40" i="10"/>
  <c r="I40" i="10" s="1"/>
  <c r="L40" i="10" s="1"/>
  <c r="G39" i="10"/>
  <c r="H39" i="10" s="1"/>
  <c r="G38" i="10"/>
  <c r="H38" i="10" s="1"/>
  <c r="G37" i="10"/>
  <c r="I37" i="10" s="1"/>
  <c r="G36" i="10"/>
  <c r="H36" i="10" s="1"/>
  <c r="G35" i="10"/>
  <c r="I35" i="10" s="1"/>
  <c r="G34" i="10"/>
  <c r="I34" i="10" s="1"/>
  <c r="G33" i="10"/>
  <c r="I33" i="10" s="1"/>
  <c r="G32" i="10"/>
  <c r="I32" i="10" s="1"/>
  <c r="G31" i="10"/>
  <c r="I31" i="10" s="1"/>
  <c r="G30" i="10"/>
  <c r="I30" i="10" s="1"/>
  <c r="L30" i="10" s="1"/>
  <c r="G29" i="10"/>
  <c r="I29" i="10" s="1"/>
  <c r="I28" i="10"/>
  <c r="L28" i="10" s="1"/>
  <c r="H28" i="10"/>
  <c r="G28" i="10"/>
  <c r="G27" i="10"/>
  <c r="I27" i="10" s="1"/>
  <c r="G26" i="10"/>
  <c r="I26" i="10" s="1"/>
  <c r="G25" i="10"/>
  <c r="I25" i="10" s="1"/>
  <c r="G24" i="10"/>
  <c r="I24" i="10" s="1"/>
  <c r="G23" i="10"/>
  <c r="H23" i="10" s="1"/>
  <c r="G22" i="10"/>
  <c r="G21" i="10"/>
  <c r="I21" i="10" s="1"/>
  <c r="L21" i="10" s="1"/>
  <c r="G20" i="10"/>
  <c r="I20" i="10" s="1"/>
  <c r="L20" i="10" s="1"/>
  <c r="G19" i="10"/>
  <c r="I19" i="10" s="1"/>
  <c r="L19" i="10" s="1"/>
  <c r="G18" i="10"/>
  <c r="I18" i="10" s="1"/>
  <c r="L18" i="10" s="1"/>
  <c r="G17" i="10"/>
  <c r="H17" i="10" s="1"/>
  <c r="G16" i="10"/>
  <c r="H16" i="10" s="1"/>
  <c r="G15" i="10"/>
  <c r="H15" i="10" s="1"/>
  <c r="G14" i="10"/>
  <c r="H14" i="10" s="1"/>
  <c r="G13" i="10"/>
  <c r="I13" i="10" s="1"/>
  <c r="G12" i="10"/>
  <c r="I12" i="10" s="1"/>
  <c r="F11" i="10"/>
  <c r="I9" i="10"/>
  <c r="L9" i="10" s="1"/>
  <c r="H6" i="10"/>
  <c r="I3" i="10"/>
  <c r="L3" i="10" s="1"/>
  <c r="H3" i="10"/>
  <c r="F170" i="9"/>
  <c r="G160" i="9" s="1"/>
  <c r="H160" i="9" s="1"/>
  <c r="F168" i="9"/>
  <c r="K168" i="9" s="1"/>
  <c r="F167" i="9"/>
  <c r="K167" i="9" s="1"/>
  <c r="F166" i="9"/>
  <c r="G166" i="9" s="1"/>
  <c r="H166" i="9" s="1"/>
  <c r="F165" i="9"/>
  <c r="F164" i="9"/>
  <c r="F163" i="9"/>
  <c r="F162" i="9"/>
  <c r="G162" i="9" s="1"/>
  <c r="H162" i="9" s="1"/>
  <c r="F161" i="9"/>
  <c r="F159" i="9"/>
  <c r="F157" i="9"/>
  <c r="K157" i="9" s="1"/>
  <c r="F156" i="9"/>
  <c r="F155" i="9"/>
  <c r="F154" i="9"/>
  <c r="F153" i="9"/>
  <c r="K153" i="9" s="1"/>
  <c r="F152" i="9"/>
  <c r="F150" i="9"/>
  <c r="F149" i="9"/>
  <c r="F148" i="9"/>
  <c r="F147" i="9"/>
  <c r="K147" i="9" s="1"/>
  <c r="L147" i="9" s="1"/>
  <c r="F146" i="9"/>
  <c r="F145" i="9"/>
  <c r="K145" i="9" s="1"/>
  <c r="F144" i="9"/>
  <c r="K144" i="9" s="1"/>
  <c r="F143" i="9"/>
  <c r="K143" i="9" s="1"/>
  <c r="F142" i="9"/>
  <c r="F141" i="9"/>
  <c r="K141" i="9" s="1"/>
  <c r="F140" i="9"/>
  <c r="K140" i="9" s="1"/>
  <c r="F139" i="9"/>
  <c r="F138" i="9"/>
  <c r="K138" i="9" s="1"/>
  <c r="F137" i="9"/>
  <c r="K137" i="9" s="1"/>
  <c r="F136" i="9"/>
  <c r="K136" i="9" s="1"/>
  <c r="F135" i="9"/>
  <c r="K135" i="9" s="1"/>
  <c r="F134" i="9"/>
  <c r="F133" i="9"/>
  <c r="F132" i="9"/>
  <c r="F131" i="9"/>
  <c r="F130" i="9"/>
  <c r="K130" i="9" s="1"/>
  <c r="F129" i="9"/>
  <c r="F128" i="9"/>
  <c r="F127" i="9"/>
  <c r="G127" i="9" s="1"/>
  <c r="F126" i="9"/>
  <c r="K126" i="9" s="1"/>
  <c r="F125" i="9"/>
  <c r="F124" i="9"/>
  <c r="K124" i="9" s="1"/>
  <c r="F123" i="9"/>
  <c r="F122" i="9"/>
  <c r="F121" i="9"/>
  <c r="F120" i="9"/>
  <c r="F119" i="9"/>
  <c r="G119" i="9" s="1"/>
  <c r="F118" i="9"/>
  <c r="K118" i="9" s="1"/>
  <c r="F117" i="9"/>
  <c r="F116" i="9"/>
  <c r="K116" i="9" s="1"/>
  <c r="F115" i="9"/>
  <c r="F114" i="9"/>
  <c r="F113" i="9"/>
  <c r="G113" i="9" s="1"/>
  <c r="F112" i="9"/>
  <c r="K112" i="9" s="1"/>
  <c r="F111" i="9"/>
  <c r="K111" i="9" s="1"/>
  <c r="F110" i="9"/>
  <c r="K110" i="9" s="1"/>
  <c r="F109" i="9"/>
  <c r="K109" i="9" s="1"/>
  <c r="F108" i="9"/>
  <c r="F107" i="9"/>
  <c r="K107" i="9" s="1"/>
  <c r="F106" i="9"/>
  <c r="G106" i="9" s="1"/>
  <c r="F105" i="9"/>
  <c r="K105" i="9" s="1"/>
  <c r="F104" i="9"/>
  <c r="F103" i="9"/>
  <c r="F102" i="9"/>
  <c r="F101" i="9"/>
  <c r="F100" i="9"/>
  <c r="F99" i="9"/>
  <c r="K99" i="9" s="1"/>
  <c r="F98" i="9"/>
  <c r="G98" i="9" s="1"/>
  <c r="F97" i="9"/>
  <c r="K97" i="9" s="1"/>
  <c r="F96" i="9"/>
  <c r="F95" i="9"/>
  <c r="F94" i="9"/>
  <c r="F93" i="9"/>
  <c r="F92" i="9"/>
  <c r="F91" i="9"/>
  <c r="K91" i="9" s="1"/>
  <c r="F90" i="9"/>
  <c r="G90" i="9" s="1"/>
  <c r="F89" i="9"/>
  <c r="F88" i="9"/>
  <c r="F87" i="9"/>
  <c r="F86" i="9"/>
  <c r="G86" i="9" s="1"/>
  <c r="F85" i="9"/>
  <c r="K85" i="9" s="1"/>
  <c r="F84" i="9"/>
  <c r="F83" i="9"/>
  <c r="F82" i="9"/>
  <c r="K82" i="9" s="1"/>
  <c r="F81" i="9"/>
  <c r="F80" i="9"/>
  <c r="K80" i="9" s="1"/>
  <c r="F79" i="9"/>
  <c r="K79" i="9" s="1"/>
  <c r="F78" i="9"/>
  <c r="K78" i="9" s="1"/>
  <c r="F77" i="9"/>
  <c r="F76" i="9"/>
  <c r="F75" i="9"/>
  <c r="K75" i="9" s="1"/>
  <c r="F74" i="9"/>
  <c r="K74" i="9" s="1"/>
  <c r="F73" i="9"/>
  <c r="F72" i="9"/>
  <c r="F71" i="9"/>
  <c r="F70" i="9"/>
  <c r="F69" i="9"/>
  <c r="F68" i="9"/>
  <c r="G68" i="9" s="1"/>
  <c r="F67" i="9"/>
  <c r="K67" i="9" s="1"/>
  <c r="G66" i="9"/>
  <c r="F66" i="9"/>
  <c r="K66" i="9" s="1"/>
  <c r="L66" i="9" s="1"/>
  <c r="F65" i="9"/>
  <c r="F64" i="9"/>
  <c r="K64" i="9" s="1"/>
  <c r="F63" i="9"/>
  <c r="G63" i="9" s="1"/>
  <c r="F62" i="9"/>
  <c r="K62" i="9" s="1"/>
  <c r="F61" i="9"/>
  <c r="G61" i="9" s="1"/>
  <c r="F60" i="9"/>
  <c r="F59" i="9"/>
  <c r="K59" i="9" s="1"/>
  <c r="F58" i="9"/>
  <c r="G58" i="9" s="1"/>
  <c r="I58" i="9" s="1"/>
  <c r="L58" i="9" s="1"/>
  <c r="F57" i="9"/>
  <c r="K57" i="9" s="1"/>
  <c r="F56" i="9"/>
  <c r="G38" i="9" s="1"/>
  <c r="F55" i="9"/>
  <c r="F54" i="9"/>
  <c r="F53" i="9"/>
  <c r="F52" i="9"/>
  <c r="K52" i="9" s="1"/>
  <c r="F51" i="9"/>
  <c r="F50" i="9"/>
  <c r="K50" i="9" s="1"/>
  <c r="F49" i="9"/>
  <c r="F48" i="9"/>
  <c r="K48" i="9" s="1"/>
  <c r="F47" i="9"/>
  <c r="F46" i="9"/>
  <c r="F45" i="9"/>
  <c r="F44" i="9"/>
  <c r="K44" i="9" s="1"/>
  <c r="F43" i="9"/>
  <c r="F42" i="9"/>
  <c r="F41" i="9"/>
  <c r="F40" i="9"/>
  <c r="K40" i="9" s="1"/>
  <c r="F39" i="9"/>
  <c r="F38" i="9"/>
  <c r="K38" i="9" s="1"/>
  <c r="F37" i="9"/>
  <c r="F36" i="9"/>
  <c r="K36" i="9" s="1"/>
  <c r="F35" i="9"/>
  <c r="F34" i="9"/>
  <c r="K34" i="9" s="1"/>
  <c r="F33" i="9"/>
  <c r="F32" i="9"/>
  <c r="F31" i="9"/>
  <c r="F30" i="9"/>
  <c r="F29" i="9"/>
  <c r="F28" i="9"/>
  <c r="K28" i="9" s="1"/>
  <c r="F27" i="9"/>
  <c r="F26" i="9"/>
  <c r="K26" i="9" s="1"/>
  <c r="F25" i="9"/>
  <c r="F24" i="9"/>
  <c r="F23" i="9"/>
  <c r="K23" i="9" s="1"/>
  <c r="F22" i="9"/>
  <c r="F21" i="9"/>
  <c r="F20" i="9"/>
  <c r="F19" i="9"/>
  <c r="F18" i="9"/>
  <c r="K18" i="9" s="1"/>
  <c r="F17" i="9"/>
  <c r="G17" i="9" s="1"/>
  <c r="I17" i="9" s="1"/>
  <c r="F16" i="9"/>
  <c r="F15" i="9"/>
  <c r="K15" i="9" s="1"/>
  <c r="F14" i="9"/>
  <c r="F13" i="9"/>
  <c r="K13" i="9" s="1"/>
  <c r="F12" i="9"/>
  <c r="G12" i="9" s="1"/>
  <c r="H12" i="9" s="1"/>
  <c r="F11" i="9"/>
  <c r="F10" i="9"/>
  <c r="F9" i="9"/>
  <c r="F8" i="9"/>
  <c r="F7" i="9"/>
  <c r="F6" i="9"/>
  <c r="F5" i="9"/>
  <c r="F4" i="9"/>
  <c r="F3" i="9"/>
  <c r="F2" i="9"/>
  <c r="K2" i="9" s="1"/>
  <c r="E171" i="8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1" i="8"/>
  <c r="G121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E21" i="8"/>
  <c r="G21" i="8" s="1"/>
  <c r="E20" i="8"/>
  <c r="G20" i="8" s="1"/>
  <c r="E19" i="8"/>
  <c r="G19" i="8" s="1"/>
  <c r="E18" i="8"/>
  <c r="G18" i="8" s="1"/>
  <c r="E17" i="8"/>
  <c r="G17" i="8" s="1"/>
  <c r="E15" i="8"/>
  <c r="G15" i="8" s="1"/>
  <c r="E14" i="8"/>
  <c r="G14" i="8" s="1"/>
  <c r="E13" i="8"/>
  <c r="G13" i="8" s="1"/>
  <c r="E12" i="8"/>
  <c r="G12" i="8" s="1"/>
  <c r="E11" i="8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G170" i="7"/>
  <c r="G169" i="7"/>
  <c r="H169" i="7" s="1"/>
  <c r="G168" i="7"/>
  <c r="H168" i="7" s="1"/>
  <c r="G167" i="7"/>
  <c r="H167" i="7" s="1"/>
  <c r="G166" i="7"/>
  <c r="H166" i="7" s="1"/>
  <c r="K166" i="7" s="1"/>
  <c r="G165" i="7"/>
  <c r="H165" i="7" s="1"/>
  <c r="G164" i="7"/>
  <c r="H164" i="7" s="1"/>
  <c r="G163" i="7"/>
  <c r="H163" i="7" s="1"/>
  <c r="G162" i="7"/>
  <c r="H162" i="7" s="1"/>
  <c r="K162" i="7" s="1"/>
  <c r="G161" i="7"/>
  <c r="H161" i="7" s="1"/>
  <c r="K161" i="7" s="1"/>
  <c r="G160" i="7"/>
  <c r="H160" i="7" s="1"/>
  <c r="G159" i="7"/>
  <c r="H159" i="7" s="1"/>
  <c r="G158" i="7"/>
  <c r="H158" i="7" s="1"/>
  <c r="K158" i="7" s="1"/>
  <c r="G157" i="7"/>
  <c r="H157" i="7" s="1"/>
  <c r="G156" i="7"/>
  <c r="H156" i="7" s="1"/>
  <c r="G155" i="7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G146" i="7"/>
  <c r="H146" i="7" s="1"/>
  <c r="K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K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K129" i="7" s="1"/>
  <c r="G128" i="7"/>
  <c r="H128" i="7" s="1"/>
  <c r="K128" i="7" s="1"/>
  <c r="G127" i="7"/>
  <c r="G126" i="7"/>
  <c r="H126" i="7" s="1"/>
  <c r="G125" i="7"/>
  <c r="H125" i="7" s="1"/>
  <c r="G124" i="7"/>
  <c r="H124" i="7" s="1"/>
  <c r="K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K116" i="7" s="1"/>
  <c r="G115" i="7"/>
  <c r="H115" i="7" s="1"/>
  <c r="G114" i="7"/>
  <c r="H114" i="7" s="1"/>
  <c r="G113" i="7"/>
  <c r="G112" i="7"/>
  <c r="H112" i="7" s="1"/>
  <c r="G111" i="7"/>
  <c r="H111" i="7" s="1"/>
  <c r="G110" i="7"/>
  <c r="H110" i="7" s="1"/>
  <c r="K110" i="7" s="1"/>
  <c r="G109" i="7"/>
  <c r="H109" i="7" s="1"/>
  <c r="G108" i="7"/>
  <c r="H108" i="7" s="1"/>
  <c r="K108" i="7" s="1"/>
  <c r="G107" i="7"/>
  <c r="H107" i="7" s="1"/>
  <c r="G106" i="7"/>
  <c r="G105" i="7"/>
  <c r="H105" i="7" s="1"/>
  <c r="G104" i="7"/>
  <c r="H104" i="7" s="1"/>
  <c r="K104" i="7" s="1"/>
  <c r="G103" i="7"/>
  <c r="H103" i="7" s="1"/>
  <c r="G102" i="7"/>
  <c r="H102" i="7" s="1"/>
  <c r="G101" i="7"/>
  <c r="H101" i="7" s="1"/>
  <c r="G100" i="7"/>
  <c r="H100" i="7" s="1"/>
  <c r="K100" i="7" s="1"/>
  <c r="G99" i="7"/>
  <c r="H99" i="7" s="1"/>
  <c r="G98" i="7"/>
  <c r="H98" i="7" s="1"/>
  <c r="G97" i="7"/>
  <c r="H97" i="7" s="1"/>
  <c r="G96" i="7"/>
  <c r="H96" i="7" s="1"/>
  <c r="K96" i="7" s="1"/>
  <c r="G95" i="7"/>
  <c r="H95" i="7" s="1"/>
  <c r="G94" i="7"/>
  <c r="H94" i="7" s="1"/>
  <c r="G93" i="7"/>
  <c r="H93" i="7" s="1"/>
  <c r="G92" i="7"/>
  <c r="H92" i="7" s="1"/>
  <c r="K92" i="7" s="1"/>
  <c r="G91" i="7"/>
  <c r="H91" i="7" s="1"/>
  <c r="G90" i="7"/>
  <c r="H90" i="7" s="1"/>
  <c r="G89" i="7"/>
  <c r="H89" i="7" s="1"/>
  <c r="G88" i="7"/>
  <c r="H88" i="7" s="1"/>
  <c r="G87" i="7"/>
  <c r="H87" i="7" s="1"/>
  <c r="K87" i="7" s="1"/>
  <c r="G86" i="7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K79" i="7" s="1"/>
  <c r="G78" i="7"/>
  <c r="H78" i="7" s="1"/>
  <c r="G77" i="7"/>
  <c r="H77" i="7" s="1"/>
  <c r="G76" i="7"/>
  <c r="H76" i="7" s="1"/>
  <c r="K76" i="7" s="1"/>
  <c r="G75" i="7"/>
  <c r="H75" i="7" s="1"/>
  <c r="G74" i="7"/>
  <c r="H74" i="7" s="1"/>
  <c r="G73" i="7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K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K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K16" i="7" s="1"/>
  <c r="G15" i="7"/>
  <c r="H15" i="7" s="1"/>
  <c r="G14" i="7"/>
  <c r="H14" i="7" s="1"/>
  <c r="G13" i="7"/>
  <c r="H13" i="7" s="1"/>
  <c r="G12" i="7"/>
  <c r="G11" i="7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K3" i="7" s="1"/>
  <c r="J3" i="6"/>
  <c r="J4" i="6"/>
  <c r="J5" i="6"/>
  <c r="J6" i="6"/>
  <c r="J7" i="6"/>
  <c r="J8" i="6"/>
  <c r="J9" i="6"/>
  <c r="J12" i="6"/>
  <c r="J13" i="6"/>
  <c r="J14" i="6"/>
  <c r="J15" i="6"/>
  <c r="J16" i="6"/>
  <c r="J17" i="6"/>
  <c r="J18" i="6"/>
  <c r="K18" i="6" s="1"/>
  <c r="J20" i="6"/>
  <c r="J21" i="6"/>
  <c r="J22" i="6"/>
  <c r="K22" i="6" s="1"/>
  <c r="J23" i="6"/>
  <c r="J24" i="6"/>
  <c r="J25" i="6"/>
  <c r="J26" i="6"/>
  <c r="J27" i="6"/>
  <c r="K27" i="6" s="1"/>
  <c r="J28" i="6"/>
  <c r="J29" i="6"/>
  <c r="J30" i="6"/>
  <c r="J31" i="6"/>
  <c r="J33" i="6"/>
  <c r="J34" i="6"/>
  <c r="J35" i="6"/>
  <c r="J36" i="6"/>
  <c r="K36" i="6" s="1"/>
  <c r="J37" i="6"/>
  <c r="J38" i="6"/>
  <c r="J39" i="6"/>
  <c r="J40" i="6"/>
  <c r="J42" i="6"/>
  <c r="J43" i="6"/>
  <c r="J44" i="6"/>
  <c r="J45" i="6"/>
  <c r="K45" i="6" s="1"/>
  <c r="J46" i="6"/>
  <c r="J47" i="6"/>
  <c r="J48" i="6"/>
  <c r="J49" i="6"/>
  <c r="J50" i="6"/>
  <c r="J51" i="6"/>
  <c r="J52" i="6"/>
  <c r="J53" i="6"/>
  <c r="K53" i="6" s="1"/>
  <c r="J54" i="6"/>
  <c r="J55" i="6"/>
  <c r="J56" i="6"/>
  <c r="K56" i="6" s="1"/>
  <c r="J57" i="6"/>
  <c r="J59" i="6"/>
  <c r="J61" i="6"/>
  <c r="J62" i="6"/>
  <c r="J64" i="6"/>
  <c r="K64" i="6" s="1"/>
  <c r="J65" i="6"/>
  <c r="J66" i="6"/>
  <c r="K66" i="6" s="1"/>
  <c r="J67" i="6"/>
  <c r="J68" i="6"/>
  <c r="J69" i="6"/>
  <c r="J70" i="6"/>
  <c r="J71" i="6"/>
  <c r="J72" i="6"/>
  <c r="K72" i="6" s="1"/>
  <c r="J73" i="6"/>
  <c r="K73" i="6" s="1"/>
  <c r="J74" i="6"/>
  <c r="J75" i="6"/>
  <c r="J76" i="6"/>
  <c r="J77" i="6"/>
  <c r="J78" i="6"/>
  <c r="J79" i="6"/>
  <c r="J80" i="6"/>
  <c r="K80" i="6" s="1"/>
  <c r="J81" i="6"/>
  <c r="J82" i="6"/>
  <c r="J83" i="6"/>
  <c r="J84" i="6"/>
  <c r="J85" i="6"/>
  <c r="J86" i="6"/>
  <c r="K86" i="6" s="1"/>
  <c r="J87" i="6"/>
  <c r="J88" i="6"/>
  <c r="K88" i="6" s="1"/>
  <c r="J89" i="6"/>
  <c r="J90" i="6"/>
  <c r="J91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K106" i="6" s="1"/>
  <c r="J107" i="6"/>
  <c r="J109" i="6"/>
  <c r="J110" i="6"/>
  <c r="J111" i="6"/>
  <c r="J112" i="6"/>
  <c r="J113" i="6"/>
  <c r="K113" i="6" s="1"/>
  <c r="J114" i="6"/>
  <c r="J115" i="6"/>
  <c r="K115" i="6" s="1"/>
  <c r="J116" i="6"/>
  <c r="J117" i="6"/>
  <c r="J118" i="6"/>
  <c r="J119" i="6"/>
  <c r="J120" i="6"/>
  <c r="J121" i="6"/>
  <c r="J122" i="6"/>
  <c r="J123" i="6"/>
  <c r="K123" i="6" s="1"/>
  <c r="J124" i="6"/>
  <c r="J125" i="6"/>
  <c r="J126" i="6"/>
  <c r="J127" i="6"/>
  <c r="K127" i="6" s="1"/>
  <c r="J128" i="6"/>
  <c r="J129" i="6"/>
  <c r="J130" i="6"/>
  <c r="J131" i="6"/>
  <c r="K131" i="6" s="1"/>
  <c r="J132" i="6"/>
  <c r="J133" i="6"/>
  <c r="J134" i="6"/>
  <c r="J135" i="6"/>
  <c r="J136" i="6"/>
  <c r="J137" i="6"/>
  <c r="J138" i="6"/>
  <c r="J139" i="6"/>
  <c r="K139" i="6" s="1"/>
  <c r="J140" i="6"/>
  <c r="K140" i="6" s="1"/>
  <c r="J141" i="6"/>
  <c r="J142" i="6"/>
  <c r="J143" i="6"/>
  <c r="J144" i="6"/>
  <c r="J145" i="6"/>
  <c r="J146" i="6"/>
  <c r="J147" i="6"/>
  <c r="K147" i="6" s="1"/>
  <c r="J148" i="6"/>
  <c r="K148" i="6" s="1"/>
  <c r="J149" i="6"/>
  <c r="J150" i="6"/>
  <c r="J151" i="6"/>
  <c r="J152" i="6"/>
  <c r="J153" i="6"/>
  <c r="J154" i="6"/>
  <c r="J155" i="6"/>
  <c r="K155" i="6" s="1"/>
  <c r="J156" i="6"/>
  <c r="K156" i="6" s="1"/>
  <c r="J157" i="6"/>
  <c r="J158" i="6"/>
  <c r="J159" i="6"/>
  <c r="J161" i="6"/>
  <c r="J163" i="6"/>
  <c r="J164" i="6"/>
  <c r="J165" i="6"/>
  <c r="K165" i="6" s="1"/>
  <c r="J166" i="6"/>
  <c r="K166" i="6" s="1"/>
  <c r="J167" i="6"/>
  <c r="J168" i="6"/>
  <c r="J169" i="6"/>
  <c r="J170" i="6"/>
  <c r="K170" i="6" s="1"/>
  <c r="J2" i="6"/>
  <c r="G170" i="6"/>
  <c r="G169" i="6"/>
  <c r="H169" i="6" s="1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K162" i="6" s="1"/>
  <c r="G161" i="6"/>
  <c r="H161" i="6" s="1"/>
  <c r="G160" i="6"/>
  <c r="H160" i="6" s="1"/>
  <c r="K160" i="6" s="1"/>
  <c r="G159" i="6"/>
  <c r="H159" i="6" s="1"/>
  <c r="G158" i="6"/>
  <c r="H158" i="6" s="1"/>
  <c r="G157" i="6"/>
  <c r="H157" i="6" s="1"/>
  <c r="G156" i="6"/>
  <c r="H156" i="6" s="1"/>
  <c r="G155" i="6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G112" i="6"/>
  <c r="H112" i="6" s="1"/>
  <c r="G111" i="6"/>
  <c r="H111" i="6" s="1"/>
  <c r="G110" i="6"/>
  <c r="H110" i="6" s="1"/>
  <c r="G109" i="6"/>
  <c r="H109" i="6" s="1"/>
  <c r="G108" i="6"/>
  <c r="H108" i="6" s="1"/>
  <c r="K108" i="6" s="1"/>
  <c r="G107" i="6"/>
  <c r="H107" i="6" s="1"/>
  <c r="G106" i="6"/>
  <c r="G105" i="6"/>
  <c r="H105" i="6" s="1"/>
  <c r="G104" i="6"/>
  <c r="H104" i="6" s="1"/>
  <c r="K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92" i="6"/>
  <c r="H92" i="6" s="1"/>
  <c r="K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G65" i="6"/>
  <c r="H65" i="6" s="1"/>
  <c r="G64" i="6"/>
  <c r="H64" i="6" s="1"/>
  <c r="G63" i="6"/>
  <c r="H63" i="6" s="1"/>
  <c r="K63" i="6" s="1"/>
  <c r="G62" i="6"/>
  <c r="H62" i="6" s="1"/>
  <c r="G61" i="6"/>
  <c r="H61" i="6" s="1"/>
  <c r="G60" i="6"/>
  <c r="H60" i="6" s="1"/>
  <c r="K60" i="6" s="1"/>
  <c r="G59" i="6"/>
  <c r="H59" i="6" s="1"/>
  <c r="G58" i="6"/>
  <c r="H58" i="6" s="1"/>
  <c r="K58" i="6" s="1"/>
  <c r="G57" i="6"/>
  <c r="H57" i="6" s="1"/>
  <c r="G56" i="6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K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G21" i="6"/>
  <c r="H21" i="6" s="1"/>
  <c r="G20" i="6"/>
  <c r="H20" i="6" s="1"/>
  <c r="G19" i="6"/>
  <c r="H19" i="6" s="1"/>
  <c r="K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G10" i="6"/>
  <c r="H10" i="6" s="1"/>
  <c r="K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K4" i="5"/>
  <c r="K5" i="5"/>
  <c r="L5" i="5" s="1"/>
  <c r="K6" i="5"/>
  <c r="K7" i="5"/>
  <c r="K8" i="5"/>
  <c r="K9" i="5"/>
  <c r="L9" i="5" s="1"/>
  <c r="K10" i="5"/>
  <c r="L10" i="5" s="1"/>
  <c r="K11" i="5"/>
  <c r="L11" i="5" s="1"/>
  <c r="K12" i="5"/>
  <c r="K13" i="5"/>
  <c r="K14" i="5"/>
  <c r="K15" i="5"/>
  <c r="K17" i="5"/>
  <c r="K18" i="5"/>
  <c r="K19" i="5"/>
  <c r="K20" i="5"/>
  <c r="K21" i="5"/>
  <c r="K22" i="5"/>
  <c r="L22" i="5" s="1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L56" i="5" s="1"/>
  <c r="K57" i="5"/>
  <c r="K59" i="5"/>
  <c r="K60" i="5"/>
  <c r="K61" i="5"/>
  <c r="K62" i="5"/>
  <c r="K63" i="5"/>
  <c r="K64" i="5"/>
  <c r="K65" i="5"/>
  <c r="K66" i="5"/>
  <c r="L66" i="5" s="1"/>
  <c r="K67" i="5"/>
  <c r="K68" i="5"/>
  <c r="K69" i="5"/>
  <c r="K70" i="5"/>
  <c r="K71" i="5"/>
  <c r="K72" i="5"/>
  <c r="K73" i="5"/>
  <c r="L73" i="5" s="1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L86" i="5" s="1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L106" i="5" s="1"/>
  <c r="K107" i="5"/>
  <c r="K109" i="5"/>
  <c r="K110" i="5"/>
  <c r="K111" i="5"/>
  <c r="K112" i="5"/>
  <c r="K113" i="5"/>
  <c r="L113" i="5" s="1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L127" i="5" s="1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L147" i="5" s="1"/>
  <c r="K148" i="5"/>
  <c r="K149" i="5"/>
  <c r="K150" i="5"/>
  <c r="K151" i="5"/>
  <c r="K152" i="5"/>
  <c r="K153" i="5"/>
  <c r="K154" i="5"/>
  <c r="K156" i="5"/>
  <c r="K157" i="5"/>
  <c r="K158" i="5"/>
  <c r="K159" i="5"/>
  <c r="K160" i="5"/>
  <c r="K161" i="5"/>
  <c r="K163" i="5"/>
  <c r="K164" i="5"/>
  <c r="K165" i="5"/>
  <c r="K166" i="5"/>
  <c r="K167" i="5"/>
  <c r="K168" i="5"/>
  <c r="K169" i="5"/>
  <c r="K170" i="5"/>
  <c r="L170" i="5" s="1"/>
  <c r="K2" i="5"/>
  <c r="G170" i="5"/>
  <c r="G169" i="5"/>
  <c r="I169" i="5" s="1"/>
  <c r="G168" i="5"/>
  <c r="I168" i="5" s="1"/>
  <c r="G167" i="5"/>
  <c r="H167" i="5" s="1"/>
  <c r="G166" i="5"/>
  <c r="I166" i="5" s="1"/>
  <c r="G165" i="5"/>
  <c r="H165" i="5" s="1"/>
  <c r="G164" i="5"/>
  <c r="H164" i="5" s="1"/>
  <c r="G163" i="5"/>
  <c r="I163" i="5" s="1"/>
  <c r="G162" i="5"/>
  <c r="I162" i="5" s="1"/>
  <c r="L162" i="5" s="1"/>
  <c r="G161" i="5"/>
  <c r="I161" i="5" s="1"/>
  <c r="G160" i="5"/>
  <c r="I160" i="5" s="1"/>
  <c r="G159" i="5"/>
  <c r="I159" i="5" s="1"/>
  <c r="G158" i="5"/>
  <c r="I158" i="5" s="1"/>
  <c r="G157" i="5"/>
  <c r="I157" i="5" s="1"/>
  <c r="G156" i="5"/>
  <c r="I156" i="5" s="1"/>
  <c r="G155" i="5"/>
  <c r="G154" i="5"/>
  <c r="I154" i="5" s="1"/>
  <c r="G153" i="5"/>
  <c r="H153" i="5" s="1"/>
  <c r="G152" i="5"/>
  <c r="I152" i="5" s="1"/>
  <c r="G151" i="5"/>
  <c r="H151" i="5" s="1"/>
  <c r="G150" i="5"/>
  <c r="I150" i="5" s="1"/>
  <c r="G149" i="5"/>
  <c r="I149" i="5" s="1"/>
  <c r="G148" i="5"/>
  <c r="H148" i="5" s="1"/>
  <c r="G147" i="5"/>
  <c r="G146" i="5"/>
  <c r="I146" i="5" s="1"/>
  <c r="G145" i="5"/>
  <c r="H145" i="5" s="1"/>
  <c r="G144" i="5"/>
  <c r="I144" i="5" s="1"/>
  <c r="G143" i="5"/>
  <c r="I143" i="5" s="1"/>
  <c r="G142" i="5"/>
  <c r="H142" i="5" s="1"/>
  <c r="G141" i="5"/>
  <c r="I141" i="5" s="1"/>
  <c r="G140" i="5"/>
  <c r="I140" i="5" s="1"/>
  <c r="G139" i="5"/>
  <c r="H139" i="5" s="1"/>
  <c r="G138" i="5"/>
  <c r="I138" i="5" s="1"/>
  <c r="G137" i="5"/>
  <c r="H137" i="5" s="1"/>
  <c r="G136" i="5"/>
  <c r="I136" i="5" s="1"/>
  <c r="G135" i="5"/>
  <c r="I135" i="5" s="1"/>
  <c r="G134" i="5"/>
  <c r="I134" i="5" s="1"/>
  <c r="G133" i="5"/>
  <c r="I133" i="5" s="1"/>
  <c r="G132" i="5"/>
  <c r="I132" i="5" s="1"/>
  <c r="G131" i="5"/>
  <c r="H131" i="5" s="1"/>
  <c r="G130" i="5"/>
  <c r="I130" i="5" s="1"/>
  <c r="G129" i="5"/>
  <c r="H129" i="5" s="1"/>
  <c r="G128" i="5"/>
  <c r="I128" i="5" s="1"/>
  <c r="G127" i="5"/>
  <c r="G126" i="5"/>
  <c r="I126" i="5" s="1"/>
  <c r="G125" i="5"/>
  <c r="H125" i="5" s="1"/>
  <c r="G124" i="5"/>
  <c r="I124" i="5" s="1"/>
  <c r="G123" i="5"/>
  <c r="H123" i="5" s="1"/>
  <c r="G122" i="5"/>
  <c r="I122" i="5" s="1"/>
  <c r="G121" i="5"/>
  <c r="I121" i="5" s="1"/>
  <c r="G120" i="5"/>
  <c r="I120" i="5" s="1"/>
  <c r="G119" i="5"/>
  <c r="I119" i="5" s="1"/>
  <c r="G118" i="5"/>
  <c r="I118" i="5" s="1"/>
  <c r="G117" i="5"/>
  <c r="H117" i="5" s="1"/>
  <c r="G116" i="5"/>
  <c r="I116" i="5" s="1"/>
  <c r="G115" i="5"/>
  <c r="H115" i="5" s="1"/>
  <c r="G114" i="5"/>
  <c r="I114" i="5" s="1"/>
  <c r="G113" i="5"/>
  <c r="G112" i="5"/>
  <c r="I112" i="5" s="1"/>
  <c r="G111" i="5"/>
  <c r="H111" i="5" s="1"/>
  <c r="G110" i="5"/>
  <c r="I110" i="5" s="1"/>
  <c r="G109" i="5"/>
  <c r="H109" i="5" s="1"/>
  <c r="G108" i="5"/>
  <c r="I108" i="5" s="1"/>
  <c r="L108" i="5" s="1"/>
  <c r="G107" i="5"/>
  <c r="I107" i="5" s="1"/>
  <c r="G106" i="5"/>
  <c r="G105" i="5"/>
  <c r="H105" i="5" s="1"/>
  <c r="G104" i="5"/>
  <c r="I104" i="5" s="1"/>
  <c r="G103" i="5"/>
  <c r="I103" i="5" s="1"/>
  <c r="G102" i="5"/>
  <c r="I102" i="5" s="1"/>
  <c r="G101" i="5"/>
  <c r="I101" i="5" s="1"/>
  <c r="G100" i="5"/>
  <c r="H100" i="5" s="1"/>
  <c r="G99" i="5"/>
  <c r="I99" i="5" s="1"/>
  <c r="G98" i="5"/>
  <c r="I98" i="5" s="1"/>
  <c r="G97" i="5"/>
  <c r="H97" i="5" s="1"/>
  <c r="G96" i="5"/>
  <c r="I96" i="5" s="1"/>
  <c r="G95" i="5"/>
  <c r="H95" i="5" s="1"/>
  <c r="G94" i="5"/>
  <c r="I94" i="5" s="1"/>
  <c r="G93" i="5"/>
  <c r="I93" i="5" s="1"/>
  <c r="G92" i="5"/>
  <c r="I92" i="5" s="1"/>
  <c r="L92" i="5" s="1"/>
  <c r="G91" i="5"/>
  <c r="I91" i="5" s="1"/>
  <c r="G90" i="5"/>
  <c r="I90" i="5" s="1"/>
  <c r="G89" i="5"/>
  <c r="H89" i="5" s="1"/>
  <c r="G88" i="5"/>
  <c r="I88" i="5" s="1"/>
  <c r="G87" i="5"/>
  <c r="H87" i="5" s="1"/>
  <c r="G86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G79" i="5"/>
  <c r="I79" i="5" s="1"/>
  <c r="G78" i="5"/>
  <c r="I78" i="5" s="1"/>
  <c r="G77" i="5"/>
  <c r="I77" i="5" s="1"/>
  <c r="G76" i="5"/>
  <c r="I76" i="5" s="1"/>
  <c r="G75" i="5"/>
  <c r="I75" i="5" s="1"/>
  <c r="G74" i="5"/>
  <c r="I74" i="5" s="1"/>
  <c r="G73" i="5"/>
  <c r="G72" i="5"/>
  <c r="H72" i="5" s="1"/>
  <c r="G71" i="5"/>
  <c r="I71" i="5" s="1"/>
  <c r="G70" i="5"/>
  <c r="I70" i="5" s="1"/>
  <c r="G69" i="5"/>
  <c r="I69" i="5" s="1"/>
  <c r="G68" i="5"/>
  <c r="H68" i="5" s="1"/>
  <c r="G67" i="5"/>
  <c r="I67" i="5" s="1"/>
  <c r="G66" i="5"/>
  <c r="G65" i="5"/>
  <c r="I65" i="5" s="1"/>
  <c r="G64" i="5"/>
  <c r="I64" i="5" s="1"/>
  <c r="G63" i="5"/>
  <c r="H63" i="5" s="1"/>
  <c r="G62" i="5"/>
  <c r="H62" i="5" s="1"/>
  <c r="G61" i="5"/>
  <c r="H61" i="5" s="1"/>
  <c r="G60" i="5"/>
  <c r="I60" i="5" s="1"/>
  <c r="G59" i="5"/>
  <c r="I59" i="5" s="1"/>
  <c r="G58" i="5"/>
  <c r="H58" i="5" s="1"/>
  <c r="G57" i="5"/>
  <c r="I57" i="5" s="1"/>
  <c r="G56" i="5"/>
  <c r="G55" i="5"/>
  <c r="H55" i="5" s="1"/>
  <c r="G54" i="5"/>
  <c r="I54" i="5" s="1"/>
  <c r="G53" i="5"/>
  <c r="I53" i="5" s="1"/>
  <c r="G52" i="5"/>
  <c r="H52" i="5" s="1"/>
  <c r="G51" i="5"/>
  <c r="I51" i="5" s="1"/>
  <c r="G50" i="5"/>
  <c r="I50" i="5" s="1"/>
  <c r="G49" i="5"/>
  <c r="H49" i="5" s="1"/>
  <c r="G48" i="5"/>
  <c r="I48" i="5" s="1"/>
  <c r="G47" i="5"/>
  <c r="H47" i="5" s="1"/>
  <c r="G46" i="5"/>
  <c r="I46" i="5" s="1"/>
  <c r="G45" i="5"/>
  <c r="I45" i="5" s="1"/>
  <c r="G44" i="5"/>
  <c r="I44" i="5" s="1"/>
  <c r="G43" i="5"/>
  <c r="I43" i="5" s="1"/>
  <c r="G42" i="5"/>
  <c r="I42" i="5" s="1"/>
  <c r="G41" i="5"/>
  <c r="H41" i="5" s="1"/>
  <c r="G40" i="5"/>
  <c r="I40" i="5" s="1"/>
  <c r="G39" i="5"/>
  <c r="H39" i="5" s="1"/>
  <c r="G38" i="5"/>
  <c r="I38" i="5" s="1"/>
  <c r="G37" i="5"/>
  <c r="I37" i="5" s="1"/>
  <c r="G36" i="5"/>
  <c r="I36" i="5" s="1"/>
  <c r="G35" i="5"/>
  <c r="H35" i="5" s="1"/>
  <c r="G34" i="5"/>
  <c r="I34" i="5" s="1"/>
  <c r="G33" i="5"/>
  <c r="H33" i="5" s="1"/>
  <c r="G32" i="5"/>
  <c r="I32" i="5" s="1"/>
  <c r="G31" i="5"/>
  <c r="H31" i="5" s="1"/>
  <c r="G30" i="5"/>
  <c r="I30" i="5" s="1"/>
  <c r="G29" i="5"/>
  <c r="I29" i="5" s="1"/>
  <c r="G28" i="5"/>
  <c r="I28" i="5" s="1"/>
  <c r="G27" i="5"/>
  <c r="H27" i="5" s="1"/>
  <c r="G26" i="5"/>
  <c r="I26" i="5" s="1"/>
  <c r="G25" i="5"/>
  <c r="H25" i="5" s="1"/>
  <c r="G24" i="5"/>
  <c r="I24" i="5" s="1"/>
  <c r="G23" i="5"/>
  <c r="H23" i="5" s="1"/>
  <c r="G22" i="5"/>
  <c r="G21" i="5"/>
  <c r="I21" i="5" s="1"/>
  <c r="G20" i="5"/>
  <c r="I20" i="5" s="1"/>
  <c r="G19" i="5"/>
  <c r="H19" i="5" s="1"/>
  <c r="G18" i="5"/>
  <c r="I18" i="5" s="1"/>
  <c r="G17" i="5"/>
  <c r="H17" i="5" s="1"/>
  <c r="I16" i="5"/>
  <c r="L16" i="5" s="1"/>
  <c r="G15" i="5"/>
  <c r="I15" i="5" s="1"/>
  <c r="G14" i="5"/>
  <c r="I14" i="5" s="1"/>
  <c r="G13" i="5"/>
  <c r="H13" i="5" s="1"/>
  <c r="G12" i="5"/>
  <c r="I12" i="5" s="1"/>
  <c r="G11" i="5"/>
  <c r="G10" i="5"/>
  <c r="G9" i="5"/>
  <c r="G8" i="5"/>
  <c r="I8" i="5" s="1"/>
  <c r="G7" i="5"/>
  <c r="H7" i="5" s="1"/>
  <c r="G6" i="5"/>
  <c r="I6" i="5" s="1"/>
  <c r="G5" i="5"/>
  <c r="G4" i="5"/>
  <c r="I4" i="5" s="1"/>
  <c r="G3" i="5"/>
  <c r="H3" i="5" s="1"/>
  <c r="G2" i="5"/>
  <c r="I2" i="5" s="1"/>
  <c r="J3" i="4"/>
  <c r="J5" i="4"/>
  <c r="J6" i="4"/>
  <c r="J7" i="4"/>
  <c r="J8" i="4"/>
  <c r="J9" i="4"/>
  <c r="J10" i="4"/>
  <c r="J11" i="4"/>
  <c r="K11" i="4" s="1"/>
  <c r="J12" i="4"/>
  <c r="J13" i="4"/>
  <c r="J14" i="4"/>
  <c r="J15" i="4"/>
  <c r="J16" i="4"/>
  <c r="J17" i="4"/>
  <c r="J18" i="4"/>
  <c r="J19" i="4"/>
  <c r="J20" i="4"/>
  <c r="J21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K56" i="4" s="1"/>
  <c r="J57" i="4"/>
  <c r="J58" i="4"/>
  <c r="J59" i="4"/>
  <c r="J60" i="4"/>
  <c r="J61" i="4"/>
  <c r="J62" i="4"/>
  <c r="J63" i="4"/>
  <c r="J64" i="4"/>
  <c r="J65" i="4"/>
  <c r="J66" i="4"/>
  <c r="K66" i="4" s="1"/>
  <c r="J67" i="4"/>
  <c r="J68" i="4"/>
  <c r="J69" i="4"/>
  <c r="J70" i="4"/>
  <c r="J71" i="4"/>
  <c r="J72" i="4"/>
  <c r="J73" i="4"/>
  <c r="K73" i="4" s="1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K86" i="4" s="1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K106" i="4" s="1"/>
  <c r="J107" i="4"/>
  <c r="J108" i="4"/>
  <c r="J109" i="4"/>
  <c r="J110" i="4"/>
  <c r="J111" i="4"/>
  <c r="J112" i="4"/>
  <c r="J113" i="4"/>
  <c r="K113" i="4" s="1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K127" i="4" s="1"/>
  <c r="J128" i="4"/>
  <c r="J129" i="4"/>
  <c r="J130" i="4"/>
  <c r="K130" i="4" s="1"/>
  <c r="J131" i="4"/>
  <c r="J132" i="4"/>
  <c r="J133" i="4"/>
  <c r="J134" i="4"/>
  <c r="J135" i="4"/>
  <c r="J136" i="4"/>
  <c r="J137" i="4"/>
  <c r="J138" i="4"/>
  <c r="K138" i="4" s="1"/>
  <c r="J139" i="4"/>
  <c r="J140" i="4"/>
  <c r="J141" i="4"/>
  <c r="J142" i="4"/>
  <c r="J143" i="4"/>
  <c r="J144" i="4"/>
  <c r="J145" i="4"/>
  <c r="J146" i="4"/>
  <c r="J147" i="4"/>
  <c r="K147" i="4" s="1"/>
  <c r="J148" i="4"/>
  <c r="J149" i="4"/>
  <c r="J150" i="4"/>
  <c r="J151" i="4"/>
  <c r="J152" i="4"/>
  <c r="J153" i="4"/>
  <c r="K153" i="4" s="1"/>
  <c r="J154" i="4"/>
  <c r="J155" i="4"/>
  <c r="K155" i="4" s="1"/>
  <c r="J156" i="4"/>
  <c r="J157" i="4"/>
  <c r="J158" i="4"/>
  <c r="J159" i="4"/>
  <c r="J160" i="4"/>
  <c r="J161" i="4"/>
  <c r="K161" i="4" s="1"/>
  <c r="J162" i="4"/>
  <c r="J163" i="4"/>
  <c r="J164" i="4"/>
  <c r="J165" i="4"/>
  <c r="J166" i="4"/>
  <c r="J167" i="4"/>
  <c r="J168" i="4"/>
  <c r="J169" i="4"/>
  <c r="J170" i="4"/>
  <c r="K170" i="4" s="1"/>
  <c r="G170" i="4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H89" i="4"/>
  <c r="G89" i="4"/>
  <c r="G88" i="4"/>
  <c r="H88" i="4" s="1"/>
  <c r="G87" i="4"/>
  <c r="H87" i="4" s="1"/>
  <c r="G86" i="4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5" i="4"/>
  <c r="G55" i="4"/>
  <c r="G54" i="4"/>
  <c r="H54" i="4" s="1"/>
  <c r="G53" i="4"/>
  <c r="H53" i="4" s="1"/>
  <c r="G52" i="4"/>
  <c r="H52" i="4" s="1"/>
  <c r="H51" i="4"/>
  <c r="G51" i="4"/>
  <c r="G50" i="4"/>
  <c r="H50" i="4" s="1"/>
  <c r="H49" i="4"/>
  <c r="G49" i="4"/>
  <c r="G48" i="4"/>
  <c r="H48" i="4" s="1"/>
  <c r="G47" i="4"/>
  <c r="H47" i="4" s="1"/>
  <c r="G46" i="4"/>
  <c r="H46" i="4" s="1"/>
  <c r="H45" i="4"/>
  <c r="G45" i="4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H23" i="4"/>
  <c r="G23" i="4"/>
  <c r="G22" i="4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K4" i="4" s="1"/>
  <c r="G3" i="4"/>
  <c r="H3" i="4" s="1"/>
  <c r="G2" i="4"/>
  <c r="H2" i="4" s="1"/>
  <c r="K2" i="4" s="1"/>
  <c r="J3" i="2"/>
  <c r="J4" i="2"/>
  <c r="J5" i="2"/>
  <c r="J6" i="2"/>
  <c r="J7" i="2"/>
  <c r="J8" i="2"/>
  <c r="J9" i="2"/>
  <c r="J10" i="2"/>
  <c r="J11" i="2"/>
  <c r="K11" i="2" s="1"/>
  <c r="J12" i="2"/>
  <c r="J13" i="2"/>
  <c r="J14" i="2"/>
  <c r="J15" i="2"/>
  <c r="J17" i="2"/>
  <c r="J18" i="2"/>
  <c r="J19" i="2"/>
  <c r="J21" i="2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J108" i="2"/>
  <c r="J109" i="2"/>
  <c r="K109" i="2" s="1"/>
  <c r="J112" i="2"/>
  <c r="J113" i="2"/>
  <c r="K113" i="2" s="1"/>
  <c r="J114" i="2"/>
  <c r="J115" i="2"/>
  <c r="J116" i="2"/>
  <c r="J117" i="2"/>
  <c r="J118" i="2"/>
  <c r="J119" i="2"/>
  <c r="J120" i="2"/>
  <c r="J121" i="2"/>
  <c r="J122" i="2"/>
  <c r="J124" i="2"/>
  <c r="J125" i="2"/>
  <c r="J126" i="2"/>
  <c r="J127" i="2"/>
  <c r="K127" i="2" s="1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K146" i="2" s="1"/>
  <c r="J147" i="2"/>
  <c r="J148" i="2"/>
  <c r="J149" i="2"/>
  <c r="J150" i="2"/>
  <c r="J151" i="2"/>
  <c r="J152" i="2"/>
  <c r="J153" i="2"/>
  <c r="J154" i="2"/>
  <c r="K154" i="2" s="1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K169" i="2" s="1"/>
  <c r="J2" i="2"/>
  <c r="J4" i="3"/>
  <c r="J5" i="3"/>
  <c r="J6" i="3"/>
  <c r="J7" i="3"/>
  <c r="K7" i="3" s="1"/>
  <c r="J8" i="3"/>
  <c r="K8" i="3" s="1"/>
  <c r="J9" i="3"/>
  <c r="K9" i="3" s="1"/>
  <c r="J10" i="3"/>
  <c r="J11" i="3"/>
  <c r="K11" i="3" s="1"/>
  <c r="J12" i="3"/>
  <c r="J13" i="3"/>
  <c r="J14" i="3"/>
  <c r="J15" i="3"/>
  <c r="K15" i="3" s="1"/>
  <c r="J17" i="3"/>
  <c r="K17" i="3" s="1"/>
  <c r="J18" i="3"/>
  <c r="K18" i="3" s="1"/>
  <c r="J19" i="3"/>
  <c r="J20" i="3"/>
  <c r="J21" i="3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J88" i="3"/>
  <c r="J89" i="3"/>
  <c r="J90" i="3"/>
  <c r="J91" i="3"/>
  <c r="J92" i="3"/>
  <c r="J93" i="3"/>
  <c r="K93" i="3" s="1"/>
  <c r="J94" i="3"/>
  <c r="K94" i="3" s="1"/>
  <c r="J95" i="3"/>
  <c r="J97" i="3"/>
  <c r="J98" i="3"/>
  <c r="J99" i="3"/>
  <c r="J100" i="3"/>
  <c r="J101" i="3"/>
  <c r="K101" i="3" s="1"/>
  <c r="J102" i="3"/>
  <c r="K102" i="3" s="1"/>
  <c r="J103" i="3"/>
  <c r="K103" i="3" s="1"/>
  <c r="J104" i="3"/>
  <c r="J105" i="3"/>
  <c r="J106" i="3"/>
  <c r="K106" i="3" s="1"/>
  <c r="J107" i="3"/>
  <c r="J108" i="3"/>
  <c r="J109" i="3"/>
  <c r="K109" i="3" s="1"/>
  <c r="J112" i="3"/>
  <c r="K112" i="3" s="1"/>
  <c r="J113" i="3"/>
  <c r="K113" i="3" s="1"/>
  <c r="J114" i="3"/>
  <c r="J115" i="3"/>
  <c r="J116" i="3"/>
  <c r="J117" i="3"/>
  <c r="J118" i="3"/>
  <c r="K118" i="3" s="1"/>
  <c r="J119" i="3"/>
  <c r="K119" i="3" s="1"/>
  <c r="J120" i="3"/>
  <c r="K120" i="3" s="1"/>
  <c r="J121" i="3"/>
  <c r="J122" i="3"/>
  <c r="J124" i="3"/>
  <c r="J125" i="3"/>
  <c r="J126" i="3"/>
  <c r="J127" i="3"/>
  <c r="K127" i="3" s="1"/>
  <c r="J128" i="3"/>
  <c r="K128" i="3" s="1"/>
  <c r="J129" i="3"/>
  <c r="K129" i="3" s="1"/>
  <c r="J130" i="3"/>
  <c r="J131" i="3"/>
  <c r="J132" i="3"/>
  <c r="J133" i="3"/>
  <c r="J134" i="3"/>
  <c r="J135" i="3"/>
  <c r="K135" i="3" s="1"/>
  <c r="J136" i="3"/>
  <c r="K136" i="3" s="1"/>
  <c r="J137" i="3"/>
  <c r="K137" i="3" s="1"/>
  <c r="J138" i="3"/>
  <c r="J139" i="3"/>
  <c r="J140" i="3"/>
  <c r="J141" i="3"/>
  <c r="J142" i="3"/>
  <c r="J143" i="3"/>
  <c r="K143" i="3" s="1"/>
  <c r="J144" i="3"/>
  <c r="K144" i="3" s="1"/>
  <c r="J145" i="3"/>
  <c r="K145" i="3" s="1"/>
  <c r="J146" i="3"/>
  <c r="K146" i="3" s="1"/>
  <c r="J147" i="3"/>
  <c r="J148" i="3"/>
  <c r="J149" i="3"/>
  <c r="J150" i="3"/>
  <c r="J151" i="3"/>
  <c r="K151" i="3" s="1"/>
  <c r="J152" i="3"/>
  <c r="K152" i="3" s="1"/>
  <c r="J153" i="3"/>
  <c r="K153" i="3" s="1"/>
  <c r="J154" i="3"/>
  <c r="K154" i="3" s="1"/>
  <c r="J155" i="3"/>
  <c r="J156" i="3"/>
  <c r="J157" i="3"/>
  <c r="J158" i="3"/>
  <c r="J159" i="3"/>
  <c r="K159" i="3" s="1"/>
  <c r="J160" i="3"/>
  <c r="K160" i="3" s="1"/>
  <c r="J161" i="3"/>
  <c r="K161" i="3" s="1"/>
  <c r="J162" i="3"/>
  <c r="J163" i="3"/>
  <c r="J164" i="3"/>
  <c r="J165" i="3"/>
  <c r="J166" i="3"/>
  <c r="K166" i="3" s="1"/>
  <c r="J167" i="3"/>
  <c r="K167" i="3" s="1"/>
  <c r="J168" i="3"/>
  <c r="K168" i="3" s="1"/>
  <c r="J169" i="3"/>
  <c r="K169" i="3" s="1"/>
  <c r="G169" i="3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G126" i="3"/>
  <c r="H126" i="3" s="1"/>
  <c r="G125" i="3"/>
  <c r="H125" i="3" s="1"/>
  <c r="G124" i="3"/>
  <c r="H124" i="3" s="1"/>
  <c r="G123" i="3"/>
  <c r="H123" i="3" s="1"/>
  <c r="K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G112" i="3"/>
  <c r="H112" i="3" s="1"/>
  <c r="G111" i="3"/>
  <c r="H111" i="3" s="1"/>
  <c r="K111" i="3" s="1"/>
  <c r="G110" i="3"/>
  <c r="H110" i="3" s="1"/>
  <c r="K110" i="3" s="1"/>
  <c r="G109" i="3"/>
  <c r="H109" i="3" s="1"/>
  <c r="G108" i="3"/>
  <c r="H108" i="3" s="1"/>
  <c r="G107" i="3"/>
  <c r="H107" i="3" s="1"/>
  <c r="G106" i="3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K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22" i="3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K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K3" i="3" s="1"/>
  <c r="G2" i="3"/>
  <c r="H2" i="3" s="1"/>
  <c r="K2" i="3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G126" i="2"/>
  <c r="H126" i="2" s="1"/>
  <c r="G125" i="2"/>
  <c r="H125" i="2" s="1"/>
  <c r="G124" i="2"/>
  <c r="H124" i="2" s="1"/>
  <c r="G123" i="2"/>
  <c r="H123" i="2" s="1"/>
  <c r="K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G112" i="2"/>
  <c r="H112" i="2" s="1"/>
  <c r="G111" i="2"/>
  <c r="H111" i="2" s="1"/>
  <c r="K111" i="2" s="1"/>
  <c r="G110" i="2"/>
  <c r="H110" i="2" s="1"/>
  <c r="K110" i="2" s="1"/>
  <c r="G109" i="2"/>
  <c r="H109" i="2" s="1"/>
  <c r="G108" i="2"/>
  <c r="H108" i="2" s="1"/>
  <c r="G107" i="2"/>
  <c r="H107" i="2" s="1"/>
  <c r="G22" i="2"/>
  <c r="G21" i="2"/>
  <c r="H21" i="2" s="1"/>
  <c r="H20" i="2"/>
  <c r="K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K3" i="1"/>
  <c r="K4" i="1"/>
  <c r="K5" i="1"/>
  <c r="K6" i="1"/>
  <c r="K7" i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L56" i="1" s="1"/>
  <c r="K57" i="1"/>
  <c r="K58" i="1"/>
  <c r="K59" i="1"/>
  <c r="K60" i="1"/>
  <c r="K61" i="1"/>
  <c r="K62" i="1"/>
  <c r="K63" i="1"/>
  <c r="K64" i="1"/>
  <c r="K65" i="1"/>
  <c r="K66" i="1"/>
  <c r="L66" i="1" s="1"/>
  <c r="K67" i="1"/>
  <c r="K68" i="1"/>
  <c r="K69" i="1"/>
  <c r="K70" i="1"/>
  <c r="K71" i="1"/>
  <c r="K72" i="1"/>
  <c r="K73" i="1"/>
  <c r="L73" i="1" s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L86" i="1" s="1"/>
  <c r="K87" i="1"/>
  <c r="K88" i="1"/>
  <c r="K89" i="1"/>
  <c r="K90" i="1"/>
  <c r="K91" i="1"/>
  <c r="L92" i="1"/>
  <c r="K93" i="1"/>
  <c r="K94" i="1"/>
  <c r="K95" i="1"/>
  <c r="K96" i="1"/>
  <c r="K97" i="1"/>
  <c r="L97" i="1" s="1"/>
  <c r="K98" i="1"/>
  <c r="K99" i="1"/>
  <c r="K100" i="1"/>
  <c r="K101" i="1"/>
  <c r="K102" i="1"/>
  <c r="K103" i="1"/>
  <c r="K104" i="1"/>
  <c r="K105" i="1"/>
  <c r="L105" i="1" s="1"/>
  <c r="K106" i="1"/>
  <c r="L106" i="1" s="1"/>
  <c r="K107" i="1"/>
  <c r="K108" i="1"/>
  <c r="K109" i="1"/>
  <c r="K110" i="1"/>
  <c r="K111" i="1"/>
  <c r="K112" i="1"/>
  <c r="K113" i="1"/>
  <c r="L113" i="1" s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L127" i="1" s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L147" i="1" s="1"/>
  <c r="K148" i="1"/>
  <c r="K149" i="1"/>
  <c r="K150" i="1"/>
  <c r="K151" i="1"/>
  <c r="K152" i="1"/>
  <c r="K153" i="1"/>
  <c r="L153" i="1" s="1"/>
  <c r="K154" i="1"/>
  <c r="K155" i="1"/>
  <c r="L155" i="1" s="1"/>
  <c r="K156" i="1"/>
  <c r="K157" i="1"/>
  <c r="K158" i="1"/>
  <c r="K159" i="1"/>
  <c r="K160" i="1"/>
  <c r="K161" i="1"/>
  <c r="L161" i="1" s="1"/>
  <c r="K162" i="1"/>
  <c r="K163" i="1"/>
  <c r="K164" i="1"/>
  <c r="K165" i="1"/>
  <c r="K166" i="1"/>
  <c r="K167" i="1"/>
  <c r="K168" i="1"/>
  <c r="K169" i="1"/>
  <c r="K170" i="1"/>
  <c r="L170" i="1" s="1"/>
  <c r="G170" i="1"/>
  <c r="G169" i="1"/>
  <c r="I169" i="1" s="1"/>
  <c r="G168" i="1"/>
  <c r="I168" i="1" s="1"/>
  <c r="G167" i="1"/>
  <c r="G166" i="1"/>
  <c r="G165" i="1"/>
  <c r="I165" i="1" s="1"/>
  <c r="G164" i="1"/>
  <c r="I164" i="1" s="1"/>
  <c r="G163" i="1"/>
  <c r="I163" i="1" s="1"/>
  <c r="G162" i="1"/>
  <c r="I162" i="1" s="1"/>
  <c r="G161" i="1"/>
  <c r="H161" i="1" s="1"/>
  <c r="G160" i="1"/>
  <c r="I160" i="1" s="1"/>
  <c r="G159" i="1"/>
  <c r="H159" i="1" s="1"/>
  <c r="G158" i="1"/>
  <c r="G157" i="1"/>
  <c r="I157" i="1" s="1"/>
  <c r="G156" i="1"/>
  <c r="I156" i="1" s="1"/>
  <c r="G155" i="1"/>
  <c r="G154" i="1"/>
  <c r="I154" i="1" s="1"/>
  <c r="G153" i="1"/>
  <c r="H153" i="1" s="1"/>
  <c r="G152" i="1"/>
  <c r="G151" i="1"/>
  <c r="I151" i="1" s="1"/>
  <c r="G150" i="1"/>
  <c r="I150" i="1" s="1"/>
  <c r="H149" i="1"/>
  <c r="G149" i="1"/>
  <c r="I149" i="1" s="1"/>
  <c r="G148" i="1"/>
  <c r="H148" i="1" s="1"/>
  <c r="G147" i="1"/>
  <c r="G146" i="1"/>
  <c r="G145" i="1"/>
  <c r="I145" i="1" s="1"/>
  <c r="G144" i="1"/>
  <c r="I144" i="1" s="1"/>
  <c r="G143" i="1"/>
  <c r="I143" i="1" s="1"/>
  <c r="G142" i="1"/>
  <c r="H142" i="1" s="1"/>
  <c r="G141" i="1"/>
  <c r="I141" i="1" s="1"/>
  <c r="G140" i="1"/>
  <c r="I140" i="1" s="1"/>
  <c r="G139" i="1"/>
  <c r="G138" i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H131" i="1" s="1"/>
  <c r="G130" i="1"/>
  <c r="G129" i="1"/>
  <c r="I129" i="1" s="1"/>
  <c r="G128" i="1"/>
  <c r="I128" i="1" s="1"/>
  <c r="G127" i="1"/>
  <c r="G126" i="1"/>
  <c r="I126" i="1" s="1"/>
  <c r="G125" i="1"/>
  <c r="H125" i="1" s="1"/>
  <c r="G124" i="1"/>
  <c r="G123" i="1"/>
  <c r="I123" i="1" s="1"/>
  <c r="G122" i="1"/>
  <c r="I122" i="1" s="1"/>
  <c r="G121" i="1"/>
  <c r="I121" i="1" s="1"/>
  <c r="G120" i="1"/>
  <c r="I120" i="1" s="1"/>
  <c r="G119" i="1"/>
  <c r="H119" i="1" s="1"/>
  <c r="G118" i="1"/>
  <c r="I118" i="1" s="1"/>
  <c r="G117" i="1"/>
  <c r="H117" i="1" s="1"/>
  <c r="G116" i="1"/>
  <c r="G115" i="1"/>
  <c r="I115" i="1" s="1"/>
  <c r="G114" i="1"/>
  <c r="I114" i="1" s="1"/>
  <c r="G113" i="1"/>
  <c r="G112" i="1"/>
  <c r="G111" i="1"/>
  <c r="H111" i="1" s="1"/>
  <c r="G110" i="1"/>
  <c r="G109" i="1"/>
  <c r="I109" i="1" s="1"/>
  <c r="G108" i="1"/>
  <c r="I108" i="1" s="1"/>
  <c r="G107" i="1"/>
  <c r="I107" i="1" s="1"/>
  <c r="G106" i="1"/>
  <c r="G105" i="1"/>
  <c r="H105" i="1" s="1"/>
  <c r="G104" i="1"/>
  <c r="G103" i="1"/>
  <c r="I103" i="1" s="1"/>
  <c r="G102" i="1"/>
  <c r="I102" i="1" s="1"/>
  <c r="G101" i="1"/>
  <c r="I101" i="1" s="1"/>
  <c r="G100" i="1"/>
  <c r="H100" i="1" s="1"/>
  <c r="G99" i="1"/>
  <c r="I99" i="1" s="1"/>
  <c r="G98" i="1"/>
  <c r="I98" i="1" s="1"/>
  <c r="G97" i="1"/>
  <c r="H97" i="1" s="1"/>
  <c r="G96" i="1"/>
  <c r="G95" i="1"/>
  <c r="I95" i="1" s="1"/>
  <c r="G94" i="1"/>
  <c r="I94" i="1" s="1"/>
  <c r="G93" i="1"/>
  <c r="I93" i="1" s="1"/>
  <c r="G91" i="1"/>
  <c r="I91" i="1" s="1"/>
  <c r="G90" i="1"/>
  <c r="I90" i="1" s="1"/>
  <c r="G89" i="1"/>
  <c r="I89" i="1" s="1"/>
  <c r="G88" i="1"/>
  <c r="H88" i="1" s="1"/>
  <c r="G87" i="1"/>
  <c r="G86" i="1"/>
  <c r="G85" i="1"/>
  <c r="G84" i="1"/>
  <c r="I84" i="1" s="1"/>
  <c r="G83" i="1"/>
  <c r="I83" i="1" s="1"/>
  <c r="G82" i="1"/>
  <c r="H82" i="1" s="1"/>
  <c r="G81" i="1"/>
  <c r="G80" i="1"/>
  <c r="I80" i="1" s="1"/>
  <c r="G79" i="1"/>
  <c r="I79" i="1" s="1"/>
  <c r="G78" i="1"/>
  <c r="I78" i="1" s="1"/>
  <c r="G77" i="1"/>
  <c r="I77" i="1" s="1"/>
  <c r="G76" i="1"/>
  <c r="H76" i="1" s="1"/>
  <c r="G75" i="1"/>
  <c r="I75" i="1" s="1"/>
  <c r="G74" i="1"/>
  <c r="H74" i="1" s="1"/>
  <c r="G73" i="1"/>
  <c r="G72" i="1"/>
  <c r="I72" i="1" s="1"/>
  <c r="G71" i="1"/>
  <c r="I71" i="1" s="1"/>
  <c r="G70" i="1"/>
  <c r="H70" i="1" s="1"/>
  <c r="G69" i="1"/>
  <c r="H69" i="1" s="1"/>
  <c r="G68" i="1"/>
  <c r="H68" i="1" s="1"/>
  <c r="G67" i="1"/>
  <c r="G66" i="1"/>
  <c r="G65" i="1"/>
  <c r="I65" i="1" s="1"/>
  <c r="G64" i="1"/>
  <c r="I64" i="1" s="1"/>
  <c r="G63" i="1"/>
  <c r="I63" i="1" s="1"/>
  <c r="G62" i="1"/>
  <c r="H62" i="1" s="1"/>
  <c r="G61" i="1"/>
  <c r="G60" i="1"/>
  <c r="I60" i="1" s="1"/>
  <c r="G59" i="1"/>
  <c r="I59" i="1" s="1"/>
  <c r="G58" i="1"/>
  <c r="I58" i="1" s="1"/>
  <c r="G56" i="1"/>
  <c r="G55" i="1"/>
  <c r="G54" i="1"/>
  <c r="I54" i="1" s="1"/>
  <c r="G53" i="1"/>
  <c r="I53" i="1" s="1"/>
  <c r="G52" i="1"/>
  <c r="I52" i="1" s="1"/>
  <c r="G51" i="1"/>
  <c r="H51" i="1" s="1"/>
  <c r="G50" i="1"/>
  <c r="I50" i="1" s="1"/>
  <c r="G49" i="1"/>
  <c r="I49" i="1" s="1"/>
  <c r="G48" i="1"/>
  <c r="H48" i="1" s="1"/>
  <c r="G47" i="1"/>
  <c r="G46" i="1"/>
  <c r="I46" i="1" s="1"/>
  <c r="G45" i="1"/>
  <c r="I45" i="1" s="1"/>
  <c r="G44" i="1"/>
  <c r="I44" i="1" s="1"/>
  <c r="G43" i="1"/>
  <c r="I43" i="1" s="1"/>
  <c r="G42" i="1"/>
  <c r="H42" i="1" s="1"/>
  <c r="G41" i="1"/>
  <c r="I41" i="1" s="1"/>
  <c r="G40" i="1"/>
  <c r="H40" i="1" s="1"/>
  <c r="G39" i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H32" i="1" s="1"/>
  <c r="G31" i="1"/>
  <c r="G30" i="1"/>
  <c r="I30" i="1" s="1"/>
  <c r="G29" i="1"/>
  <c r="I29" i="1" s="1"/>
  <c r="G28" i="1"/>
  <c r="I28" i="1" s="1"/>
  <c r="G27" i="1"/>
  <c r="I27" i="1" s="1"/>
  <c r="G26" i="1"/>
  <c r="H26" i="1" s="1"/>
  <c r="G25" i="1"/>
  <c r="I25" i="1" s="1"/>
  <c r="G24" i="1"/>
  <c r="H24" i="1" s="1"/>
  <c r="G23" i="1"/>
  <c r="G22" i="1"/>
  <c r="G21" i="1"/>
  <c r="I21" i="1" s="1"/>
  <c r="G20" i="1"/>
  <c r="H20" i="1" s="1"/>
  <c r="G19" i="1"/>
  <c r="I19" i="1" s="1"/>
  <c r="G18" i="1"/>
  <c r="H18" i="1" s="1"/>
  <c r="G17" i="1"/>
  <c r="G16" i="1"/>
  <c r="H16" i="1" s="1"/>
  <c r="G15" i="1"/>
  <c r="I15" i="1" s="1"/>
  <c r="G14" i="1"/>
  <c r="I14" i="1" s="1"/>
  <c r="G13" i="1"/>
  <c r="H13" i="1" s="1"/>
  <c r="G12" i="1"/>
  <c r="I12" i="1" s="1"/>
  <c r="G11" i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G3" i="1"/>
  <c r="I3" i="1" s="1"/>
  <c r="G2" i="1"/>
  <c r="I2" i="1" s="1"/>
  <c r="G107" i="17" l="1"/>
  <c r="G5" i="17"/>
  <c r="G77" i="17"/>
  <c r="G85" i="17"/>
  <c r="G109" i="17"/>
  <c r="G117" i="17"/>
  <c r="G125" i="17"/>
  <c r="I125" i="17" s="1"/>
  <c r="G70" i="17"/>
  <c r="I70" i="17" s="1"/>
  <c r="G110" i="17"/>
  <c r="G112" i="17"/>
  <c r="K56" i="17"/>
  <c r="L56" i="17" s="1"/>
  <c r="I49" i="17"/>
  <c r="K165" i="12"/>
  <c r="K151" i="12"/>
  <c r="K112" i="12"/>
  <c r="K99" i="12"/>
  <c r="K59" i="12"/>
  <c r="K38" i="12"/>
  <c r="K27" i="12"/>
  <c r="K15" i="12"/>
  <c r="K163" i="12"/>
  <c r="K125" i="12"/>
  <c r="K111" i="12"/>
  <c r="K98" i="12"/>
  <c r="K37" i="12"/>
  <c r="K26" i="12"/>
  <c r="K14" i="12"/>
  <c r="G51" i="9"/>
  <c r="G30" i="9"/>
  <c r="G132" i="9"/>
  <c r="H132" i="9" s="1"/>
  <c r="G31" i="9"/>
  <c r="G46" i="9"/>
  <c r="G24" i="9"/>
  <c r="G32" i="9"/>
  <c r="H32" i="9" s="1"/>
  <c r="G39" i="9"/>
  <c r="H39" i="9" s="1"/>
  <c r="G139" i="9"/>
  <c r="I139" i="9" s="1"/>
  <c r="I132" i="9"/>
  <c r="L132" i="9" s="1"/>
  <c r="G48" i="9"/>
  <c r="H48" i="9" s="1"/>
  <c r="G28" i="9"/>
  <c r="G64" i="9"/>
  <c r="I64" i="9" s="1"/>
  <c r="L64" i="9" s="1"/>
  <c r="K32" i="9"/>
  <c r="G36" i="9"/>
  <c r="H36" i="9" s="1"/>
  <c r="K17" i="9"/>
  <c r="L17" i="9" s="1"/>
  <c r="K132" i="6"/>
  <c r="K124" i="6"/>
  <c r="K116" i="6"/>
  <c r="K107" i="6"/>
  <c r="K98" i="6"/>
  <c r="K54" i="6"/>
  <c r="K46" i="6"/>
  <c r="K37" i="6"/>
  <c r="K28" i="6"/>
  <c r="K20" i="6"/>
  <c r="K9" i="6"/>
  <c r="K164" i="6"/>
  <c r="K87" i="6"/>
  <c r="K79" i="6"/>
  <c r="K71" i="6"/>
  <c r="K62" i="6"/>
  <c r="K52" i="6"/>
  <c r="K44" i="6"/>
  <c r="K35" i="6"/>
  <c r="K26" i="6"/>
  <c r="L88" i="5"/>
  <c r="L80" i="5"/>
  <c r="L64" i="5"/>
  <c r="L14" i="5"/>
  <c r="L6" i="5"/>
  <c r="L169" i="5"/>
  <c r="L2" i="5"/>
  <c r="L121" i="5"/>
  <c r="L104" i="5"/>
  <c r="L96" i="5"/>
  <c r="L79" i="5"/>
  <c r="L71" i="5"/>
  <c r="L54" i="5"/>
  <c r="L46" i="5"/>
  <c r="L38" i="5"/>
  <c r="L30" i="5"/>
  <c r="L161" i="5"/>
  <c r="L152" i="5"/>
  <c r="L144" i="5"/>
  <c r="L136" i="5"/>
  <c r="L128" i="5"/>
  <c r="L120" i="5"/>
  <c r="L112" i="5"/>
  <c r="L103" i="5"/>
  <c r="L78" i="5"/>
  <c r="L159" i="5"/>
  <c r="K146" i="4"/>
  <c r="K82" i="4"/>
  <c r="K145" i="4"/>
  <c r="K81" i="4"/>
  <c r="K57" i="4"/>
  <c r="K16" i="4"/>
  <c r="K8" i="4"/>
  <c r="K168" i="4"/>
  <c r="K162" i="4"/>
  <c r="K154" i="4"/>
  <c r="K122" i="4"/>
  <c r="K90" i="4"/>
  <c r="K74" i="4"/>
  <c r="K58" i="4"/>
  <c r="K50" i="4"/>
  <c r="K42" i="4"/>
  <c r="K34" i="4"/>
  <c r="K26" i="4"/>
  <c r="K17" i="4"/>
  <c r="K9" i="4"/>
  <c r="K65" i="4"/>
  <c r="K160" i="4"/>
  <c r="K152" i="4"/>
  <c r="K144" i="4"/>
  <c r="K136" i="4"/>
  <c r="K120" i="4"/>
  <c r="K112" i="4"/>
  <c r="K104" i="4"/>
  <c r="K96" i="4"/>
  <c r="K88" i="4"/>
  <c r="K72" i="4"/>
  <c r="K64" i="4"/>
  <c r="K48" i="4"/>
  <c r="K32" i="4"/>
  <c r="K15" i="4"/>
  <c r="K169" i="4"/>
  <c r="K89" i="4"/>
  <c r="K49" i="4"/>
  <c r="K121" i="4"/>
  <c r="K33" i="4"/>
  <c r="K105" i="4"/>
  <c r="K167" i="2"/>
  <c r="K159" i="2"/>
  <c r="K151" i="2"/>
  <c r="K118" i="2"/>
  <c r="K108" i="2"/>
  <c r="K160" i="2"/>
  <c r="K168" i="2"/>
  <c r="K135" i="2"/>
  <c r="K166" i="2"/>
  <c r="K158" i="2"/>
  <c r="K150" i="2"/>
  <c r="K142" i="2"/>
  <c r="K152" i="2"/>
  <c r="K119" i="2"/>
  <c r="K143" i="2"/>
  <c r="K17" i="2"/>
  <c r="K9" i="2"/>
  <c r="H137" i="1"/>
  <c r="L88" i="1"/>
  <c r="L48" i="1"/>
  <c r="L40" i="1"/>
  <c r="L32" i="1"/>
  <c r="L24" i="1"/>
  <c r="L16" i="1"/>
  <c r="L119" i="1"/>
  <c r="L111" i="1"/>
  <c r="L142" i="1"/>
  <c r="H36" i="1"/>
  <c r="H52" i="1"/>
  <c r="K97" i="6"/>
  <c r="G123" i="16"/>
  <c r="H123" i="16" s="1"/>
  <c r="K123" i="16"/>
  <c r="H145" i="1"/>
  <c r="L145" i="1" s="1"/>
  <c r="K133" i="9"/>
  <c r="G133" i="9"/>
  <c r="I133" i="9" s="1"/>
  <c r="G86" i="17"/>
  <c r="K86" i="17"/>
  <c r="L86" i="17" s="1"/>
  <c r="G140" i="16"/>
  <c r="H140" i="16" s="1"/>
  <c r="K108" i="3"/>
  <c r="K100" i="3"/>
  <c r="K91" i="3"/>
  <c r="K137" i="4"/>
  <c r="K129" i="4"/>
  <c r="K97" i="4"/>
  <c r="K41" i="4"/>
  <c r="K25" i="4"/>
  <c r="H154" i="14"/>
  <c r="L91" i="13"/>
  <c r="L53" i="13"/>
  <c r="L55" i="14"/>
  <c r="L47" i="14"/>
  <c r="L28" i="14"/>
  <c r="L20" i="14"/>
  <c r="L163" i="5"/>
  <c r="K98" i="4"/>
  <c r="G76" i="16"/>
  <c r="H76" i="16" s="1"/>
  <c r="K76" i="16"/>
  <c r="G147" i="16"/>
  <c r="K5" i="7"/>
  <c r="L45" i="13"/>
  <c r="L70" i="1"/>
  <c r="L149" i="1"/>
  <c r="L125" i="1"/>
  <c r="L117" i="1"/>
  <c r="L85" i="1"/>
  <c r="L69" i="1"/>
  <c r="L13" i="1"/>
  <c r="K158" i="3"/>
  <c r="K150" i="3"/>
  <c r="K142" i="3"/>
  <c r="K134" i="3"/>
  <c r="K126" i="3"/>
  <c r="K117" i="3"/>
  <c r="K107" i="3"/>
  <c r="K99" i="3"/>
  <c r="K90" i="3"/>
  <c r="K14" i="3"/>
  <c r="K6" i="3"/>
  <c r="K165" i="2"/>
  <c r="K157" i="2"/>
  <c r="K149" i="2"/>
  <c r="K141" i="2"/>
  <c r="K133" i="2"/>
  <c r="K125" i="2"/>
  <c r="K116" i="2"/>
  <c r="K128" i="4"/>
  <c r="K80" i="4"/>
  <c r="K40" i="4"/>
  <c r="K24" i="4"/>
  <c r="K65" i="9"/>
  <c r="G65" i="9"/>
  <c r="I65" i="9" s="1"/>
  <c r="I148" i="14"/>
  <c r="H148" i="14"/>
  <c r="L112" i="1"/>
  <c r="K128" i="2"/>
  <c r="K8" i="6"/>
  <c r="H139" i="13"/>
  <c r="I139" i="13"/>
  <c r="H77" i="1"/>
  <c r="L77" i="1" s="1"/>
  <c r="L159" i="1"/>
  <c r="I70" i="14"/>
  <c r="H70" i="14"/>
  <c r="G162" i="16"/>
  <c r="H162" i="16" s="1"/>
  <c r="K162" i="16"/>
  <c r="L148" i="1"/>
  <c r="L100" i="1"/>
  <c r="L76" i="1"/>
  <c r="L68" i="1"/>
  <c r="L52" i="1"/>
  <c r="L36" i="1"/>
  <c r="L20" i="1"/>
  <c r="K165" i="3"/>
  <c r="K157" i="3"/>
  <c r="K149" i="3"/>
  <c r="K141" i="3"/>
  <c r="K133" i="3"/>
  <c r="K125" i="3"/>
  <c r="K116" i="3"/>
  <c r="K98" i="3"/>
  <c r="K89" i="3"/>
  <c r="K13" i="3"/>
  <c r="K5" i="3"/>
  <c r="K164" i="2"/>
  <c r="K156" i="2"/>
  <c r="K148" i="2"/>
  <c r="K140" i="2"/>
  <c r="K132" i="2"/>
  <c r="K124" i="2"/>
  <c r="K115" i="2"/>
  <c r="I149" i="10"/>
  <c r="L149" i="10" s="1"/>
  <c r="G28" i="16"/>
  <c r="H28" i="16" s="1"/>
  <c r="G132" i="16"/>
  <c r="H132" i="16" s="1"/>
  <c r="K132" i="16"/>
  <c r="K133" i="7"/>
  <c r="L94" i="10"/>
  <c r="I142" i="1"/>
  <c r="L131" i="1"/>
  <c r="L51" i="1"/>
  <c r="K164" i="3"/>
  <c r="K156" i="3"/>
  <c r="K148" i="3"/>
  <c r="K140" i="3"/>
  <c r="K132" i="3"/>
  <c r="K124" i="3"/>
  <c r="K115" i="3"/>
  <c r="K105" i="3"/>
  <c r="K97" i="3"/>
  <c r="K88" i="3"/>
  <c r="K21" i="3"/>
  <c r="K12" i="3"/>
  <c r="K4" i="3"/>
  <c r="K163" i="2"/>
  <c r="K155" i="2"/>
  <c r="K147" i="2"/>
  <c r="K139" i="2"/>
  <c r="K131" i="2"/>
  <c r="K122" i="2"/>
  <c r="K114" i="2"/>
  <c r="K19" i="2"/>
  <c r="K3" i="2"/>
  <c r="K144" i="2"/>
  <c r="G115" i="16"/>
  <c r="H115" i="16" s="1"/>
  <c r="K115" i="16"/>
  <c r="G154" i="16"/>
  <c r="H154" i="16" s="1"/>
  <c r="K13" i="7"/>
  <c r="L80" i="10"/>
  <c r="L148" i="14"/>
  <c r="L62" i="1"/>
  <c r="I105" i="1"/>
  <c r="L82" i="1"/>
  <c r="L74" i="1"/>
  <c r="L42" i="1"/>
  <c r="L26" i="1"/>
  <c r="L18" i="1"/>
  <c r="K163" i="3"/>
  <c r="K155" i="3"/>
  <c r="K147" i="3"/>
  <c r="K139" i="3"/>
  <c r="K131" i="3"/>
  <c r="K122" i="3"/>
  <c r="K114" i="3"/>
  <c r="K104" i="3"/>
  <c r="K95" i="3"/>
  <c r="K87" i="3"/>
  <c r="K20" i="3"/>
  <c r="K2" i="2"/>
  <c r="K162" i="2"/>
  <c r="K138" i="2"/>
  <c r="K130" i="2"/>
  <c r="K121" i="2"/>
  <c r="K18" i="2"/>
  <c r="K10" i="2"/>
  <c r="K155" i="9"/>
  <c r="L155" i="9" s="1"/>
  <c r="G151" i="9"/>
  <c r="H151" i="9" s="1"/>
  <c r="I112" i="14"/>
  <c r="H112" i="14"/>
  <c r="K136" i="2"/>
  <c r="G148" i="9"/>
  <c r="K148" i="9"/>
  <c r="K93" i="7"/>
  <c r="K92" i="3"/>
  <c r="K114" i="4"/>
  <c r="L137" i="1"/>
  <c r="K162" i="3"/>
  <c r="K138" i="3"/>
  <c r="K130" i="3"/>
  <c r="K121" i="3"/>
  <c r="K19" i="3"/>
  <c r="K10" i="3"/>
  <c r="K161" i="2"/>
  <c r="K153" i="2"/>
  <c r="K145" i="2"/>
  <c r="K137" i="2"/>
  <c r="K129" i="2"/>
  <c r="K120" i="2"/>
  <c r="K112" i="2"/>
  <c r="L154" i="5"/>
  <c r="L146" i="5"/>
  <c r="L138" i="5"/>
  <c r="L130" i="5"/>
  <c r="L122" i="5"/>
  <c r="L114" i="5"/>
  <c r="K89" i="6"/>
  <c r="K81" i="6"/>
  <c r="K65" i="6"/>
  <c r="I162" i="13"/>
  <c r="L162" i="13" s="1"/>
  <c r="H162" i="13"/>
  <c r="I75" i="14"/>
  <c r="K7" i="4"/>
  <c r="L70" i="5"/>
  <c r="L53" i="5"/>
  <c r="L45" i="5"/>
  <c r="L37" i="5"/>
  <c r="L29" i="5"/>
  <c r="L21" i="5"/>
  <c r="L12" i="5"/>
  <c r="L4" i="5"/>
  <c r="K154" i="6"/>
  <c r="K146" i="6"/>
  <c r="K138" i="6"/>
  <c r="K130" i="6"/>
  <c r="K122" i="6"/>
  <c r="K114" i="6"/>
  <c r="K105" i="6"/>
  <c r="K96" i="6"/>
  <c r="K17" i="6"/>
  <c r="K7" i="6"/>
  <c r="G149" i="9"/>
  <c r="I149" i="9" s="1"/>
  <c r="G53" i="16"/>
  <c r="H53" i="16" s="1"/>
  <c r="K53" i="16"/>
  <c r="G69" i="16"/>
  <c r="H69" i="16" s="1"/>
  <c r="K69" i="16"/>
  <c r="G117" i="16"/>
  <c r="H117" i="16" s="1"/>
  <c r="K117" i="16"/>
  <c r="K159" i="7"/>
  <c r="K150" i="7"/>
  <c r="K141" i="7"/>
  <c r="K132" i="7"/>
  <c r="K121" i="7"/>
  <c r="K112" i="7"/>
  <c r="K101" i="7"/>
  <c r="K90" i="7"/>
  <c r="K81" i="7"/>
  <c r="K71" i="7"/>
  <c r="K63" i="7"/>
  <c r="K55" i="7"/>
  <c r="K47" i="7"/>
  <c r="K38" i="7"/>
  <c r="K29" i="7"/>
  <c r="K21" i="7"/>
  <c r="K4" i="7"/>
  <c r="L144" i="10"/>
  <c r="L124" i="10"/>
  <c r="L102" i="10"/>
  <c r="L91" i="10"/>
  <c r="L78" i="10"/>
  <c r="L64" i="10"/>
  <c r="L52" i="10"/>
  <c r="L27" i="10"/>
  <c r="L13" i="10"/>
  <c r="K158" i="12"/>
  <c r="K143" i="12"/>
  <c r="K124" i="12"/>
  <c r="K109" i="12"/>
  <c r="K97" i="12"/>
  <c r="K74" i="12"/>
  <c r="K55" i="12"/>
  <c r="K36" i="12"/>
  <c r="K25" i="12"/>
  <c r="K13" i="12"/>
  <c r="L169" i="13"/>
  <c r="L161" i="13"/>
  <c r="L153" i="13"/>
  <c r="L144" i="13"/>
  <c r="L136" i="13"/>
  <c r="L128" i="13"/>
  <c r="L120" i="13"/>
  <c r="L79" i="13"/>
  <c r="L52" i="13"/>
  <c r="L43" i="13"/>
  <c r="L34" i="13"/>
  <c r="L146" i="14"/>
  <c r="L138" i="14"/>
  <c r="L130" i="14"/>
  <c r="L122" i="14"/>
  <c r="L103" i="14"/>
  <c r="L82" i="14"/>
  <c r="L72" i="14"/>
  <c r="L63" i="14"/>
  <c r="L54" i="14"/>
  <c r="L36" i="14"/>
  <c r="L27" i="14"/>
  <c r="L6" i="14"/>
  <c r="J113" i="16"/>
  <c r="K113" i="16" s="1"/>
  <c r="K49" i="17"/>
  <c r="L49" i="17" s="1"/>
  <c r="K16" i="2"/>
  <c r="K8" i="2"/>
  <c r="K167" i="4"/>
  <c r="K159" i="4"/>
  <c r="K151" i="4"/>
  <c r="K143" i="4"/>
  <c r="K135" i="4"/>
  <c r="K119" i="4"/>
  <c r="K111" i="4"/>
  <c r="K103" i="4"/>
  <c r="K95" i="4"/>
  <c r="K87" i="4"/>
  <c r="K79" i="4"/>
  <c r="K71" i="4"/>
  <c r="K63" i="4"/>
  <c r="K55" i="4"/>
  <c r="K47" i="4"/>
  <c r="K39" i="4"/>
  <c r="K31" i="4"/>
  <c r="K23" i="4"/>
  <c r="K14" i="4"/>
  <c r="K6" i="4"/>
  <c r="L160" i="5"/>
  <c r="L143" i="5"/>
  <c r="L135" i="5"/>
  <c r="L119" i="5"/>
  <c r="L102" i="5"/>
  <c r="L94" i="5"/>
  <c r="L85" i="5"/>
  <c r="L77" i="5"/>
  <c r="L69" i="5"/>
  <c r="L44" i="5"/>
  <c r="L36" i="5"/>
  <c r="L28" i="5"/>
  <c r="L20" i="5"/>
  <c r="K163" i="6"/>
  <c r="K153" i="6"/>
  <c r="K145" i="6"/>
  <c r="K137" i="6"/>
  <c r="K129" i="6"/>
  <c r="K121" i="6"/>
  <c r="K103" i="6"/>
  <c r="K95" i="6"/>
  <c r="K78" i="6"/>
  <c r="K70" i="6"/>
  <c r="K61" i="6"/>
  <c r="K51" i="6"/>
  <c r="K43" i="6"/>
  <c r="K34" i="6"/>
  <c r="K25" i="6"/>
  <c r="K16" i="6"/>
  <c r="K6" i="6"/>
  <c r="G20" i="9"/>
  <c r="H20" i="9" s="1"/>
  <c r="G40" i="9"/>
  <c r="G54" i="9"/>
  <c r="G121" i="9"/>
  <c r="I121" i="9" s="1"/>
  <c r="G150" i="9"/>
  <c r="G158" i="9"/>
  <c r="I158" i="9" s="1"/>
  <c r="L158" i="9" s="1"/>
  <c r="H33" i="13"/>
  <c r="H29" i="14"/>
  <c r="I34" i="14"/>
  <c r="I49" i="14"/>
  <c r="H135" i="14"/>
  <c r="G120" i="17"/>
  <c r="I120" i="17" s="1"/>
  <c r="G78" i="16"/>
  <c r="H78" i="16" s="1"/>
  <c r="K78" i="16"/>
  <c r="G110" i="16"/>
  <c r="H110" i="16" s="1"/>
  <c r="K110" i="16"/>
  <c r="G149" i="16"/>
  <c r="H149" i="16" s="1"/>
  <c r="K149" i="16"/>
  <c r="K169" i="7"/>
  <c r="K157" i="7"/>
  <c r="K149" i="7"/>
  <c r="K140" i="7"/>
  <c r="K131" i="7"/>
  <c r="K120" i="7"/>
  <c r="K111" i="7"/>
  <c r="K99" i="7"/>
  <c r="K89" i="7"/>
  <c r="K80" i="7"/>
  <c r="K70" i="7"/>
  <c r="K62" i="7"/>
  <c r="K54" i="7"/>
  <c r="K46" i="7"/>
  <c r="K37" i="7"/>
  <c r="K28" i="7"/>
  <c r="K20" i="7"/>
  <c r="L168" i="10"/>
  <c r="L154" i="10"/>
  <c r="L112" i="10"/>
  <c r="L99" i="10"/>
  <c r="L75" i="10"/>
  <c r="L51" i="10"/>
  <c r="L37" i="10"/>
  <c r="L26" i="10"/>
  <c r="L12" i="10"/>
  <c r="K157" i="12"/>
  <c r="K123" i="12"/>
  <c r="K108" i="12"/>
  <c r="K94" i="12"/>
  <c r="K49" i="12"/>
  <c r="K35" i="12"/>
  <c r="K12" i="12"/>
  <c r="L168" i="13"/>
  <c r="L152" i="13"/>
  <c r="L143" i="13"/>
  <c r="L135" i="13"/>
  <c r="L119" i="13"/>
  <c r="L110" i="13"/>
  <c r="L88" i="13"/>
  <c r="L78" i="13"/>
  <c r="L68" i="13"/>
  <c r="L59" i="13"/>
  <c r="L33" i="13"/>
  <c r="L24" i="13"/>
  <c r="L162" i="14"/>
  <c r="L154" i="14"/>
  <c r="L145" i="14"/>
  <c r="L137" i="14"/>
  <c r="L129" i="14"/>
  <c r="L121" i="14"/>
  <c r="L112" i="14"/>
  <c r="L102" i="14"/>
  <c r="L91" i="14"/>
  <c r="L70" i="14"/>
  <c r="L62" i="14"/>
  <c r="L53" i="14"/>
  <c r="L44" i="14"/>
  <c r="L35" i="14"/>
  <c r="L18" i="14"/>
  <c r="L4" i="14"/>
  <c r="K15" i="2"/>
  <c r="K7" i="2"/>
  <c r="K166" i="4"/>
  <c r="K158" i="4"/>
  <c r="K150" i="4"/>
  <c r="K142" i="4"/>
  <c r="K134" i="4"/>
  <c r="K126" i="4"/>
  <c r="K118" i="4"/>
  <c r="K110" i="4"/>
  <c r="K102" i="4"/>
  <c r="K94" i="4"/>
  <c r="K78" i="4"/>
  <c r="K70" i="4"/>
  <c r="K62" i="4"/>
  <c r="K54" i="4"/>
  <c r="K46" i="4"/>
  <c r="K38" i="4"/>
  <c r="K30" i="4"/>
  <c r="K21" i="4"/>
  <c r="K13" i="4"/>
  <c r="K5" i="4"/>
  <c r="L168" i="5"/>
  <c r="L150" i="5"/>
  <c r="L134" i="5"/>
  <c r="L126" i="5"/>
  <c r="L118" i="5"/>
  <c r="L110" i="5"/>
  <c r="L101" i="5"/>
  <c r="L93" i="5"/>
  <c r="L84" i="5"/>
  <c r="L76" i="5"/>
  <c r="L60" i="5"/>
  <c r="L51" i="5"/>
  <c r="L43" i="5"/>
  <c r="K161" i="6"/>
  <c r="K152" i="6"/>
  <c r="K144" i="6"/>
  <c r="K136" i="6"/>
  <c r="K128" i="6"/>
  <c r="K120" i="6"/>
  <c r="K112" i="6"/>
  <c r="K102" i="6"/>
  <c r="K94" i="6"/>
  <c r="K85" i="6"/>
  <c r="K77" i="6"/>
  <c r="K69" i="6"/>
  <c r="K59" i="6"/>
  <c r="K50" i="6"/>
  <c r="K42" i="6"/>
  <c r="K33" i="6"/>
  <c r="K24" i="6"/>
  <c r="K15" i="6"/>
  <c r="K5" i="6"/>
  <c r="G114" i="9"/>
  <c r="H114" i="9" s="1"/>
  <c r="G122" i="9"/>
  <c r="H122" i="9" s="1"/>
  <c r="I143" i="14"/>
  <c r="G121" i="17"/>
  <c r="I121" i="17" s="1"/>
  <c r="G71" i="16"/>
  <c r="H71" i="16" s="1"/>
  <c r="K71" i="16"/>
  <c r="K168" i="7"/>
  <c r="K156" i="7"/>
  <c r="K148" i="7"/>
  <c r="K139" i="7"/>
  <c r="K130" i="7"/>
  <c r="K119" i="7"/>
  <c r="K109" i="7"/>
  <c r="K98" i="7"/>
  <c r="K88" i="7"/>
  <c r="K78" i="7"/>
  <c r="K69" i="7"/>
  <c r="K61" i="7"/>
  <c r="K53" i="7"/>
  <c r="K45" i="7"/>
  <c r="K36" i="7"/>
  <c r="K27" i="7"/>
  <c r="K19" i="7"/>
  <c r="K10" i="7"/>
  <c r="L167" i="10"/>
  <c r="L153" i="10"/>
  <c r="L133" i="10"/>
  <c r="L111" i="10"/>
  <c r="L98" i="10"/>
  <c r="L88" i="10"/>
  <c r="L74" i="10"/>
  <c r="L62" i="10"/>
  <c r="L50" i="10"/>
  <c r="L35" i="10"/>
  <c r="L25" i="10"/>
  <c r="K156" i="12"/>
  <c r="K120" i="12"/>
  <c r="K107" i="12"/>
  <c r="K72" i="12"/>
  <c r="K48" i="12"/>
  <c r="K33" i="12"/>
  <c r="K20" i="12"/>
  <c r="L167" i="13"/>
  <c r="L151" i="13"/>
  <c r="L134" i="13"/>
  <c r="L126" i="13"/>
  <c r="L118" i="13"/>
  <c r="L109" i="13"/>
  <c r="L76" i="13"/>
  <c r="L40" i="13"/>
  <c r="L32" i="13"/>
  <c r="L23" i="13"/>
  <c r="L13" i="13"/>
  <c r="L169" i="14"/>
  <c r="L161" i="14"/>
  <c r="L136" i="14"/>
  <c r="L128" i="14"/>
  <c r="L120" i="14"/>
  <c r="L89" i="14"/>
  <c r="L79" i="14"/>
  <c r="L69" i="14"/>
  <c r="L61" i="14"/>
  <c r="L52" i="14"/>
  <c r="L43" i="14"/>
  <c r="L34" i="14"/>
  <c r="L25" i="14"/>
  <c r="L17" i="14"/>
  <c r="L3" i="14"/>
  <c r="J73" i="16"/>
  <c r="K73" i="16" s="1"/>
  <c r="K33" i="17"/>
  <c r="L33" i="17" s="1"/>
  <c r="K134" i="2"/>
  <c r="K126" i="2"/>
  <c r="K117" i="2"/>
  <c r="K107" i="2"/>
  <c r="K14" i="2"/>
  <c r="K6" i="2"/>
  <c r="K165" i="4"/>
  <c r="K157" i="4"/>
  <c r="K149" i="4"/>
  <c r="K141" i="4"/>
  <c r="K133" i="4"/>
  <c r="K125" i="4"/>
  <c r="K117" i="4"/>
  <c r="K109" i="4"/>
  <c r="K101" i="4"/>
  <c r="K93" i="4"/>
  <c r="K85" i="4"/>
  <c r="K77" i="4"/>
  <c r="K69" i="4"/>
  <c r="K61" i="4"/>
  <c r="K53" i="4"/>
  <c r="K45" i="4"/>
  <c r="K37" i="4"/>
  <c r="K29" i="4"/>
  <c r="K20" i="4"/>
  <c r="K12" i="4"/>
  <c r="K3" i="4"/>
  <c r="I72" i="5"/>
  <c r="L72" i="5" s="1"/>
  <c r="L158" i="5"/>
  <c r="L149" i="5"/>
  <c r="L141" i="5"/>
  <c r="L133" i="5"/>
  <c r="L91" i="5"/>
  <c r="L83" i="5"/>
  <c r="L75" i="5"/>
  <c r="L67" i="5"/>
  <c r="L59" i="5"/>
  <c r="L50" i="5"/>
  <c r="L42" i="5"/>
  <c r="L34" i="5"/>
  <c r="L26" i="5"/>
  <c r="L18" i="5"/>
  <c r="K169" i="6"/>
  <c r="K159" i="6"/>
  <c r="K151" i="6"/>
  <c r="K143" i="6"/>
  <c r="K135" i="6"/>
  <c r="K119" i="6"/>
  <c r="K111" i="6"/>
  <c r="K101" i="6"/>
  <c r="K93" i="6"/>
  <c r="K84" i="6"/>
  <c r="K76" i="6"/>
  <c r="K68" i="6"/>
  <c r="K57" i="6"/>
  <c r="K49" i="6"/>
  <c r="K40" i="6"/>
  <c r="K31" i="6"/>
  <c r="K23" i="6"/>
  <c r="K14" i="6"/>
  <c r="K4" i="6"/>
  <c r="G115" i="9"/>
  <c r="I115" i="9" s="1"/>
  <c r="G123" i="9"/>
  <c r="I123" i="9" s="1"/>
  <c r="L123" i="9" s="1"/>
  <c r="G131" i="9"/>
  <c r="I131" i="9" s="1"/>
  <c r="G74" i="17"/>
  <c r="G82" i="17"/>
  <c r="G114" i="17"/>
  <c r="I114" i="17" s="1"/>
  <c r="L114" i="17" s="1"/>
  <c r="G32" i="16"/>
  <c r="H32" i="16" s="1"/>
  <c r="K32" i="16"/>
  <c r="G64" i="16"/>
  <c r="H64" i="16" s="1"/>
  <c r="J64" i="16"/>
  <c r="K64" i="16" s="1"/>
  <c r="G136" i="16"/>
  <c r="H136" i="16" s="1"/>
  <c r="G144" i="16"/>
  <c r="H144" i="16" s="1"/>
  <c r="K144" i="16"/>
  <c r="G158" i="16"/>
  <c r="H158" i="16" s="1"/>
  <c r="G166" i="16"/>
  <c r="H166" i="16" s="1"/>
  <c r="K166" i="16"/>
  <c r="K167" i="7"/>
  <c r="K138" i="7"/>
  <c r="K118" i="7"/>
  <c r="K107" i="7"/>
  <c r="K97" i="7"/>
  <c r="K77" i="7"/>
  <c r="K68" i="7"/>
  <c r="K60" i="7"/>
  <c r="K52" i="7"/>
  <c r="K44" i="7"/>
  <c r="K35" i="7"/>
  <c r="K26" i="7"/>
  <c r="K18" i="7"/>
  <c r="K9" i="7"/>
  <c r="L166" i="10"/>
  <c r="L152" i="10"/>
  <c r="L141" i="10"/>
  <c r="L132" i="10"/>
  <c r="L120" i="10"/>
  <c r="L110" i="10"/>
  <c r="L48" i="10"/>
  <c r="L34" i="10"/>
  <c r="L24" i="10"/>
  <c r="K168" i="12"/>
  <c r="K119" i="12"/>
  <c r="K45" i="12"/>
  <c r="K32" i="12"/>
  <c r="K18" i="12"/>
  <c r="K10" i="12"/>
  <c r="L166" i="13"/>
  <c r="L158" i="13"/>
  <c r="L149" i="13"/>
  <c r="L141" i="13"/>
  <c r="L133" i="13"/>
  <c r="L117" i="13"/>
  <c r="L107" i="13"/>
  <c r="L96" i="13"/>
  <c r="L85" i="13"/>
  <c r="L75" i="13"/>
  <c r="L57" i="13"/>
  <c r="L31" i="13"/>
  <c r="L12" i="13"/>
  <c r="L160" i="14"/>
  <c r="L152" i="14"/>
  <c r="L143" i="14"/>
  <c r="L135" i="14"/>
  <c r="L119" i="14"/>
  <c r="L110" i="14"/>
  <c r="L98" i="14"/>
  <c r="L88" i="14"/>
  <c r="L78" i="14"/>
  <c r="L68" i="14"/>
  <c r="L59" i="14"/>
  <c r="L51" i="14"/>
  <c r="L42" i="14"/>
  <c r="L33" i="14"/>
  <c r="L24" i="14"/>
  <c r="L16" i="14"/>
  <c r="J72" i="16"/>
  <c r="K72" i="16" s="1"/>
  <c r="K29" i="17"/>
  <c r="L29" i="17" s="1"/>
  <c r="K13" i="2"/>
  <c r="K5" i="2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19" i="4"/>
  <c r="L166" i="5"/>
  <c r="L157" i="5"/>
  <c r="L140" i="5"/>
  <c r="L132" i="5"/>
  <c r="L124" i="5"/>
  <c r="L116" i="5"/>
  <c r="L107" i="5"/>
  <c r="L99" i="5"/>
  <c r="L90" i="5"/>
  <c r="L82" i="5"/>
  <c r="L74" i="5"/>
  <c r="L57" i="5"/>
  <c r="L8" i="5"/>
  <c r="K168" i="6"/>
  <c r="K158" i="6"/>
  <c r="K150" i="6"/>
  <c r="K142" i="6"/>
  <c r="K134" i="6"/>
  <c r="K126" i="6"/>
  <c r="K118" i="6"/>
  <c r="K110" i="6"/>
  <c r="K100" i="6"/>
  <c r="K91" i="6"/>
  <c r="K83" i="6"/>
  <c r="K75" i="6"/>
  <c r="K67" i="6"/>
  <c r="K48" i="6"/>
  <c r="K39" i="6"/>
  <c r="K30" i="6"/>
  <c r="K13" i="6"/>
  <c r="K3" i="6"/>
  <c r="G8" i="9"/>
  <c r="G15" i="9"/>
  <c r="I15" i="9" s="1"/>
  <c r="L15" i="9" s="1"/>
  <c r="G56" i="9"/>
  <c r="I14" i="10"/>
  <c r="L14" i="10" s="1"/>
  <c r="G59" i="17"/>
  <c r="I59" i="17" s="1"/>
  <c r="G75" i="17"/>
  <c r="H75" i="17" s="1"/>
  <c r="G83" i="17"/>
  <c r="G115" i="17"/>
  <c r="I115" i="17" s="1"/>
  <c r="G123" i="17"/>
  <c r="I123" i="17" s="1"/>
  <c r="G18" i="16"/>
  <c r="H18" i="16" s="1"/>
  <c r="K18" i="16"/>
  <c r="G65" i="16"/>
  <c r="H65" i="16" s="1"/>
  <c r="K65" i="16"/>
  <c r="G121" i="16"/>
  <c r="H121" i="16" s="1"/>
  <c r="K121" i="16"/>
  <c r="G137" i="16"/>
  <c r="H137" i="16" s="1"/>
  <c r="G145" i="16"/>
  <c r="H145" i="16" s="1"/>
  <c r="G159" i="16"/>
  <c r="H159" i="16" s="1"/>
  <c r="K165" i="7"/>
  <c r="K154" i="7"/>
  <c r="K145" i="7"/>
  <c r="K137" i="7"/>
  <c r="K126" i="7"/>
  <c r="K117" i="7"/>
  <c r="K95" i="7"/>
  <c r="K85" i="7"/>
  <c r="K75" i="7"/>
  <c r="K67" i="7"/>
  <c r="K59" i="7"/>
  <c r="K51" i="7"/>
  <c r="K43" i="7"/>
  <c r="K34" i="7"/>
  <c r="K25" i="7"/>
  <c r="K17" i="7"/>
  <c r="K8" i="7"/>
  <c r="K61" i="9"/>
  <c r="L140" i="10"/>
  <c r="L130" i="10"/>
  <c r="L119" i="10"/>
  <c r="L96" i="10"/>
  <c r="L85" i="10"/>
  <c r="L72" i="10"/>
  <c r="L33" i="10"/>
  <c r="K167" i="12"/>
  <c r="K154" i="12"/>
  <c r="K118" i="12"/>
  <c r="K105" i="12"/>
  <c r="K62" i="12"/>
  <c r="K40" i="12"/>
  <c r="K31" i="12"/>
  <c r="K17" i="12"/>
  <c r="K9" i="12"/>
  <c r="L165" i="13"/>
  <c r="L157" i="13"/>
  <c r="L140" i="13"/>
  <c r="L132" i="13"/>
  <c r="L124" i="13"/>
  <c r="L116" i="13"/>
  <c r="L95" i="13"/>
  <c r="L74" i="13"/>
  <c r="L65" i="13"/>
  <c r="L48" i="13"/>
  <c r="L29" i="13"/>
  <c r="L21" i="13"/>
  <c r="L167" i="14"/>
  <c r="L159" i="14"/>
  <c r="L151" i="14"/>
  <c r="L142" i="14"/>
  <c r="L134" i="14"/>
  <c r="L118" i="14"/>
  <c r="L109" i="14"/>
  <c r="L97" i="14"/>
  <c r="L76" i="14"/>
  <c r="L67" i="14"/>
  <c r="L58" i="14"/>
  <c r="L40" i="14"/>
  <c r="L32" i="14"/>
  <c r="L23" i="14"/>
  <c r="L13" i="14"/>
  <c r="J40" i="16"/>
  <c r="K40" i="16" s="1"/>
  <c r="K21" i="2"/>
  <c r="K12" i="2"/>
  <c r="K4" i="2"/>
  <c r="K163" i="4"/>
  <c r="K139" i="4"/>
  <c r="K131" i="4"/>
  <c r="K123" i="4"/>
  <c r="K115" i="4"/>
  <c r="K107" i="4"/>
  <c r="K99" i="4"/>
  <c r="K91" i="4"/>
  <c r="K83" i="4"/>
  <c r="K75" i="4"/>
  <c r="K67" i="4"/>
  <c r="K59" i="4"/>
  <c r="K51" i="4"/>
  <c r="K43" i="4"/>
  <c r="K35" i="4"/>
  <c r="K27" i="4"/>
  <c r="K18" i="4"/>
  <c r="K10" i="4"/>
  <c r="I105" i="5"/>
  <c r="L105" i="5" s="1"/>
  <c r="L156" i="5"/>
  <c r="L98" i="5"/>
  <c r="L81" i="5"/>
  <c r="L65" i="5"/>
  <c r="L48" i="5"/>
  <c r="L40" i="5"/>
  <c r="L32" i="5"/>
  <c r="L24" i="5"/>
  <c r="L15" i="5"/>
  <c r="K167" i="6"/>
  <c r="K157" i="6"/>
  <c r="K149" i="6"/>
  <c r="K141" i="6"/>
  <c r="K133" i="6"/>
  <c r="K125" i="6"/>
  <c r="K117" i="6"/>
  <c r="K109" i="6"/>
  <c r="K99" i="6"/>
  <c r="K90" i="6"/>
  <c r="K82" i="6"/>
  <c r="K74" i="6"/>
  <c r="K55" i="6"/>
  <c r="K47" i="6"/>
  <c r="K38" i="6"/>
  <c r="K29" i="6"/>
  <c r="K21" i="6"/>
  <c r="K12" i="6"/>
  <c r="G16" i="9"/>
  <c r="I16" i="9" s="1"/>
  <c r="G154" i="9"/>
  <c r="I154" i="9" s="1"/>
  <c r="G163" i="9"/>
  <c r="I100" i="10"/>
  <c r="L100" i="10" s="1"/>
  <c r="I58" i="13"/>
  <c r="L58" i="13" s="1"/>
  <c r="I80" i="14"/>
  <c r="L80" i="14" s="1"/>
  <c r="G6" i="17"/>
  <c r="I6" i="17" s="1"/>
  <c r="L6" i="17" s="1"/>
  <c r="H29" i="17"/>
  <c r="G37" i="17"/>
  <c r="I37" i="17" s="1"/>
  <c r="G52" i="17"/>
  <c r="G68" i="17"/>
  <c r="H68" i="17" s="1"/>
  <c r="G76" i="17"/>
  <c r="I76" i="17" s="1"/>
  <c r="L76" i="17" s="1"/>
  <c r="G84" i="17"/>
  <c r="I84" i="17" s="1"/>
  <c r="G108" i="17"/>
  <c r="G116" i="17"/>
  <c r="I116" i="17" s="1"/>
  <c r="G124" i="17"/>
  <c r="I124" i="17" s="1"/>
  <c r="G19" i="16"/>
  <c r="H19" i="16" s="1"/>
  <c r="K19" i="16"/>
  <c r="G130" i="16"/>
  <c r="H130" i="16" s="1"/>
  <c r="K130" i="16"/>
  <c r="G146" i="16"/>
  <c r="H146" i="16" s="1"/>
  <c r="K146" i="16"/>
  <c r="K164" i="7"/>
  <c r="K153" i="7"/>
  <c r="K144" i="7"/>
  <c r="K136" i="7"/>
  <c r="K125" i="7"/>
  <c r="K115" i="7"/>
  <c r="K105" i="7"/>
  <c r="K94" i="7"/>
  <c r="K84" i="7"/>
  <c r="K74" i="7"/>
  <c r="K58" i="7"/>
  <c r="K50" i="7"/>
  <c r="K42" i="7"/>
  <c r="K33" i="7"/>
  <c r="K24" i="7"/>
  <c r="K15" i="7"/>
  <c r="K7" i="7"/>
  <c r="L139" i="10"/>
  <c r="L118" i="10"/>
  <c r="L82" i="10"/>
  <c r="L68" i="10"/>
  <c r="L32" i="10"/>
  <c r="L16" i="10"/>
  <c r="K166" i="12"/>
  <c r="K152" i="12"/>
  <c r="K103" i="12"/>
  <c r="K61" i="12"/>
  <c r="K39" i="12"/>
  <c r="K29" i="12"/>
  <c r="K16" i="12"/>
  <c r="K5" i="12"/>
  <c r="L156" i="13"/>
  <c r="L139" i="13"/>
  <c r="L114" i="13"/>
  <c r="L105" i="13"/>
  <c r="L94" i="13"/>
  <c r="L47" i="13"/>
  <c r="L37" i="13"/>
  <c r="L28" i="13"/>
  <c r="L20" i="13"/>
  <c r="L166" i="14"/>
  <c r="L158" i="14"/>
  <c r="L125" i="14"/>
  <c r="L117" i="14"/>
  <c r="L96" i="14"/>
  <c r="L85" i="14"/>
  <c r="L75" i="14"/>
  <c r="L57" i="14"/>
  <c r="L49" i="14"/>
  <c r="L39" i="14"/>
  <c r="L31" i="14"/>
  <c r="H75" i="10"/>
  <c r="H150" i="10"/>
  <c r="I41" i="10"/>
  <c r="L41" i="10" s="1"/>
  <c r="H30" i="10"/>
  <c r="I128" i="10"/>
  <c r="L128" i="10" s="1"/>
  <c r="I79" i="10"/>
  <c r="L79" i="10" s="1"/>
  <c r="I142" i="10"/>
  <c r="L142" i="10" s="1"/>
  <c r="H32" i="10"/>
  <c r="I44" i="10"/>
  <c r="L44" i="10" s="1"/>
  <c r="H68" i="10"/>
  <c r="I80" i="10"/>
  <c r="H120" i="10"/>
  <c r="H146" i="10"/>
  <c r="I122" i="10"/>
  <c r="L122" i="10" s="1"/>
  <c r="I159" i="10"/>
  <c r="L159" i="10" s="1"/>
  <c r="H111" i="10"/>
  <c r="H138" i="10"/>
  <c r="H162" i="10"/>
  <c r="H52" i="10"/>
  <c r="H18" i="10"/>
  <c r="H104" i="10"/>
  <c r="I163" i="10"/>
  <c r="L163" i="10" s="1"/>
  <c r="I53" i="10"/>
  <c r="L53" i="10" s="1"/>
  <c r="I92" i="10"/>
  <c r="L92" i="10" s="1"/>
  <c r="H153" i="10"/>
  <c r="I94" i="10"/>
  <c r="I107" i="10"/>
  <c r="L107" i="10" s="1"/>
  <c r="H166" i="10"/>
  <c r="I45" i="10"/>
  <c r="L45" i="10" s="1"/>
  <c r="H108" i="10"/>
  <c r="H167" i="10"/>
  <c r="I58" i="10"/>
  <c r="L58" i="10" s="1"/>
  <c r="H134" i="10"/>
  <c r="I36" i="10"/>
  <c r="L36" i="10" s="1"/>
  <c r="H72" i="10"/>
  <c r="I49" i="10"/>
  <c r="L49" i="10" s="1"/>
  <c r="I60" i="10"/>
  <c r="L60" i="10" s="1"/>
  <c r="H110" i="10"/>
  <c r="K2" i="6"/>
  <c r="G91" i="17"/>
  <c r="I91" i="17" s="1"/>
  <c r="G60" i="17"/>
  <c r="G92" i="17"/>
  <c r="G156" i="17"/>
  <c r="I156" i="17" s="1"/>
  <c r="L156" i="17" s="1"/>
  <c r="G101" i="17"/>
  <c r="I101" i="17" s="1"/>
  <c r="G133" i="17"/>
  <c r="I133" i="17" s="1"/>
  <c r="G157" i="17"/>
  <c r="I157" i="17" s="1"/>
  <c r="G164" i="17"/>
  <c r="I164" i="17" s="1"/>
  <c r="L164" i="17" s="1"/>
  <c r="G62" i="17"/>
  <c r="G94" i="17"/>
  <c r="G102" i="17"/>
  <c r="G158" i="17"/>
  <c r="G165" i="17"/>
  <c r="I165" i="17" s="1"/>
  <c r="K115" i="17"/>
  <c r="K78" i="17"/>
  <c r="K25" i="17"/>
  <c r="L25" i="17" s="1"/>
  <c r="G79" i="17"/>
  <c r="G87" i="17"/>
  <c r="I87" i="17" s="1"/>
  <c r="L87" i="17" s="1"/>
  <c r="G95" i="17"/>
  <c r="I95" i="17" s="1"/>
  <c r="G111" i="17"/>
  <c r="G143" i="17"/>
  <c r="I143" i="17" s="1"/>
  <c r="G151" i="17"/>
  <c r="G166" i="17"/>
  <c r="I166" i="17" s="1"/>
  <c r="K147" i="17"/>
  <c r="L147" i="17" s="1"/>
  <c r="K107" i="17"/>
  <c r="K24" i="17"/>
  <c r="G99" i="17"/>
  <c r="I99" i="17" s="1"/>
  <c r="G64" i="17"/>
  <c r="G80" i="17"/>
  <c r="I80" i="17" s="1"/>
  <c r="G88" i="17"/>
  <c r="H88" i="17" s="1"/>
  <c r="G104" i="17"/>
  <c r="I104" i="17" s="1"/>
  <c r="L104" i="17" s="1"/>
  <c r="G136" i="17"/>
  <c r="I136" i="17" s="1"/>
  <c r="G144" i="17"/>
  <c r="G152" i="17"/>
  <c r="G159" i="17"/>
  <c r="G167" i="17"/>
  <c r="K170" i="17"/>
  <c r="L170" i="17" s="1"/>
  <c r="K70" i="17"/>
  <c r="L70" i="17" s="1"/>
  <c r="G100" i="17"/>
  <c r="I100" i="17" s="1"/>
  <c r="L100" i="17" s="1"/>
  <c r="G163" i="17"/>
  <c r="I163" i="17" s="1"/>
  <c r="L163" i="17" s="1"/>
  <c r="K155" i="17"/>
  <c r="L155" i="17" s="1"/>
  <c r="K124" i="17"/>
  <c r="H47" i="17"/>
  <c r="G81" i="17"/>
  <c r="G89" i="17"/>
  <c r="I89" i="17" s="1"/>
  <c r="G97" i="17"/>
  <c r="I97" i="17" s="1"/>
  <c r="G137" i="17"/>
  <c r="I137" i="17" s="1"/>
  <c r="G160" i="17"/>
  <c r="I160" i="17" s="1"/>
  <c r="L160" i="17" s="1"/>
  <c r="G168" i="17"/>
  <c r="I168" i="17" s="1"/>
  <c r="K168" i="17"/>
  <c r="K101" i="17"/>
  <c r="H55" i="17"/>
  <c r="H95" i="17"/>
  <c r="H131" i="17"/>
  <c r="G138" i="17"/>
  <c r="I138" i="17" s="1"/>
  <c r="G145" i="17"/>
  <c r="I145" i="17" s="1"/>
  <c r="G153" i="17"/>
  <c r="I153" i="17" s="1"/>
  <c r="K138" i="17"/>
  <c r="K130" i="17"/>
  <c r="K99" i="17"/>
  <c r="L99" i="17" s="1"/>
  <c r="K85" i="17"/>
  <c r="K77" i="17"/>
  <c r="K62" i="17"/>
  <c r="K55" i="17"/>
  <c r="L55" i="17" s="1"/>
  <c r="K23" i="17"/>
  <c r="L23" i="17" s="1"/>
  <c r="G15" i="17"/>
  <c r="H10" i="17"/>
  <c r="G16" i="17"/>
  <c r="I16" i="17" s="1"/>
  <c r="L16" i="17" s="1"/>
  <c r="H23" i="17"/>
  <c r="H37" i="17"/>
  <c r="I41" i="17"/>
  <c r="L41" i="17" s="1"/>
  <c r="G2" i="17"/>
  <c r="G17" i="17"/>
  <c r="I17" i="17" s="1"/>
  <c r="L17" i="17" s="1"/>
  <c r="H33" i="17"/>
  <c r="H51" i="17"/>
  <c r="G63" i="17"/>
  <c r="H63" i="17" s="1"/>
  <c r="G69" i="17"/>
  <c r="I69" i="17" s="1"/>
  <c r="L69" i="17" s="1"/>
  <c r="G90" i="17"/>
  <c r="H90" i="17" s="1"/>
  <c r="G96" i="17"/>
  <c r="I96" i="17" s="1"/>
  <c r="L96" i="17" s="1"/>
  <c r="G103" i="17"/>
  <c r="I103" i="17" s="1"/>
  <c r="G132" i="17"/>
  <c r="G139" i="17"/>
  <c r="G146" i="17"/>
  <c r="I146" i="17" s="1"/>
  <c r="L146" i="17" s="1"/>
  <c r="G154" i="17"/>
  <c r="H154" i="17" s="1"/>
  <c r="K169" i="17"/>
  <c r="K153" i="17"/>
  <c r="L153" i="17" s="1"/>
  <c r="K145" i="17"/>
  <c r="L145" i="17" s="1"/>
  <c r="K137" i="17"/>
  <c r="K121" i="17"/>
  <c r="K113" i="17"/>
  <c r="L113" i="17" s="1"/>
  <c r="K106" i="17"/>
  <c r="L106" i="17" s="1"/>
  <c r="K91" i="17"/>
  <c r="L91" i="17" s="1"/>
  <c r="K84" i="17"/>
  <c r="K68" i="17"/>
  <c r="K54" i="17"/>
  <c r="K38" i="17"/>
  <c r="K30" i="17"/>
  <c r="K144" i="17"/>
  <c r="K136" i="17"/>
  <c r="K112" i="17"/>
  <c r="L112" i="17" s="1"/>
  <c r="K37" i="17"/>
  <c r="L37" i="17" s="1"/>
  <c r="K116" i="17"/>
  <c r="K108" i="17"/>
  <c r="K79" i="17"/>
  <c r="K131" i="17"/>
  <c r="L131" i="17" s="1"/>
  <c r="K123" i="17"/>
  <c r="K152" i="17"/>
  <c r="K120" i="17"/>
  <c r="L120" i="17" s="1"/>
  <c r="K97" i="17"/>
  <c r="L97" i="17" s="1"/>
  <c r="K75" i="17"/>
  <c r="G7" i="17"/>
  <c r="I7" i="17" s="1"/>
  <c r="L7" i="17" s="1"/>
  <c r="G12" i="17"/>
  <c r="I12" i="17" s="1"/>
  <c r="L12" i="17" s="1"/>
  <c r="G19" i="17"/>
  <c r="I19" i="17" s="1"/>
  <c r="H25" i="17"/>
  <c r="G34" i="17"/>
  <c r="I34" i="17" s="1"/>
  <c r="G39" i="17"/>
  <c r="H43" i="17"/>
  <c r="G48" i="17"/>
  <c r="I48" i="17" s="1"/>
  <c r="L48" i="17" s="1"/>
  <c r="G53" i="17"/>
  <c r="G58" i="17"/>
  <c r="I58" i="17" s="1"/>
  <c r="H70" i="17"/>
  <c r="H91" i="17"/>
  <c r="G98" i="17"/>
  <c r="I98" i="17" s="1"/>
  <c r="L98" i="17" s="1"/>
  <c r="G105" i="17"/>
  <c r="I105" i="17" s="1"/>
  <c r="L105" i="17" s="1"/>
  <c r="H120" i="17"/>
  <c r="G134" i="17"/>
  <c r="H134" i="17" s="1"/>
  <c r="G140" i="17"/>
  <c r="I140" i="17" s="1"/>
  <c r="L140" i="17" s="1"/>
  <c r="G148" i="17"/>
  <c r="H148" i="17" s="1"/>
  <c r="K167" i="17"/>
  <c r="K159" i="17"/>
  <c r="K151" i="17"/>
  <c r="K143" i="17"/>
  <c r="K127" i="17"/>
  <c r="L127" i="17" s="1"/>
  <c r="K119" i="17"/>
  <c r="K111" i="17"/>
  <c r="K89" i="17"/>
  <c r="K82" i="17"/>
  <c r="K74" i="17"/>
  <c r="K59" i="17"/>
  <c r="K52" i="17"/>
  <c r="K44" i="17"/>
  <c r="K36" i="17"/>
  <c r="K28" i="17"/>
  <c r="K5" i="17"/>
  <c r="H27" i="17"/>
  <c r="K32" i="17"/>
  <c r="G3" i="17"/>
  <c r="I3" i="17" s="1"/>
  <c r="L3" i="17" s="1"/>
  <c r="G8" i="17"/>
  <c r="G13" i="17"/>
  <c r="I13" i="17" s="1"/>
  <c r="L13" i="17" s="1"/>
  <c r="G20" i="17"/>
  <c r="H20" i="17" s="1"/>
  <c r="G71" i="17"/>
  <c r="I71" i="17" s="1"/>
  <c r="L71" i="17" s="1"/>
  <c r="G128" i="17"/>
  <c r="G135" i="17"/>
  <c r="G141" i="17"/>
  <c r="I141" i="17" s="1"/>
  <c r="G149" i="17"/>
  <c r="I149" i="17" s="1"/>
  <c r="K166" i="17"/>
  <c r="K134" i="17"/>
  <c r="K126" i="17"/>
  <c r="L126" i="17" s="1"/>
  <c r="K118" i="17"/>
  <c r="L118" i="17" s="1"/>
  <c r="K110" i="17"/>
  <c r="K103" i="17"/>
  <c r="L103" i="17" s="1"/>
  <c r="K95" i="17"/>
  <c r="L95" i="17" s="1"/>
  <c r="K88" i="17"/>
  <c r="K73" i="17"/>
  <c r="L73" i="17" s="1"/>
  <c r="K66" i="17"/>
  <c r="L66" i="17" s="1"/>
  <c r="K58" i="17"/>
  <c r="L58" i="17" s="1"/>
  <c r="K51" i="17"/>
  <c r="L51" i="17" s="1"/>
  <c r="K43" i="17"/>
  <c r="L43" i="17" s="1"/>
  <c r="K35" i="17"/>
  <c r="L35" i="17" s="1"/>
  <c r="K27" i="17"/>
  <c r="L27" i="17" s="1"/>
  <c r="G18" i="17"/>
  <c r="K22" i="17"/>
  <c r="L22" i="17" s="1"/>
  <c r="G4" i="17"/>
  <c r="G14" i="17"/>
  <c r="I14" i="17" s="1"/>
  <c r="L14" i="17" s="1"/>
  <c r="G21" i="17"/>
  <c r="I21" i="17" s="1"/>
  <c r="L21" i="17" s="1"/>
  <c r="G26" i="17"/>
  <c r="H26" i="17" s="1"/>
  <c r="G31" i="17"/>
  <c r="H35" i="17"/>
  <c r="G40" i="17"/>
  <c r="G45" i="17"/>
  <c r="G67" i="17"/>
  <c r="I67" i="17" s="1"/>
  <c r="L67" i="17" s="1"/>
  <c r="G72" i="17"/>
  <c r="G93" i="17"/>
  <c r="I93" i="17" s="1"/>
  <c r="L93" i="17" s="1"/>
  <c r="H99" i="17"/>
  <c r="G122" i="17"/>
  <c r="I122" i="17" s="1"/>
  <c r="L122" i="17" s="1"/>
  <c r="G129" i="17"/>
  <c r="I129" i="17" s="1"/>
  <c r="L129" i="17" s="1"/>
  <c r="G142" i="17"/>
  <c r="G150" i="17"/>
  <c r="I150" i="17" s="1"/>
  <c r="L150" i="17" s="1"/>
  <c r="K165" i="17"/>
  <c r="K157" i="17"/>
  <c r="K149" i="17"/>
  <c r="K141" i="17"/>
  <c r="K133" i="17"/>
  <c r="K125" i="17"/>
  <c r="K117" i="17"/>
  <c r="K109" i="17"/>
  <c r="K102" i="17"/>
  <c r="K94" i="17"/>
  <c r="K80" i="17"/>
  <c r="K72" i="17"/>
  <c r="K50" i="17"/>
  <c r="K42" i="17"/>
  <c r="K34" i="17"/>
  <c r="L34" i="17" s="1"/>
  <c r="K26" i="17"/>
  <c r="K19" i="17"/>
  <c r="L19" i="17" s="1"/>
  <c r="K11" i="17"/>
  <c r="L11" i="17" s="1"/>
  <c r="G68" i="16"/>
  <c r="H68" i="16" s="1"/>
  <c r="G5" i="16"/>
  <c r="H5" i="16" s="1"/>
  <c r="G12" i="16"/>
  <c r="H12" i="16" s="1"/>
  <c r="G20" i="16"/>
  <c r="H20" i="16" s="1"/>
  <c r="G27" i="16"/>
  <c r="H27" i="16" s="1"/>
  <c r="G33" i="16"/>
  <c r="H33" i="16" s="1"/>
  <c r="G46" i="16"/>
  <c r="H46" i="16" s="1"/>
  <c r="G54" i="16"/>
  <c r="H54" i="16" s="1"/>
  <c r="G93" i="16"/>
  <c r="H93" i="16" s="1"/>
  <c r="G131" i="16"/>
  <c r="H131" i="16" s="1"/>
  <c r="G160" i="16"/>
  <c r="H160" i="16" s="1"/>
  <c r="G168" i="16"/>
  <c r="H168" i="16" s="1"/>
  <c r="G41" i="16"/>
  <c r="H41" i="16" s="1"/>
  <c r="G47" i="16"/>
  <c r="H47" i="16" s="1"/>
  <c r="G55" i="16"/>
  <c r="H55" i="16" s="1"/>
  <c r="G161" i="16"/>
  <c r="H161" i="16" s="1"/>
  <c r="J145" i="16"/>
  <c r="K145" i="16" s="1"/>
  <c r="J24" i="16"/>
  <c r="K24" i="16" s="1"/>
  <c r="G48" i="16"/>
  <c r="H48" i="16" s="1"/>
  <c r="G95" i="16"/>
  <c r="H95" i="16" s="1"/>
  <c r="G102" i="16"/>
  <c r="H102" i="16" s="1"/>
  <c r="G4" i="16"/>
  <c r="H4" i="16" s="1"/>
  <c r="G92" i="16"/>
  <c r="H92" i="16" s="1"/>
  <c r="G6" i="16"/>
  <c r="H6" i="16" s="1"/>
  <c r="G7" i="16"/>
  <c r="H7" i="16" s="1"/>
  <c r="G15" i="16"/>
  <c r="H15" i="16" s="1"/>
  <c r="G23" i="16"/>
  <c r="H23" i="16" s="1"/>
  <c r="G29" i="16"/>
  <c r="H29" i="16" s="1"/>
  <c r="G43" i="16"/>
  <c r="H43" i="16" s="1"/>
  <c r="G49" i="16"/>
  <c r="H49" i="16" s="1"/>
  <c r="G111" i="16"/>
  <c r="H111" i="16" s="1"/>
  <c r="G133" i="16"/>
  <c r="H133" i="16" s="1"/>
  <c r="J137" i="16"/>
  <c r="K137" i="16" s="1"/>
  <c r="J56" i="16"/>
  <c r="K56" i="16" s="1"/>
  <c r="G98" i="16"/>
  <c r="H98" i="16" s="1"/>
  <c r="G99" i="16"/>
  <c r="H99" i="16" s="1"/>
  <c r="G8" i="16"/>
  <c r="H8" i="16" s="1"/>
  <c r="G16" i="16"/>
  <c r="H16" i="16" s="1"/>
  <c r="G37" i="16"/>
  <c r="H37" i="16" s="1"/>
  <c r="G89" i="16"/>
  <c r="H89" i="16" s="1"/>
  <c r="G112" i="16"/>
  <c r="H112" i="16" s="1"/>
  <c r="G128" i="16"/>
  <c r="H128" i="16" s="1"/>
  <c r="G134" i="16"/>
  <c r="H134" i="16" s="1"/>
  <c r="G142" i="16"/>
  <c r="H142" i="16" s="1"/>
  <c r="G156" i="16"/>
  <c r="H156" i="16" s="1"/>
  <c r="G164" i="16"/>
  <c r="H164" i="16" s="1"/>
  <c r="J168" i="16"/>
  <c r="K168" i="16" s="1"/>
  <c r="J136" i="16"/>
  <c r="K136" i="16" s="1"/>
  <c r="G3" i="16"/>
  <c r="H3" i="16" s="1"/>
  <c r="G9" i="16"/>
  <c r="H9" i="16" s="1"/>
  <c r="G17" i="16"/>
  <c r="H17" i="16" s="1"/>
  <c r="G30" i="16"/>
  <c r="H30" i="16" s="1"/>
  <c r="G38" i="16"/>
  <c r="H38" i="16" s="1"/>
  <c r="G44" i="16"/>
  <c r="H44" i="16" s="1"/>
  <c r="G51" i="16"/>
  <c r="H51" i="16" s="1"/>
  <c r="G74" i="16"/>
  <c r="H74" i="16" s="1"/>
  <c r="G82" i="16"/>
  <c r="H82" i="16" s="1"/>
  <c r="G105" i="16"/>
  <c r="H105" i="16" s="1"/>
  <c r="G129" i="16"/>
  <c r="H129" i="16" s="1"/>
  <c r="G135" i="16"/>
  <c r="H135" i="16" s="1"/>
  <c r="G143" i="16"/>
  <c r="H143" i="16" s="1"/>
  <c r="G165" i="16"/>
  <c r="H165" i="16" s="1"/>
  <c r="J161" i="16"/>
  <c r="K161" i="16" s="1"/>
  <c r="J89" i="16"/>
  <c r="K89" i="16" s="1"/>
  <c r="J48" i="16"/>
  <c r="K48" i="16" s="1"/>
  <c r="G104" i="16"/>
  <c r="H104" i="16" s="1"/>
  <c r="G26" i="16"/>
  <c r="H26" i="16" s="1"/>
  <c r="G42" i="16"/>
  <c r="H42" i="16" s="1"/>
  <c r="G75" i="16"/>
  <c r="H75" i="16" s="1"/>
  <c r="G94" i="16"/>
  <c r="H94" i="16" s="1"/>
  <c r="G150" i="16"/>
  <c r="H150" i="16" s="1"/>
  <c r="G167" i="16"/>
  <c r="H167" i="16" s="1"/>
  <c r="J135" i="16"/>
  <c r="K135" i="16" s="1"/>
  <c r="J119" i="16"/>
  <c r="K119" i="16" s="1"/>
  <c r="J111" i="16"/>
  <c r="K111" i="16" s="1"/>
  <c r="J95" i="16"/>
  <c r="K95" i="16" s="1"/>
  <c r="J63" i="16"/>
  <c r="K63" i="16" s="1"/>
  <c r="J55" i="16"/>
  <c r="K55" i="16" s="1"/>
  <c r="J39" i="16"/>
  <c r="K39" i="16" s="1"/>
  <c r="J31" i="16"/>
  <c r="K31" i="16" s="1"/>
  <c r="J7" i="16"/>
  <c r="K7" i="16" s="1"/>
  <c r="G109" i="16"/>
  <c r="H109" i="16" s="1"/>
  <c r="G70" i="16"/>
  <c r="H70" i="16" s="1"/>
  <c r="G83" i="16"/>
  <c r="H83" i="16" s="1"/>
  <c r="G100" i="16"/>
  <c r="H100" i="16" s="1"/>
  <c r="G116" i="16"/>
  <c r="H116" i="16" s="1"/>
  <c r="G151" i="16"/>
  <c r="H151" i="16" s="1"/>
  <c r="J158" i="16"/>
  <c r="K158" i="16" s="1"/>
  <c r="J102" i="16"/>
  <c r="K102" i="16" s="1"/>
  <c r="J38" i="16"/>
  <c r="K38" i="16" s="1"/>
  <c r="J22" i="16"/>
  <c r="K22" i="16" s="1"/>
  <c r="J14" i="16"/>
  <c r="K14" i="16" s="1"/>
  <c r="G52" i="16"/>
  <c r="H52" i="16" s="1"/>
  <c r="G57" i="16"/>
  <c r="H57" i="16" s="1"/>
  <c r="G60" i="16"/>
  <c r="H60" i="16" s="1"/>
  <c r="G84" i="16"/>
  <c r="H84" i="16" s="1"/>
  <c r="G90" i="16"/>
  <c r="H90" i="16" s="1"/>
  <c r="G101" i="16"/>
  <c r="H101" i="16" s="1"/>
  <c r="G106" i="16"/>
  <c r="G124" i="16"/>
  <c r="H124" i="16" s="1"/>
  <c r="G141" i="16"/>
  <c r="H141" i="16" s="1"/>
  <c r="G157" i="16"/>
  <c r="H157" i="16" s="1"/>
  <c r="J165" i="16"/>
  <c r="K165" i="16" s="1"/>
  <c r="J125" i="16"/>
  <c r="K125" i="16" s="1"/>
  <c r="J101" i="16"/>
  <c r="K101" i="16" s="1"/>
  <c r="J61" i="16"/>
  <c r="K61" i="16" s="1"/>
  <c r="J45" i="16"/>
  <c r="K45" i="16" s="1"/>
  <c r="J37" i="16"/>
  <c r="K37" i="16" s="1"/>
  <c r="J29" i="16"/>
  <c r="K29" i="16" s="1"/>
  <c r="J5" i="16"/>
  <c r="K5" i="16" s="1"/>
  <c r="J25" i="16"/>
  <c r="K25" i="16" s="1"/>
  <c r="G36" i="16"/>
  <c r="H36" i="16" s="1"/>
  <c r="G88" i="16"/>
  <c r="H88" i="16" s="1"/>
  <c r="G139" i="16"/>
  <c r="H139" i="16" s="1"/>
  <c r="G91" i="16"/>
  <c r="H91" i="16" s="1"/>
  <c r="G96" i="16"/>
  <c r="H96" i="16" s="1"/>
  <c r="G152" i="16"/>
  <c r="H152" i="16" s="1"/>
  <c r="J164" i="16"/>
  <c r="K164" i="16" s="1"/>
  <c r="J148" i="16"/>
  <c r="K148" i="16" s="1"/>
  <c r="J140" i="16"/>
  <c r="K140" i="16" s="1"/>
  <c r="J60" i="16"/>
  <c r="K60" i="16" s="1"/>
  <c r="J41" i="16"/>
  <c r="K41" i="16" s="1"/>
  <c r="J128" i="16"/>
  <c r="K128" i="16" s="1"/>
  <c r="G34" i="16"/>
  <c r="H34" i="16" s="1"/>
  <c r="G50" i="16"/>
  <c r="H50" i="16" s="1"/>
  <c r="G85" i="16"/>
  <c r="H85" i="16" s="1"/>
  <c r="G97" i="16"/>
  <c r="H97" i="16" s="1"/>
  <c r="G107" i="16"/>
  <c r="H107" i="16" s="1"/>
  <c r="G153" i="16"/>
  <c r="H153" i="16" s="1"/>
  <c r="J155" i="16"/>
  <c r="K155" i="16" s="1"/>
  <c r="J67" i="16"/>
  <c r="K67" i="16" s="1"/>
  <c r="J51" i="16"/>
  <c r="K51" i="16" s="1"/>
  <c r="J43" i="16"/>
  <c r="K43" i="16" s="1"/>
  <c r="J35" i="16"/>
  <c r="K35" i="16" s="1"/>
  <c r="J27" i="16"/>
  <c r="K27" i="16" s="1"/>
  <c r="J11" i="16"/>
  <c r="K11" i="16" s="1"/>
  <c r="J160" i="16"/>
  <c r="K160" i="16" s="1"/>
  <c r="G62" i="16"/>
  <c r="H62" i="16" s="1"/>
  <c r="G80" i="16"/>
  <c r="H80" i="16" s="1"/>
  <c r="G87" i="16"/>
  <c r="H87" i="16" s="1"/>
  <c r="G103" i="16"/>
  <c r="H103" i="16" s="1"/>
  <c r="G108" i="16"/>
  <c r="H108" i="16" s="1"/>
  <c r="G126" i="16"/>
  <c r="H126" i="16" s="1"/>
  <c r="G138" i="16"/>
  <c r="H138" i="16" s="1"/>
  <c r="J170" i="16"/>
  <c r="K170" i="16" s="1"/>
  <c r="J82" i="16"/>
  <c r="K82" i="16" s="1"/>
  <c r="J66" i="16"/>
  <c r="K66" i="16" s="1"/>
  <c r="J58" i="16"/>
  <c r="K58" i="16" s="1"/>
  <c r="H9" i="14"/>
  <c r="I45" i="14"/>
  <c r="L45" i="14" s="1"/>
  <c r="I93" i="14"/>
  <c r="L93" i="14" s="1"/>
  <c r="H102" i="14"/>
  <c r="H140" i="14"/>
  <c r="H150" i="14"/>
  <c r="I5" i="14"/>
  <c r="L5" i="14" s="1"/>
  <c r="H14" i="14"/>
  <c r="I26" i="14"/>
  <c r="L26" i="14" s="1"/>
  <c r="H136" i="14"/>
  <c r="I156" i="14"/>
  <c r="L156" i="14" s="1"/>
  <c r="I167" i="14"/>
  <c r="H10" i="14"/>
  <c r="H42" i="14"/>
  <c r="H53" i="14"/>
  <c r="H6" i="14"/>
  <c r="I125" i="14"/>
  <c r="H2" i="14"/>
  <c r="H16" i="14"/>
  <c r="H33" i="14"/>
  <c r="H38" i="14"/>
  <c r="H79" i="14"/>
  <c r="I83" i="14"/>
  <c r="L83" i="14" s="1"/>
  <c r="H121" i="14"/>
  <c r="I133" i="14"/>
  <c r="L133" i="14" s="1"/>
  <c r="H142" i="14"/>
  <c r="I163" i="14"/>
  <c r="L163" i="14" s="1"/>
  <c r="H108" i="14"/>
  <c r="H114" i="14"/>
  <c r="H20" i="14"/>
  <c r="H58" i="14"/>
  <c r="H98" i="14"/>
  <c r="H94" i="14"/>
  <c r="H120" i="14"/>
  <c r="H162" i="14"/>
  <c r="I12" i="14"/>
  <c r="L12" i="14" s="1"/>
  <c r="H44" i="14"/>
  <c r="I84" i="14"/>
  <c r="L84" i="14" s="1"/>
  <c r="H139" i="14"/>
  <c r="H8" i="14"/>
  <c r="I15" i="14"/>
  <c r="L15" i="14" s="1"/>
  <c r="I19" i="14"/>
  <c r="L19" i="14" s="1"/>
  <c r="H28" i="14"/>
  <c r="I46" i="14"/>
  <c r="L46" i="14" s="1"/>
  <c r="I50" i="14"/>
  <c r="L50" i="14" s="1"/>
  <c r="H54" i="14"/>
  <c r="H59" i="14"/>
  <c r="H63" i="14"/>
  <c r="H76" i="14"/>
  <c r="H89" i="14"/>
  <c r="I107" i="14"/>
  <c r="L107" i="14" s="1"/>
  <c r="I111" i="14"/>
  <c r="L111" i="14" s="1"/>
  <c r="I122" i="14"/>
  <c r="I126" i="14"/>
  <c r="L126" i="14" s="1"/>
  <c r="H131" i="14"/>
  <c r="H134" i="14"/>
  <c r="I141" i="14"/>
  <c r="L141" i="14" s="1"/>
  <c r="I144" i="14"/>
  <c r="L144" i="14" s="1"/>
  <c r="I149" i="14"/>
  <c r="L149" i="14" s="1"/>
  <c r="I153" i="14"/>
  <c r="L153" i="14" s="1"/>
  <c r="I164" i="14"/>
  <c r="L164" i="14" s="1"/>
  <c r="H36" i="14"/>
  <c r="H72" i="14"/>
  <c r="H92" i="14"/>
  <c r="I168" i="14"/>
  <c r="L168" i="14" s="1"/>
  <c r="H37" i="14"/>
  <c r="H41" i="14"/>
  <c r="H52" i="14"/>
  <c r="H60" i="14"/>
  <c r="H64" i="14"/>
  <c r="H90" i="14"/>
  <c r="H101" i="14"/>
  <c r="H105" i="14"/>
  <c r="H117" i="14"/>
  <c r="H128" i="14"/>
  <c r="H132" i="14"/>
  <c r="H159" i="14"/>
  <c r="H78" i="14"/>
  <c r="I99" i="14"/>
  <c r="L99" i="14" s="1"/>
  <c r="I8" i="13"/>
  <c r="L8" i="13" s="1"/>
  <c r="I49" i="13"/>
  <c r="L49" i="13" s="1"/>
  <c r="H120" i="13"/>
  <c r="I142" i="13"/>
  <c r="L142" i="13" s="1"/>
  <c r="I2" i="13"/>
  <c r="L2" i="13" s="1"/>
  <c r="H44" i="13"/>
  <c r="H92" i="13"/>
  <c r="I91" i="13"/>
  <c r="I148" i="13"/>
  <c r="L148" i="13" s="1"/>
  <c r="I100" i="13"/>
  <c r="L100" i="13" s="1"/>
  <c r="H134" i="13"/>
  <c r="I72" i="13"/>
  <c r="L72" i="13" s="1"/>
  <c r="H78" i="13"/>
  <c r="I117" i="13"/>
  <c r="H14" i="13"/>
  <c r="I83" i="13"/>
  <c r="L83" i="13" s="1"/>
  <c r="I25" i="13"/>
  <c r="L25" i="13" s="1"/>
  <c r="I5" i="13"/>
  <c r="L5" i="13" s="1"/>
  <c r="I111" i="13"/>
  <c r="L111" i="13" s="1"/>
  <c r="H141" i="13"/>
  <c r="I36" i="13"/>
  <c r="L36" i="13" s="1"/>
  <c r="I41" i="13"/>
  <c r="L41" i="13" s="1"/>
  <c r="I46" i="13"/>
  <c r="L46" i="13" s="1"/>
  <c r="I69" i="13"/>
  <c r="L69" i="13" s="1"/>
  <c r="H85" i="13"/>
  <c r="I105" i="13"/>
  <c r="I131" i="13"/>
  <c r="L131" i="13" s="1"/>
  <c r="H153" i="13"/>
  <c r="I159" i="13"/>
  <c r="L159" i="13" s="1"/>
  <c r="I164" i="13"/>
  <c r="L164" i="13" s="1"/>
  <c r="H19" i="13"/>
  <c r="H54" i="13"/>
  <c r="I89" i="13"/>
  <c r="L89" i="13" s="1"/>
  <c r="I10" i="13"/>
  <c r="L10" i="13" s="1"/>
  <c r="I51" i="13"/>
  <c r="L51" i="13" s="1"/>
  <c r="I99" i="13"/>
  <c r="L99" i="13" s="1"/>
  <c r="I16" i="13"/>
  <c r="L16" i="13" s="1"/>
  <c r="I63" i="13"/>
  <c r="L63" i="13" s="1"/>
  <c r="I125" i="13"/>
  <c r="L125" i="13" s="1"/>
  <c r="I30" i="13"/>
  <c r="L30" i="13" s="1"/>
  <c r="H13" i="13"/>
  <c r="I38" i="13"/>
  <c r="L38" i="13" s="1"/>
  <c r="H71" i="13"/>
  <c r="I97" i="13"/>
  <c r="L97" i="13" s="1"/>
  <c r="H133" i="13"/>
  <c r="H78" i="12"/>
  <c r="K78" i="12" s="1"/>
  <c r="H79" i="12"/>
  <c r="K79" i="12" s="1"/>
  <c r="H146" i="12"/>
  <c r="K146" i="12" s="1"/>
  <c r="H130" i="12"/>
  <c r="K130" i="12" s="1"/>
  <c r="H84" i="12"/>
  <c r="K84" i="12" s="1"/>
  <c r="H138" i="12"/>
  <c r="K138" i="12" s="1"/>
  <c r="H77" i="12"/>
  <c r="K77" i="12" s="1"/>
  <c r="H85" i="12"/>
  <c r="K85" i="12" s="1"/>
  <c r="H134" i="12"/>
  <c r="K134" i="12" s="1"/>
  <c r="H142" i="12"/>
  <c r="K142" i="12" s="1"/>
  <c r="H76" i="12"/>
  <c r="K76" i="12" s="1"/>
  <c r="H81" i="12"/>
  <c r="K81" i="12" s="1"/>
  <c r="H82" i="12"/>
  <c r="K82" i="12" s="1"/>
  <c r="H75" i="12"/>
  <c r="K75" i="12" s="1"/>
  <c r="H83" i="12"/>
  <c r="K83" i="12" s="1"/>
  <c r="I143" i="10"/>
  <c r="L143" i="10" s="1"/>
  <c r="H24" i="10"/>
  <c r="H19" i="10"/>
  <c r="H33" i="10"/>
  <c r="I46" i="10"/>
  <c r="L46" i="10" s="1"/>
  <c r="I54" i="10"/>
  <c r="L54" i="10" s="1"/>
  <c r="I59" i="10"/>
  <c r="L59" i="10" s="1"/>
  <c r="I63" i="10"/>
  <c r="L63" i="10" s="1"/>
  <c r="I69" i="10"/>
  <c r="L69" i="10" s="1"/>
  <c r="H74" i="10"/>
  <c r="H93" i="10"/>
  <c r="H101" i="10"/>
  <c r="H105" i="10"/>
  <c r="I117" i="10"/>
  <c r="L117" i="10" s="1"/>
  <c r="I121" i="10"/>
  <c r="L121" i="10" s="1"/>
  <c r="I125" i="10"/>
  <c r="L125" i="10" s="1"/>
  <c r="H139" i="10"/>
  <c r="I148" i="10"/>
  <c r="L148" i="10" s="1"/>
  <c r="H152" i="10"/>
  <c r="I156" i="10"/>
  <c r="L156" i="10" s="1"/>
  <c r="H164" i="10"/>
  <c r="I15" i="10"/>
  <c r="L15" i="10" s="1"/>
  <c r="H25" i="10"/>
  <c r="I38" i="10"/>
  <c r="L38" i="10" s="1"/>
  <c r="I83" i="10"/>
  <c r="L83" i="10" s="1"/>
  <c r="I89" i="10"/>
  <c r="L89" i="10" s="1"/>
  <c r="I97" i="10"/>
  <c r="L97" i="10" s="1"/>
  <c r="H114" i="10"/>
  <c r="H131" i="10"/>
  <c r="I135" i="10"/>
  <c r="L135" i="10" s="1"/>
  <c r="H78" i="10"/>
  <c r="H130" i="10"/>
  <c r="H82" i="10"/>
  <c r="H96" i="10"/>
  <c r="I16" i="10"/>
  <c r="H48" i="10"/>
  <c r="H102" i="10"/>
  <c r="I136" i="10"/>
  <c r="L136" i="10" s="1"/>
  <c r="H158" i="10"/>
  <c r="H88" i="10"/>
  <c r="H62" i="10"/>
  <c r="H116" i="10"/>
  <c r="H124" i="10"/>
  <c r="H61" i="9"/>
  <c r="I61" i="9"/>
  <c r="H28" i="9"/>
  <c r="I28" i="9"/>
  <c r="L28" i="9" s="1"/>
  <c r="H24" i="9"/>
  <c r="I24" i="9"/>
  <c r="G18" i="9"/>
  <c r="I48" i="9"/>
  <c r="L48" i="9" s="1"/>
  <c r="G157" i="9"/>
  <c r="H157" i="9" s="1"/>
  <c r="K122" i="9"/>
  <c r="K31" i="9"/>
  <c r="G35" i="9"/>
  <c r="I35" i="9" s="1"/>
  <c r="G55" i="9"/>
  <c r="H55" i="9" s="1"/>
  <c r="G59" i="9"/>
  <c r="G76" i="9"/>
  <c r="I76" i="9" s="1"/>
  <c r="G92" i="9"/>
  <c r="G100" i="9"/>
  <c r="I100" i="9" s="1"/>
  <c r="L100" i="9" s="1"/>
  <c r="G136" i="9"/>
  <c r="I136" i="9" s="1"/>
  <c r="L136" i="9" s="1"/>
  <c r="K170" i="9"/>
  <c r="L170" i="9" s="1"/>
  <c r="K56" i="9"/>
  <c r="L56" i="9" s="1"/>
  <c r="K24" i="9"/>
  <c r="G44" i="9"/>
  <c r="K98" i="9"/>
  <c r="K55" i="9"/>
  <c r="K115" i="9"/>
  <c r="G9" i="9"/>
  <c r="I9" i="9" s="1"/>
  <c r="L9" i="9" s="1"/>
  <c r="G27" i="9"/>
  <c r="I27" i="9" s="1"/>
  <c r="G168" i="9"/>
  <c r="I168" i="9" s="1"/>
  <c r="L168" i="9" s="1"/>
  <c r="K16" i="9"/>
  <c r="K106" i="9"/>
  <c r="L106" i="9" s="1"/>
  <c r="G47" i="9"/>
  <c r="H47" i="9" s="1"/>
  <c r="G52" i="9"/>
  <c r="G57" i="9"/>
  <c r="I57" i="9" s="1"/>
  <c r="L57" i="9" s="1"/>
  <c r="G88" i="9"/>
  <c r="I88" i="9" s="1"/>
  <c r="G96" i="9"/>
  <c r="H96" i="9" s="1"/>
  <c r="G155" i="9"/>
  <c r="G169" i="9"/>
  <c r="I169" i="9" s="1"/>
  <c r="L169" i="9" s="1"/>
  <c r="K39" i="9"/>
  <c r="G23" i="9"/>
  <c r="I23" i="9" s="1"/>
  <c r="L23" i="9" s="1"/>
  <c r="G43" i="9"/>
  <c r="I43" i="9" s="1"/>
  <c r="K154" i="9"/>
  <c r="G93" i="9"/>
  <c r="I93" i="9" s="1"/>
  <c r="K93" i="9"/>
  <c r="G120" i="9"/>
  <c r="I120" i="9" s="1"/>
  <c r="K120" i="9"/>
  <c r="G13" i="9"/>
  <c r="I13" i="9" s="1"/>
  <c r="L13" i="9" s="1"/>
  <c r="G21" i="9"/>
  <c r="I21" i="9" s="1"/>
  <c r="L21" i="9" s="1"/>
  <c r="G102" i="9"/>
  <c r="I102" i="9" s="1"/>
  <c r="K102" i="9"/>
  <c r="G141" i="9"/>
  <c r="I141" i="9" s="1"/>
  <c r="L141" i="9" s="1"/>
  <c r="K76" i="9"/>
  <c r="G14" i="9"/>
  <c r="K14" i="9"/>
  <c r="G22" i="9"/>
  <c r="K22" i="9"/>
  <c r="L22" i="9" s="1"/>
  <c r="G45" i="9"/>
  <c r="I45" i="9" s="1"/>
  <c r="K45" i="9"/>
  <c r="G87" i="9"/>
  <c r="H87" i="9" s="1"/>
  <c r="G95" i="9"/>
  <c r="I95" i="9" s="1"/>
  <c r="K95" i="9"/>
  <c r="G103" i="9"/>
  <c r="I103" i="9" s="1"/>
  <c r="K103" i="9"/>
  <c r="L103" i="9" s="1"/>
  <c r="K142" i="9"/>
  <c r="G142" i="9"/>
  <c r="G153" i="9"/>
  <c r="H153" i="9" s="1"/>
  <c r="K131" i="9"/>
  <c r="H30" i="9"/>
  <c r="I30" i="9"/>
  <c r="L30" i="9" s="1"/>
  <c r="H76" i="9"/>
  <c r="G85" i="9"/>
  <c r="I85" i="9" s="1"/>
  <c r="L85" i="9" s="1"/>
  <c r="G80" i="9"/>
  <c r="G77" i="9"/>
  <c r="I77" i="9" s="1"/>
  <c r="L77" i="9" s="1"/>
  <c r="G82" i="9"/>
  <c r="G79" i="9"/>
  <c r="I79" i="9" s="1"/>
  <c r="L79" i="9" s="1"/>
  <c r="G74" i="9"/>
  <c r="G152" i="9"/>
  <c r="I152" i="9" s="1"/>
  <c r="K152" i="9"/>
  <c r="L152" i="9" s="1"/>
  <c r="G26" i="9"/>
  <c r="G49" i="9"/>
  <c r="I49" i="9" s="1"/>
  <c r="L49" i="9" s="1"/>
  <c r="H54" i="9"/>
  <c r="I54" i="9"/>
  <c r="H65" i="9"/>
  <c r="G81" i="9"/>
  <c r="I81" i="9" s="1"/>
  <c r="L81" i="9" s="1"/>
  <c r="G94" i="9"/>
  <c r="I94" i="9" s="1"/>
  <c r="K94" i="9"/>
  <c r="L94" i="9" s="1"/>
  <c r="G108" i="9"/>
  <c r="I108" i="9" s="1"/>
  <c r="L108" i="9" s="1"/>
  <c r="G128" i="9"/>
  <c r="H136" i="9"/>
  <c r="G164" i="9"/>
  <c r="H164" i="9" s="1"/>
  <c r="K121" i="9"/>
  <c r="G41" i="9"/>
  <c r="I41" i="9" s="1"/>
  <c r="L41" i="9" s="1"/>
  <c r="G50" i="9"/>
  <c r="G62" i="9"/>
  <c r="I62" i="9" s="1"/>
  <c r="L62" i="9" s="1"/>
  <c r="G72" i="9"/>
  <c r="I72" i="9" s="1"/>
  <c r="K72" i="9"/>
  <c r="G78" i="9"/>
  <c r="G104" i="9"/>
  <c r="I104" i="9" s="1"/>
  <c r="L104" i="9" s="1"/>
  <c r="G146" i="9"/>
  <c r="G143" i="9"/>
  <c r="I143" i="9" s="1"/>
  <c r="L143" i="9" s="1"/>
  <c r="G138" i="9"/>
  <c r="G135" i="9"/>
  <c r="I135" i="9" s="1"/>
  <c r="L135" i="9" s="1"/>
  <c r="G130" i="9"/>
  <c r="G145" i="9"/>
  <c r="I145" i="9" s="1"/>
  <c r="L145" i="9" s="1"/>
  <c r="G140" i="9"/>
  <c r="G137" i="9"/>
  <c r="I137" i="9" s="1"/>
  <c r="L137" i="9" s="1"/>
  <c r="G129" i="9"/>
  <c r="I129" i="9" s="1"/>
  <c r="L129" i="9" s="1"/>
  <c r="G147" i="9"/>
  <c r="K54" i="9"/>
  <c r="G53" i="9"/>
  <c r="K53" i="9"/>
  <c r="G101" i="9"/>
  <c r="I101" i="9" s="1"/>
  <c r="K101" i="9"/>
  <c r="L101" i="9" s="1"/>
  <c r="G112" i="9"/>
  <c r="I112" i="9" s="1"/>
  <c r="L112" i="9" s="1"/>
  <c r="G107" i="9"/>
  <c r="G109" i="9"/>
  <c r="G2" i="9"/>
  <c r="G10" i="9"/>
  <c r="G37" i="9"/>
  <c r="I37" i="9" s="1"/>
  <c r="K37" i="9"/>
  <c r="H46" i="9"/>
  <c r="I46" i="9"/>
  <c r="L46" i="9" s="1"/>
  <c r="I63" i="9"/>
  <c r="H63" i="9"/>
  <c r="G71" i="9"/>
  <c r="G67" i="9"/>
  <c r="K73" i="9"/>
  <c r="L73" i="9" s="1"/>
  <c r="G73" i="9"/>
  <c r="G83" i="9"/>
  <c r="I83" i="9" s="1"/>
  <c r="L83" i="9" s="1"/>
  <c r="G110" i="9"/>
  <c r="I110" i="9" s="1"/>
  <c r="L110" i="9" s="1"/>
  <c r="K86" i="9"/>
  <c r="L86" i="9" s="1"/>
  <c r="K68" i="9"/>
  <c r="G3" i="9"/>
  <c r="I3" i="9" s="1"/>
  <c r="L3" i="9" s="1"/>
  <c r="K11" i="9"/>
  <c r="L11" i="9" s="1"/>
  <c r="G11" i="9"/>
  <c r="G19" i="9"/>
  <c r="I19" i="9" s="1"/>
  <c r="L19" i="9" s="1"/>
  <c r="G33" i="9"/>
  <c r="I33" i="9" s="1"/>
  <c r="K33" i="9"/>
  <c r="G42" i="9"/>
  <c r="K134" i="9"/>
  <c r="G134" i="9"/>
  <c r="G144" i="9"/>
  <c r="K163" i="9"/>
  <c r="G29" i="9"/>
  <c r="H29" i="9" s="1"/>
  <c r="K29" i="9"/>
  <c r="H38" i="9"/>
  <c r="I38" i="9"/>
  <c r="L38" i="9" s="1"/>
  <c r="G60" i="9"/>
  <c r="I60" i="9" s="1"/>
  <c r="L60" i="9" s="1"/>
  <c r="G84" i="9"/>
  <c r="G111" i="9"/>
  <c r="K139" i="9"/>
  <c r="L139" i="9" s="1"/>
  <c r="K113" i="9"/>
  <c r="L113" i="9" s="1"/>
  <c r="K63" i="9"/>
  <c r="L63" i="9" s="1"/>
  <c r="I12" i="9"/>
  <c r="G25" i="9"/>
  <c r="I25" i="9" s="1"/>
  <c r="K25" i="9"/>
  <c r="G34" i="9"/>
  <c r="G69" i="9"/>
  <c r="G75" i="9"/>
  <c r="I75" i="9" s="1"/>
  <c r="L75" i="9" s="1"/>
  <c r="G4" i="9"/>
  <c r="I4" i="9" s="1"/>
  <c r="G89" i="9"/>
  <c r="G97" i="9"/>
  <c r="H97" i="9" s="1"/>
  <c r="G105" i="9"/>
  <c r="G116" i="9"/>
  <c r="H116" i="9" s="1"/>
  <c r="G124" i="9"/>
  <c r="I124" i="9" s="1"/>
  <c r="L124" i="9" s="1"/>
  <c r="G159" i="9"/>
  <c r="I159" i="9" s="1"/>
  <c r="G165" i="9"/>
  <c r="I165" i="9" s="1"/>
  <c r="G170" i="9"/>
  <c r="K159" i="9"/>
  <c r="K127" i="9"/>
  <c r="L127" i="9" s="1"/>
  <c r="K119" i="9"/>
  <c r="K96" i="9"/>
  <c r="K89" i="9"/>
  <c r="G5" i="9"/>
  <c r="I5" i="9" s="1"/>
  <c r="L5" i="9" s="1"/>
  <c r="K166" i="9"/>
  <c r="K88" i="9"/>
  <c r="K51" i="9"/>
  <c r="K43" i="9"/>
  <c r="K35" i="9"/>
  <c r="K27" i="9"/>
  <c r="K12" i="9"/>
  <c r="K4" i="9"/>
  <c r="G70" i="9"/>
  <c r="I70" i="9" s="1"/>
  <c r="L70" i="9" s="1"/>
  <c r="G117" i="9"/>
  <c r="H117" i="9" s="1"/>
  <c r="G125" i="9"/>
  <c r="G6" i="9"/>
  <c r="G91" i="9"/>
  <c r="G99" i="9"/>
  <c r="I99" i="9" s="1"/>
  <c r="L99" i="9" s="1"/>
  <c r="G118" i="9"/>
  <c r="I118" i="9" s="1"/>
  <c r="L118" i="9" s="1"/>
  <c r="G126" i="9"/>
  <c r="I126" i="9" s="1"/>
  <c r="L126" i="9" s="1"/>
  <c r="G156" i="9"/>
  <c r="H156" i="9" s="1"/>
  <c r="G161" i="9"/>
  <c r="H161" i="9" s="1"/>
  <c r="K165" i="9"/>
  <c r="K149" i="9"/>
  <c r="K125" i="9"/>
  <c r="K117" i="9"/>
  <c r="G7" i="9"/>
  <c r="I7" i="9" s="1"/>
  <c r="L7" i="9" s="1"/>
  <c r="G167" i="9"/>
  <c r="H167" i="9" s="1"/>
  <c r="I3" i="5"/>
  <c r="L3" i="5" s="1"/>
  <c r="I125" i="5"/>
  <c r="L125" i="5" s="1"/>
  <c r="H36" i="5"/>
  <c r="I58" i="5"/>
  <c r="L58" i="5" s="1"/>
  <c r="H14" i="5"/>
  <c r="H21" i="5"/>
  <c r="I148" i="5"/>
  <c r="L148" i="5" s="1"/>
  <c r="I100" i="5"/>
  <c r="L100" i="5" s="1"/>
  <c r="H159" i="5"/>
  <c r="I153" i="5"/>
  <c r="L153" i="5" s="1"/>
  <c r="I167" i="5"/>
  <c r="L167" i="5" s="1"/>
  <c r="I52" i="5"/>
  <c r="L52" i="5" s="1"/>
  <c r="H30" i="5"/>
  <c r="I62" i="5"/>
  <c r="L62" i="5" s="1"/>
  <c r="H75" i="5"/>
  <c r="H158" i="5"/>
  <c r="I68" i="5"/>
  <c r="L68" i="5" s="1"/>
  <c r="I19" i="5"/>
  <c r="L19" i="5" s="1"/>
  <c r="I63" i="5"/>
  <c r="L63" i="5" s="1"/>
  <c r="I117" i="5"/>
  <c r="L117" i="5" s="1"/>
  <c r="I131" i="5"/>
  <c r="L131" i="5" s="1"/>
  <c r="I164" i="5"/>
  <c r="L164" i="5" s="1"/>
  <c r="H92" i="5"/>
  <c r="I41" i="5"/>
  <c r="I142" i="5"/>
  <c r="L142" i="5" s="1"/>
  <c r="H69" i="5"/>
  <c r="H83" i="5"/>
  <c r="H65" i="5"/>
  <c r="H78" i="5"/>
  <c r="I139" i="5"/>
  <c r="L139" i="5" s="1"/>
  <c r="I27" i="5"/>
  <c r="L27" i="5" s="1"/>
  <c r="H120" i="5"/>
  <c r="H74" i="5"/>
  <c r="H6" i="5"/>
  <c r="I13" i="5"/>
  <c r="L13" i="5" s="1"/>
  <c r="H28" i="5"/>
  <c r="I33" i="5"/>
  <c r="L33" i="5" s="1"/>
  <c r="I49" i="5"/>
  <c r="L49" i="5" s="1"/>
  <c r="H134" i="5"/>
  <c r="H166" i="5"/>
  <c r="H38" i="5"/>
  <c r="H44" i="5"/>
  <c r="I97" i="5"/>
  <c r="L97" i="5" s="1"/>
  <c r="H152" i="5"/>
  <c r="H162" i="5"/>
  <c r="H16" i="5"/>
  <c r="I89" i="5"/>
  <c r="L89" i="5" s="1"/>
  <c r="I25" i="5"/>
  <c r="L25" i="5" s="1"/>
  <c r="I35" i="5"/>
  <c r="L35" i="5" s="1"/>
  <c r="I111" i="5"/>
  <c r="L111" i="5" s="1"/>
  <c r="H91" i="1"/>
  <c r="L91" i="1" s="1"/>
  <c r="H21" i="1"/>
  <c r="L21" i="1" s="1"/>
  <c r="I159" i="1"/>
  <c r="I16" i="1"/>
  <c r="H28" i="1"/>
  <c r="L28" i="1" s="1"/>
  <c r="I62" i="1"/>
  <c r="I69" i="1"/>
  <c r="I74" i="1"/>
  <c r="H129" i="1"/>
  <c r="L129" i="1" s="1"/>
  <c r="I51" i="1"/>
  <c r="I88" i="1"/>
  <c r="I117" i="1"/>
  <c r="I148" i="1"/>
  <c r="H7" i="1"/>
  <c r="L7" i="1" s="1"/>
  <c r="H44" i="1"/>
  <c r="L44" i="1" s="1"/>
  <c r="H57" i="1"/>
  <c r="L57" i="1" s="1"/>
  <c r="I13" i="1"/>
  <c r="I18" i="1"/>
  <c r="H71" i="1"/>
  <c r="L71" i="1" s="1"/>
  <c r="I82" i="1"/>
  <c r="I125" i="1"/>
  <c r="H162" i="1"/>
  <c r="L162" i="1" s="1"/>
  <c r="I40" i="1"/>
  <c r="H95" i="1"/>
  <c r="L95" i="1" s="1"/>
  <c r="I100" i="1"/>
  <c r="H134" i="1"/>
  <c r="L134" i="1" s="1"/>
  <c r="H139" i="1"/>
  <c r="L139" i="1" s="1"/>
  <c r="I139" i="1"/>
  <c r="H35" i="1"/>
  <c r="L35" i="1" s="1"/>
  <c r="I24" i="1"/>
  <c r="I68" i="1"/>
  <c r="I85" i="1"/>
  <c r="H85" i="1"/>
  <c r="I112" i="1"/>
  <c r="H112" i="1"/>
  <c r="H4" i="1"/>
  <c r="L4" i="1" s="1"/>
  <c r="I4" i="1"/>
  <c r="I111" i="1"/>
  <c r="I153" i="1"/>
  <c r="H167" i="1"/>
  <c r="L167" i="1" s="1"/>
  <c r="I167" i="1"/>
  <c r="I97" i="1"/>
  <c r="H27" i="1"/>
  <c r="L27" i="1" s="1"/>
  <c r="I32" i="1"/>
  <c r="H43" i="1"/>
  <c r="L43" i="1" s="1"/>
  <c r="I48" i="1"/>
  <c r="H65" i="1"/>
  <c r="L65" i="1" s="1"/>
  <c r="H103" i="1"/>
  <c r="L103" i="1" s="1"/>
  <c r="H120" i="1"/>
  <c r="L120" i="1" s="1"/>
  <c r="I131" i="1"/>
  <c r="G86" i="16"/>
  <c r="G127" i="16"/>
  <c r="G2" i="16"/>
  <c r="H2" i="16" s="1"/>
  <c r="G10" i="16"/>
  <c r="H10" i="16" s="1"/>
  <c r="G13" i="16"/>
  <c r="H13" i="16" s="1"/>
  <c r="G21" i="16"/>
  <c r="H21" i="16" s="1"/>
  <c r="G59" i="16"/>
  <c r="H59" i="16" s="1"/>
  <c r="G81" i="16"/>
  <c r="H81" i="16" s="1"/>
  <c r="G114" i="16"/>
  <c r="H114" i="16" s="1"/>
  <c r="G122" i="16"/>
  <c r="H122" i="16" s="1"/>
  <c r="G163" i="16"/>
  <c r="H163" i="16" s="1"/>
  <c r="G79" i="16"/>
  <c r="H79" i="16" s="1"/>
  <c r="G120" i="16"/>
  <c r="H120" i="16" s="1"/>
  <c r="G169" i="16"/>
  <c r="H169" i="16" s="1"/>
  <c r="G77" i="16"/>
  <c r="H77" i="16" s="1"/>
  <c r="G118" i="16"/>
  <c r="H118" i="16" s="1"/>
  <c r="H17" i="17"/>
  <c r="I62" i="17"/>
  <c r="H62" i="17"/>
  <c r="I64" i="17"/>
  <c r="L64" i="17" s="1"/>
  <c r="H64" i="17"/>
  <c r="H19" i="17"/>
  <c r="G65" i="17"/>
  <c r="I74" i="17"/>
  <c r="H74" i="17"/>
  <c r="I81" i="17"/>
  <c r="L81" i="17" s="1"/>
  <c r="H81" i="17"/>
  <c r="I88" i="17"/>
  <c r="I111" i="17"/>
  <c r="H111" i="17"/>
  <c r="I117" i="17"/>
  <c r="H117" i="17"/>
  <c r="H133" i="17"/>
  <c r="I144" i="17"/>
  <c r="H144" i="17"/>
  <c r="I151" i="17"/>
  <c r="H151" i="17"/>
  <c r="I162" i="17"/>
  <c r="L162" i="17" s="1"/>
  <c r="I167" i="17"/>
  <c r="H167" i="17"/>
  <c r="I78" i="17"/>
  <c r="H78" i="17"/>
  <c r="I26" i="17"/>
  <c r="I42" i="17"/>
  <c r="H42" i="17"/>
  <c r="I18" i="17"/>
  <c r="L18" i="17" s="1"/>
  <c r="H18" i="17"/>
  <c r="I60" i="17"/>
  <c r="L60" i="17" s="1"/>
  <c r="H60" i="17"/>
  <c r="I82" i="17"/>
  <c r="H82" i="17"/>
  <c r="I94" i="17"/>
  <c r="H94" i="17"/>
  <c r="I112" i="17"/>
  <c r="H112" i="17"/>
  <c r="H123" i="17"/>
  <c r="I152" i="17"/>
  <c r="H152" i="17"/>
  <c r="I15" i="17"/>
  <c r="L15" i="17" s="1"/>
  <c r="H15" i="17"/>
  <c r="H156" i="17"/>
  <c r="I30" i="17"/>
  <c r="H30" i="17"/>
  <c r="I38" i="17"/>
  <c r="H38" i="17"/>
  <c r="I50" i="17"/>
  <c r="H50" i="17"/>
  <c r="I54" i="17"/>
  <c r="H54" i="17"/>
  <c r="H87" i="17"/>
  <c r="I110" i="17"/>
  <c r="H110" i="17"/>
  <c r="H138" i="17"/>
  <c r="G61" i="17"/>
  <c r="I83" i="17"/>
  <c r="L83" i="17" s="1"/>
  <c r="H83" i="17"/>
  <c r="H118" i="17"/>
  <c r="H145" i="17"/>
  <c r="I159" i="17"/>
  <c r="H159" i="17"/>
  <c r="H168" i="17"/>
  <c r="I102" i="17"/>
  <c r="H102" i="17"/>
  <c r="I142" i="17"/>
  <c r="L142" i="17" s="1"/>
  <c r="H142" i="17"/>
  <c r="I161" i="17"/>
  <c r="L161" i="17" s="1"/>
  <c r="H161" i="17"/>
  <c r="I79" i="17"/>
  <c r="H79" i="17"/>
  <c r="I92" i="17"/>
  <c r="L92" i="17" s="1"/>
  <c r="H92" i="17"/>
  <c r="H97" i="17"/>
  <c r="H126" i="17"/>
  <c r="I46" i="17"/>
  <c r="L46" i="17" s="1"/>
  <c r="H46" i="17"/>
  <c r="H69" i="17"/>
  <c r="H98" i="17"/>
  <c r="H103" i="17"/>
  <c r="I5" i="17"/>
  <c r="H5" i="17"/>
  <c r="I9" i="17"/>
  <c r="L9" i="17" s="1"/>
  <c r="H9" i="17"/>
  <c r="I24" i="17"/>
  <c r="H24" i="17"/>
  <c r="I28" i="17"/>
  <c r="H28" i="17"/>
  <c r="I32" i="17"/>
  <c r="H32" i="17"/>
  <c r="I36" i="17"/>
  <c r="H36" i="17"/>
  <c r="I40" i="17"/>
  <c r="L40" i="17" s="1"/>
  <c r="H40" i="17"/>
  <c r="I44" i="17"/>
  <c r="H44" i="17"/>
  <c r="I52" i="17"/>
  <c r="H52" i="17"/>
  <c r="H71" i="17"/>
  <c r="I90" i="17"/>
  <c r="L90" i="17" s="1"/>
  <c r="I119" i="17"/>
  <c r="H119" i="17"/>
  <c r="I130" i="17"/>
  <c r="H130" i="17"/>
  <c r="I169" i="17"/>
  <c r="H169" i="17"/>
  <c r="I108" i="17"/>
  <c r="H108" i="17"/>
  <c r="I109" i="17"/>
  <c r="H109" i="17"/>
  <c r="H121" i="17"/>
  <c r="I132" i="17"/>
  <c r="L132" i="17" s="1"/>
  <c r="H132" i="17"/>
  <c r="G57" i="17"/>
  <c r="I77" i="17"/>
  <c r="H77" i="17"/>
  <c r="I85" i="17"/>
  <c r="H85" i="17"/>
  <c r="I107" i="17"/>
  <c r="H107" i="17"/>
  <c r="H3" i="14"/>
  <c r="H17" i="14"/>
  <c r="H23" i="14"/>
  <c r="H31" i="14"/>
  <c r="H39" i="14"/>
  <c r="H47" i="14"/>
  <c r="H55" i="14"/>
  <c r="H61" i="14"/>
  <c r="H67" i="14"/>
  <c r="H81" i="14"/>
  <c r="H87" i="14"/>
  <c r="H95" i="14"/>
  <c r="H103" i="14"/>
  <c r="H109" i="14"/>
  <c r="H115" i="14"/>
  <c r="H123" i="14"/>
  <c r="H129" i="14"/>
  <c r="H137" i="14"/>
  <c r="H145" i="14"/>
  <c r="H151" i="14"/>
  <c r="H157" i="14"/>
  <c r="H165" i="14"/>
  <c r="H4" i="14"/>
  <c r="H18" i="14"/>
  <c r="H24" i="14"/>
  <c r="H32" i="14"/>
  <c r="H40" i="14"/>
  <c r="H48" i="14"/>
  <c r="H62" i="14"/>
  <c r="H68" i="14"/>
  <c r="H74" i="14"/>
  <c r="H82" i="14"/>
  <c r="H88" i="14"/>
  <c r="H96" i="14"/>
  <c r="H104" i="14"/>
  <c r="H110" i="14"/>
  <c r="H116" i="14"/>
  <c r="H124" i="14"/>
  <c r="H130" i="14"/>
  <c r="H138" i="14"/>
  <c r="H146" i="14"/>
  <c r="H152" i="14"/>
  <c r="H158" i="14"/>
  <c r="H166" i="14"/>
  <c r="H7" i="14"/>
  <c r="H13" i="14"/>
  <c r="H21" i="14"/>
  <c r="H27" i="14"/>
  <c r="H35" i="14"/>
  <c r="H43" i="14"/>
  <c r="H51" i="14"/>
  <c r="H57" i="14"/>
  <c r="H65" i="14"/>
  <c r="H71" i="14"/>
  <c r="H77" i="14"/>
  <c r="H85" i="14"/>
  <c r="H91" i="14"/>
  <c r="H119" i="14"/>
  <c r="H161" i="14"/>
  <c r="H169" i="14"/>
  <c r="H47" i="13"/>
  <c r="H81" i="13"/>
  <c r="H87" i="13"/>
  <c r="H103" i="13"/>
  <c r="H109" i="13"/>
  <c r="H115" i="13"/>
  <c r="H137" i="13"/>
  <c r="H145" i="13"/>
  <c r="H151" i="13"/>
  <c r="I3" i="13"/>
  <c r="L3" i="13" s="1"/>
  <c r="H6" i="13"/>
  <c r="H12" i="13"/>
  <c r="I17" i="13"/>
  <c r="L17" i="13" s="1"/>
  <c r="I23" i="13"/>
  <c r="H34" i="13"/>
  <c r="I39" i="13"/>
  <c r="L39" i="13" s="1"/>
  <c r="I55" i="13"/>
  <c r="L55" i="13" s="1"/>
  <c r="I61" i="13"/>
  <c r="L61" i="13" s="1"/>
  <c r="I67" i="13"/>
  <c r="L67" i="13" s="1"/>
  <c r="H76" i="13"/>
  <c r="I95" i="13"/>
  <c r="H112" i="13"/>
  <c r="H118" i="13"/>
  <c r="I123" i="13"/>
  <c r="L123" i="13" s="1"/>
  <c r="H126" i="13"/>
  <c r="I129" i="13"/>
  <c r="L129" i="13" s="1"/>
  <c r="H132" i="13"/>
  <c r="H140" i="13"/>
  <c r="H154" i="13"/>
  <c r="H168" i="13"/>
  <c r="H9" i="13"/>
  <c r="H15" i="13"/>
  <c r="I20" i="13"/>
  <c r="I26" i="13"/>
  <c r="L26" i="13" s="1"/>
  <c r="H29" i="13"/>
  <c r="H37" i="13"/>
  <c r="I42" i="13"/>
  <c r="L42" i="13" s="1"/>
  <c r="H45" i="13"/>
  <c r="I50" i="13"/>
  <c r="L50" i="13" s="1"/>
  <c r="H53" i="13"/>
  <c r="H59" i="13"/>
  <c r="I64" i="13"/>
  <c r="L64" i="13" s="1"/>
  <c r="I70" i="13"/>
  <c r="L70" i="13" s="1"/>
  <c r="H79" i="13"/>
  <c r="I84" i="13"/>
  <c r="L84" i="13" s="1"/>
  <c r="I90" i="13"/>
  <c r="L90" i="13" s="1"/>
  <c r="H93" i="13"/>
  <c r="I98" i="13"/>
  <c r="L98" i="13" s="1"/>
  <c r="H101" i="13"/>
  <c r="H107" i="13"/>
  <c r="H121" i="13"/>
  <c r="H135" i="13"/>
  <c r="H143" i="13"/>
  <c r="H149" i="13"/>
  <c r="I160" i="13"/>
  <c r="L160" i="13" s="1"/>
  <c r="H163" i="13"/>
  <c r="H31" i="13"/>
  <c r="H4" i="13"/>
  <c r="H18" i="13"/>
  <c r="H24" i="13"/>
  <c r="H32" i="13"/>
  <c r="H40" i="13"/>
  <c r="H48" i="13"/>
  <c r="H62" i="13"/>
  <c r="H68" i="13"/>
  <c r="H74" i="13"/>
  <c r="H82" i="13"/>
  <c r="H88" i="13"/>
  <c r="H96" i="13"/>
  <c r="H104" i="13"/>
  <c r="H110" i="13"/>
  <c r="H116" i="13"/>
  <c r="H124" i="13"/>
  <c r="H130" i="13"/>
  <c r="H138" i="13"/>
  <c r="H146" i="13"/>
  <c r="H152" i="13"/>
  <c r="H158" i="13"/>
  <c r="H166" i="13"/>
  <c r="H157" i="13"/>
  <c r="H7" i="13"/>
  <c r="H21" i="13"/>
  <c r="H27" i="13"/>
  <c r="H35" i="13"/>
  <c r="H43" i="13"/>
  <c r="H57" i="13"/>
  <c r="H65" i="13"/>
  <c r="H77" i="13"/>
  <c r="H119" i="13"/>
  <c r="H161" i="13"/>
  <c r="H169" i="13"/>
  <c r="H165" i="13"/>
  <c r="H60" i="13"/>
  <c r="H80" i="13"/>
  <c r="H94" i="13"/>
  <c r="H102" i="13"/>
  <c r="H108" i="13"/>
  <c r="H114" i="13"/>
  <c r="H122" i="13"/>
  <c r="H128" i="13"/>
  <c r="H136" i="13"/>
  <c r="H144" i="13"/>
  <c r="H150" i="13"/>
  <c r="H156" i="13"/>
  <c r="H145" i="12"/>
  <c r="K145" i="12" s="1"/>
  <c r="H144" i="12"/>
  <c r="K144" i="12" s="1"/>
  <c r="H140" i="12"/>
  <c r="K140" i="12" s="1"/>
  <c r="H136" i="12"/>
  <c r="K136" i="12" s="1"/>
  <c r="H132" i="12"/>
  <c r="K132" i="12" s="1"/>
  <c r="H128" i="12"/>
  <c r="K128" i="12" s="1"/>
  <c r="H141" i="12"/>
  <c r="K141" i="12" s="1"/>
  <c r="H143" i="12"/>
  <c r="H139" i="12"/>
  <c r="K139" i="12" s="1"/>
  <c r="H135" i="12"/>
  <c r="K135" i="12" s="1"/>
  <c r="H131" i="12"/>
  <c r="K131" i="12" s="1"/>
  <c r="H137" i="12"/>
  <c r="K137" i="12" s="1"/>
  <c r="H129" i="12"/>
  <c r="K129" i="12" s="1"/>
  <c r="H133" i="12"/>
  <c r="K133" i="12" s="1"/>
  <c r="H80" i="12"/>
  <c r="K80" i="12" s="1"/>
  <c r="H8" i="10"/>
  <c r="I8" i="10"/>
  <c r="L8" i="10" s="1"/>
  <c r="H31" i="10"/>
  <c r="H47" i="10"/>
  <c r="H55" i="10"/>
  <c r="H81" i="10"/>
  <c r="H87" i="10"/>
  <c r="H123" i="10"/>
  <c r="H129" i="10"/>
  <c r="I6" i="10"/>
  <c r="L6" i="10" s="1"/>
  <c r="H9" i="10"/>
  <c r="H12" i="10"/>
  <c r="I17" i="10"/>
  <c r="L17" i="10" s="1"/>
  <c r="H20" i="10"/>
  <c r="I23" i="10"/>
  <c r="L23" i="10" s="1"/>
  <c r="H26" i="10"/>
  <c r="H34" i="10"/>
  <c r="I39" i="10"/>
  <c r="L39" i="10" s="1"/>
  <c r="H42" i="10"/>
  <c r="H50" i="10"/>
  <c r="I61" i="10"/>
  <c r="L61" i="10" s="1"/>
  <c r="H64" i="10"/>
  <c r="I67" i="10"/>
  <c r="L67" i="10" s="1"/>
  <c r="H70" i="10"/>
  <c r="H76" i="10"/>
  <c r="H84" i="10"/>
  <c r="H90" i="10"/>
  <c r="I95" i="10"/>
  <c r="L95" i="10" s="1"/>
  <c r="H98" i="10"/>
  <c r="I103" i="10"/>
  <c r="L103" i="10" s="1"/>
  <c r="I109" i="10"/>
  <c r="L109" i="10" s="1"/>
  <c r="H112" i="10"/>
  <c r="I115" i="10"/>
  <c r="L115" i="10" s="1"/>
  <c r="H118" i="10"/>
  <c r="H126" i="10"/>
  <c r="H132" i="10"/>
  <c r="I137" i="10"/>
  <c r="L137" i="10" s="1"/>
  <c r="H140" i="10"/>
  <c r="I145" i="10"/>
  <c r="L145" i="10" s="1"/>
  <c r="I151" i="10"/>
  <c r="L151" i="10" s="1"/>
  <c r="H154" i="10"/>
  <c r="I157" i="10"/>
  <c r="L157" i="10" s="1"/>
  <c r="H160" i="10"/>
  <c r="I165" i="10"/>
  <c r="L165" i="10" s="1"/>
  <c r="H168" i="10"/>
  <c r="H29" i="10"/>
  <c r="H37" i="10"/>
  <c r="H40" i="10"/>
  <c r="H13" i="10"/>
  <c r="H21" i="10"/>
  <c r="H27" i="10"/>
  <c r="H35" i="10"/>
  <c r="H43" i="10"/>
  <c r="H51" i="10"/>
  <c r="H57" i="10"/>
  <c r="H65" i="10"/>
  <c r="H71" i="10"/>
  <c r="H77" i="10"/>
  <c r="H85" i="10"/>
  <c r="H91" i="10"/>
  <c r="H99" i="10"/>
  <c r="H119" i="10"/>
  <c r="H133" i="10"/>
  <c r="H141" i="10"/>
  <c r="H161" i="10"/>
  <c r="H169" i="10"/>
  <c r="H144" i="10"/>
  <c r="H35" i="9"/>
  <c r="I51" i="9"/>
  <c r="H51" i="9"/>
  <c r="I90" i="9"/>
  <c r="L90" i="9" s="1"/>
  <c r="H90" i="9"/>
  <c r="I125" i="9"/>
  <c r="H125" i="9"/>
  <c r="I6" i="9"/>
  <c r="L6" i="9" s="1"/>
  <c r="H6" i="9"/>
  <c r="I8" i="9"/>
  <c r="L8" i="9" s="1"/>
  <c r="H8" i="9"/>
  <c r="H25" i="9"/>
  <c r="I53" i="9"/>
  <c r="H53" i="9"/>
  <c r="I68" i="9"/>
  <c r="H68" i="9"/>
  <c r="I163" i="9"/>
  <c r="H163" i="9"/>
  <c r="I150" i="9"/>
  <c r="L150" i="9" s="1"/>
  <c r="H150" i="9"/>
  <c r="I10" i="9"/>
  <c r="L10" i="9" s="1"/>
  <c r="H10" i="9"/>
  <c r="I114" i="9"/>
  <c r="L114" i="9" s="1"/>
  <c r="I31" i="9"/>
  <c r="H31" i="9"/>
  <c r="I47" i="9"/>
  <c r="L47" i="9" s="1"/>
  <c r="I98" i="9"/>
  <c r="H98" i="9"/>
  <c r="I91" i="9"/>
  <c r="L91" i="9" s="1"/>
  <c r="H91" i="9"/>
  <c r="I92" i="9"/>
  <c r="L92" i="9" s="1"/>
  <c r="H92" i="9"/>
  <c r="I119" i="9"/>
  <c r="H119" i="9"/>
  <c r="H154" i="9"/>
  <c r="I89" i="9"/>
  <c r="H89" i="9"/>
  <c r="I97" i="9"/>
  <c r="L97" i="9" s="1"/>
  <c r="I105" i="9"/>
  <c r="L105" i="9" s="1"/>
  <c r="H105" i="9"/>
  <c r="I116" i="9"/>
  <c r="L116" i="9" s="1"/>
  <c r="I148" i="9"/>
  <c r="H148" i="9"/>
  <c r="H168" i="9"/>
  <c r="I151" i="9"/>
  <c r="L151" i="9" s="1"/>
  <c r="I160" i="9"/>
  <c r="L160" i="9" s="1"/>
  <c r="I162" i="9"/>
  <c r="L162" i="9" s="1"/>
  <c r="I166" i="9"/>
  <c r="H13" i="9"/>
  <c r="H17" i="9"/>
  <c r="H58" i="9"/>
  <c r="H60" i="9"/>
  <c r="H64" i="9"/>
  <c r="H79" i="9"/>
  <c r="H131" i="9"/>
  <c r="H133" i="9"/>
  <c r="H135" i="9"/>
  <c r="H139" i="9"/>
  <c r="H67" i="5"/>
  <c r="H81" i="5"/>
  <c r="H103" i="5"/>
  <c r="H157" i="5"/>
  <c r="H4" i="5"/>
  <c r="I7" i="5"/>
  <c r="L7" i="5" s="1"/>
  <c r="H12" i="5"/>
  <c r="I17" i="5"/>
  <c r="L17" i="5" s="1"/>
  <c r="H20" i="5"/>
  <c r="I23" i="5"/>
  <c r="L23" i="5" s="1"/>
  <c r="H26" i="5"/>
  <c r="I31" i="5"/>
  <c r="L31" i="5" s="1"/>
  <c r="H34" i="5"/>
  <c r="I39" i="5"/>
  <c r="L39" i="5" s="1"/>
  <c r="H42" i="5"/>
  <c r="I47" i="5"/>
  <c r="L47" i="5" s="1"/>
  <c r="H50" i="5"/>
  <c r="I55" i="5"/>
  <c r="L55" i="5" s="1"/>
  <c r="I61" i="5"/>
  <c r="L61" i="5" s="1"/>
  <c r="H64" i="5"/>
  <c r="H70" i="5"/>
  <c r="H76" i="5"/>
  <c r="H84" i="5"/>
  <c r="I87" i="5"/>
  <c r="L87" i="5" s="1"/>
  <c r="H90" i="5"/>
  <c r="I95" i="5"/>
  <c r="L95" i="5" s="1"/>
  <c r="H98" i="5"/>
  <c r="I109" i="5"/>
  <c r="L109" i="5" s="1"/>
  <c r="H112" i="5"/>
  <c r="I115" i="5"/>
  <c r="L115" i="5" s="1"/>
  <c r="H118" i="5"/>
  <c r="I123" i="5"/>
  <c r="L123" i="5" s="1"/>
  <c r="H126" i="5"/>
  <c r="I129" i="5"/>
  <c r="L129" i="5" s="1"/>
  <c r="H132" i="5"/>
  <c r="I137" i="5"/>
  <c r="L137" i="5" s="1"/>
  <c r="H140" i="5"/>
  <c r="I145" i="5"/>
  <c r="L145" i="5" s="1"/>
  <c r="I151" i="5"/>
  <c r="L151" i="5" s="1"/>
  <c r="H154" i="5"/>
  <c r="H160" i="5"/>
  <c r="I165" i="5"/>
  <c r="L165" i="5" s="1"/>
  <c r="H168" i="5"/>
  <c r="H15" i="5"/>
  <c r="H29" i="5"/>
  <c r="H37" i="5"/>
  <c r="H45" i="5"/>
  <c r="H53" i="5"/>
  <c r="H59" i="5"/>
  <c r="H79" i="5"/>
  <c r="H93" i="5"/>
  <c r="H101" i="5"/>
  <c r="H107" i="5"/>
  <c r="H121" i="5"/>
  <c r="H135" i="5"/>
  <c r="H143" i="5"/>
  <c r="H149" i="5"/>
  <c r="H163" i="5"/>
  <c r="H2" i="5"/>
  <c r="H8" i="5"/>
  <c r="H18" i="5"/>
  <c r="H24" i="5"/>
  <c r="H32" i="5"/>
  <c r="H40" i="5"/>
  <c r="H48" i="5"/>
  <c r="H82" i="5"/>
  <c r="H88" i="5"/>
  <c r="H96" i="5"/>
  <c r="H104" i="5"/>
  <c r="H110" i="5"/>
  <c r="H116" i="5"/>
  <c r="H124" i="5"/>
  <c r="H130" i="5"/>
  <c r="H138" i="5"/>
  <c r="H146" i="5"/>
  <c r="H43" i="5"/>
  <c r="H51" i="5"/>
  <c r="H57" i="5"/>
  <c r="H71" i="5"/>
  <c r="H77" i="5"/>
  <c r="H85" i="5"/>
  <c r="H91" i="5"/>
  <c r="H99" i="5"/>
  <c r="H119" i="5"/>
  <c r="H133" i="5"/>
  <c r="H141" i="5"/>
  <c r="H161" i="5"/>
  <c r="H169" i="5"/>
  <c r="H46" i="5"/>
  <c r="H54" i="5"/>
  <c r="H60" i="5"/>
  <c r="H80" i="5"/>
  <c r="H94" i="5"/>
  <c r="H102" i="5"/>
  <c r="H108" i="5"/>
  <c r="H114" i="5"/>
  <c r="H122" i="5"/>
  <c r="H128" i="5"/>
  <c r="H136" i="5"/>
  <c r="H144" i="5"/>
  <c r="H150" i="5"/>
  <c r="H156" i="5"/>
  <c r="I61" i="1"/>
  <c r="H61" i="1"/>
  <c r="L61" i="1" s="1"/>
  <c r="I158" i="1"/>
  <c r="H158" i="1"/>
  <c r="L158" i="1" s="1"/>
  <c r="I166" i="1"/>
  <c r="H166" i="1"/>
  <c r="L166" i="1" s="1"/>
  <c r="H25" i="1"/>
  <c r="L25" i="1" s="1"/>
  <c r="H33" i="1"/>
  <c r="L33" i="1" s="1"/>
  <c r="H41" i="1"/>
  <c r="L41" i="1" s="1"/>
  <c r="H49" i="1"/>
  <c r="L49" i="1" s="1"/>
  <c r="H154" i="1"/>
  <c r="L154" i="1" s="1"/>
  <c r="H8" i="1"/>
  <c r="L8" i="1" s="1"/>
  <c r="I17" i="1"/>
  <c r="H17" i="1"/>
  <c r="L17" i="1" s="1"/>
  <c r="H78" i="1"/>
  <c r="L78" i="1" s="1"/>
  <c r="I87" i="1"/>
  <c r="H87" i="1"/>
  <c r="L87" i="1" s="1"/>
  <c r="I96" i="1"/>
  <c r="H96" i="1"/>
  <c r="L96" i="1" s="1"/>
  <c r="H104" i="1"/>
  <c r="L104" i="1" s="1"/>
  <c r="I104" i="1"/>
  <c r="H109" i="1"/>
  <c r="L109" i="1" s="1"/>
  <c r="H121" i="1"/>
  <c r="L121" i="1" s="1"/>
  <c r="I130" i="1"/>
  <c r="H130" i="1"/>
  <c r="L130" i="1" s="1"/>
  <c r="H138" i="1"/>
  <c r="L138" i="1" s="1"/>
  <c r="I138" i="1"/>
  <c r="I146" i="1"/>
  <c r="H146" i="1"/>
  <c r="L146" i="1" s="1"/>
  <c r="H5" i="1"/>
  <c r="L5" i="1" s="1"/>
  <c r="H30" i="1"/>
  <c r="L30" i="1" s="1"/>
  <c r="H38" i="1"/>
  <c r="L38" i="1" s="1"/>
  <c r="H46" i="1"/>
  <c r="L46" i="1" s="1"/>
  <c r="H54" i="1"/>
  <c r="L54" i="1" s="1"/>
  <c r="H58" i="1"/>
  <c r="L58" i="1" s="1"/>
  <c r="I67" i="1"/>
  <c r="H67" i="1"/>
  <c r="L67" i="1" s="1"/>
  <c r="H75" i="1"/>
  <c r="L75" i="1" s="1"/>
  <c r="H83" i="1"/>
  <c r="L83" i="1" s="1"/>
  <c r="H118" i="1"/>
  <c r="L118" i="1" s="1"/>
  <c r="H126" i="1"/>
  <c r="L126" i="1" s="1"/>
  <c r="H151" i="1"/>
  <c r="L151" i="1" s="1"/>
  <c r="H163" i="1"/>
  <c r="L163" i="1" s="1"/>
  <c r="H2" i="1"/>
  <c r="H63" i="1"/>
  <c r="L63" i="1" s="1"/>
  <c r="H110" i="1"/>
  <c r="L110" i="1" s="1"/>
  <c r="I110" i="1"/>
  <c r="H160" i="1"/>
  <c r="L160" i="1" s="1"/>
  <c r="H168" i="1"/>
  <c r="L168" i="1" s="1"/>
  <c r="H10" i="1"/>
  <c r="L10" i="1" s="1"/>
  <c r="H14" i="1"/>
  <c r="L14" i="1" s="1"/>
  <c r="H23" i="1"/>
  <c r="L23" i="1" s="1"/>
  <c r="I23" i="1"/>
  <c r="I31" i="1"/>
  <c r="H31" i="1"/>
  <c r="L31" i="1" s="1"/>
  <c r="H39" i="1"/>
  <c r="L39" i="1" s="1"/>
  <c r="I39" i="1"/>
  <c r="I47" i="1"/>
  <c r="H47" i="1"/>
  <c r="L47" i="1" s="1"/>
  <c r="I55" i="1"/>
  <c r="H55" i="1"/>
  <c r="L55" i="1" s="1"/>
  <c r="H80" i="1"/>
  <c r="L80" i="1" s="1"/>
  <c r="H93" i="1"/>
  <c r="L93" i="1" s="1"/>
  <c r="H101" i="1"/>
  <c r="L101" i="1" s="1"/>
  <c r="H115" i="1"/>
  <c r="L115" i="1" s="1"/>
  <c r="H123" i="1"/>
  <c r="L123" i="1" s="1"/>
  <c r="H135" i="1"/>
  <c r="L135" i="1" s="1"/>
  <c r="H143" i="1"/>
  <c r="L143" i="1" s="1"/>
  <c r="I152" i="1"/>
  <c r="H152" i="1"/>
  <c r="L152" i="1" s="1"/>
  <c r="H19" i="1"/>
  <c r="L19" i="1" s="1"/>
  <c r="H60" i="1"/>
  <c r="L60" i="1" s="1"/>
  <c r="H72" i="1"/>
  <c r="L72" i="1" s="1"/>
  <c r="H89" i="1"/>
  <c r="L89" i="1" s="1"/>
  <c r="H98" i="1"/>
  <c r="L98" i="1" s="1"/>
  <c r="H132" i="1"/>
  <c r="L132" i="1" s="1"/>
  <c r="H140" i="1"/>
  <c r="L140" i="1" s="1"/>
  <c r="H157" i="1"/>
  <c r="L157" i="1" s="1"/>
  <c r="H165" i="1"/>
  <c r="L165" i="1" s="1"/>
  <c r="H3" i="1"/>
  <c r="L3" i="1" s="1"/>
  <c r="I81" i="1"/>
  <c r="H81" i="1"/>
  <c r="L81" i="1" s="1"/>
  <c r="H107" i="1"/>
  <c r="L107" i="1" s="1"/>
  <c r="H116" i="1"/>
  <c r="L116" i="1" s="1"/>
  <c r="I116" i="1"/>
  <c r="I124" i="1"/>
  <c r="H124" i="1"/>
  <c r="L124" i="1" s="1"/>
  <c r="H6" i="1"/>
  <c r="L6" i="1" s="1"/>
  <c r="H12" i="1"/>
  <c r="L12" i="1" s="1"/>
  <c r="H34" i="1"/>
  <c r="L34" i="1" s="1"/>
  <c r="H50" i="1"/>
  <c r="L50" i="1" s="1"/>
  <c r="H64" i="1"/>
  <c r="L64" i="1" s="1"/>
  <c r="H84" i="1"/>
  <c r="L84" i="1" s="1"/>
  <c r="H90" i="1"/>
  <c r="L90" i="1" s="1"/>
  <c r="H99" i="1"/>
  <c r="L99" i="1" s="1"/>
  <c r="H133" i="1"/>
  <c r="L133" i="1" s="1"/>
  <c r="H141" i="1"/>
  <c r="L141" i="1" s="1"/>
  <c r="H169" i="1"/>
  <c r="L169" i="1" s="1"/>
  <c r="H9" i="1"/>
  <c r="L9" i="1" s="1"/>
  <c r="H15" i="1"/>
  <c r="L15" i="1" s="1"/>
  <c r="I20" i="1"/>
  <c r="I26" i="1"/>
  <c r="H29" i="1"/>
  <c r="L29" i="1" s="1"/>
  <c r="H37" i="1"/>
  <c r="L37" i="1" s="1"/>
  <c r="I42" i="1"/>
  <c r="H45" i="1"/>
  <c r="L45" i="1" s="1"/>
  <c r="H53" i="1"/>
  <c r="L53" i="1" s="1"/>
  <c r="H59" i="1"/>
  <c r="L59" i="1" s="1"/>
  <c r="I70" i="1"/>
  <c r="I76" i="1"/>
  <c r="H79" i="1"/>
  <c r="L79" i="1" s="1"/>
  <c r="H94" i="1"/>
  <c r="L94" i="1" s="1"/>
  <c r="H102" i="1"/>
  <c r="L102" i="1" s="1"/>
  <c r="H108" i="1"/>
  <c r="L108" i="1" s="1"/>
  <c r="H114" i="1"/>
  <c r="L114" i="1" s="1"/>
  <c r="I119" i="1"/>
  <c r="H122" i="1"/>
  <c r="L122" i="1" s="1"/>
  <c r="H128" i="1"/>
  <c r="L128" i="1" s="1"/>
  <c r="H136" i="1"/>
  <c r="L136" i="1" s="1"/>
  <c r="H144" i="1"/>
  <c r="L144" i="1" s="1"/>
  <c r="H150" i="1"/>
  <c r="L150" i="1" s="1"/>
  <c r="H156" i="1"/>
  <c r="L156" i="1" s="1"/>
  <c r="I161" i="1"/>
  <c r="H164" i="1"/>
  <c r="L164" i="1" s="1"/>
  <c r="H80" i="17" l="1"/>
  <c r="I75" i="17"/>
  <c r="L116" i="17"/>
  <c r="H125" i="17"/>
  <c r="H67" i="17"/>
  <c r="L26" i="17"/>
  <c r="L109" i="17"/>
  <c r="L166" i="17"/>
  <c r="L52" i="17"/>
  <c r="L143" i="17"/>
  <c r="H140" i="17"/>
  <c r="H115" i="17"/>
  <c r="H114" i="17"/>
  <c r="H116" i="17"/>
  <c r="L102" i="17"/>
  <c r="L165" i="17"/>
  <c r="L44" i="17"/>
  <c r="L169" i="17"/>
  <c r="H124" i="17"/>
  <c r="H89" i="17"/>
  <c r="H101" i="17"/>
  <c r="I20" i="17"/>
  <c r="L20" i="17" s="1"/>
  <c r="H165" i="17"/>
  <c r="H7" i="17"/>
  <c r="H96" i="17"/>
  <c r="I134" i="17"/>
  <c r="L134" i="17" s="1"/>
  <c r="L168" i="17"/>
  <c r="L124" i="17"/>
  <c r="L77" i="17"/>
  <c r="L78" i="17"/>
  <c r="H57" i="9"/>
  <c r="I156" i="9"/>
  <c r="L156" i="9" s="1"/>
  <c r="I32" i="9"/>
  <c r="L32" i="9" s="1"/>
  <c r="H115" i="9"/>
  <c r="H23" i="9"/>
  <c r="I39" i="9"/>
  <c r="L39" i="9" s="1"/>
  <c r="H70" i="9"/>
  <c r="L76" i="9"/>
  <c r="I36" i="9"/>
  <c r="L36" i="9" s="1"/>
  <c r="H62" i="9"/>
  <c r="H158" i="9"/>
  <c r="H100" i="9"/>
  <c r="L131" i="9"/>
  <c r="I96" i="9"/>
  <c r="I157" i="9"/>
  <c r="L157" i="9" s="1"/>
  <c r="L31" i="9"/>
  <c r="L4" i="9"/>
  <c r="L37" i="9"/>
  <c r="L45" i="9"/>
  <c r="L102" i="9"/>
  <c r="L154" i="9"/>
  <c r="H121" i="9"/>
  <c r="H37" i="9"/>
  <c r="I29" i="9"/>
  <c r="L29" i="9" s="1"/>
  <c r="L125" i="9"/>
  <c r="I122" i="9"/>
  <c r="L122" i="9" s="1"/>
  <c r="H108" i="9"/>
  <c r="I161" i="9"/>
  <c r="L161" i="9" s="1"/>
  <c r="H102" i="9"/>
  <c r="H43" i="9"/>
  <c r="L16" i="9"/>
  <c r="L12" i="9"/>
  <c r="H72" i="9"/>
  <c r="H16" i="9"/>
  <c r="L95" i="9"/>
  <c r="L24" i="9"/>
  <c r="L61" i="9"/>
  <c r="L84" i="17"/>
  <c r="L89" i="9"/>
  <c r="L85" i="17"/>
  <c r="H9" i="9"/>
  <c r="H84" i="17"/>
  <c r="H59" i="17"/>
  <c r="H13" i="17"/>
  <c r="L27" i="9"/>
  <c r="L96" i="9"/>
  <c r="L163" i="9"/>
  <c r="L53" i="9"/>
  <c r="L115" i="9"/>
  <c r="L117" i="17"/>
  <c r="L88" i="17"/>
  <c r="L59" i="17"/>
  <c r="L151" i="17"/>
  <c r="L152" i="17"/>
  <c r="L136" i="17"/>
  <c r="L115" i="17"/>
  <c r="L148" i="9"/>
  <c r="H124" i="9"/>
  <c r="H149" i="9"/>
  <c r="I87" i="9"/>
  <c r="L87" i="9" s="1"/>
  <c r="H49" i="9"/>
  <c r="H88" i="9"/>
  <c r="L35" i="9"/>
  <c r="L119" i="9"/>
  <c r="L25" i="9"/>
  <c r="L42" i="17"/>
  <c r="L125" i="17"/>
  <c r="L32" i="17"/>
  <c r="L74" i="17"/>
  <c r="L159" i="17"/>
  <c r="L123" i="17"/>
  <c r="L144" i="17"/>
  <c r="L130" i="17"/>
  <c r="I68" i="17"/>
  <c r="L68" i="17" s="1"/>
  <c r="H76" i="17"/>
  <c r="L149" i="9"/>
  <c r="L43" i="9"/>
  <c r="H2" i="9"/>
  <c r="I2" i="9"/>
  <c r="L2" i="9" s="1"/>
  <c r="L54" i="9"/>
  <c r="L98" i="9"/>
  <c r="L50" i="17"/>
  <c r="L133" i="17"/>
  <c r="L82" i="17"/>
  <c r="L167" i="17"/>
  <c r="L30" i="17"/>
  <c r="L121" i="17"/>
  <c r="L138" i="17"/>
  <c r="L133" i="9"/>
  <c r="I153" i="9"/>
  <c r="L153" i="9" s="1"/>
  <c r="H33" i="9"/>
  <c r="H105" i="17"/>
  <c r="L165" i="9"/>
  <c r="L51" i="9"/>
  <c r="L159" i="9"/>
  <c r="I20" i="9"/>
  <c r="L20" i="9" s="1"/>
  <c r="L68" i="9"/>
  <c r="L120" i="9"/>
  <c r="L141" i="17"/>
  <c r="L110" i="17"/>
  <c r="L5" i="17"/>
  <c r="L89" i="17"/>
  <c r="L79" i="17"/>
  <c r="L38" i="17"/>
  <c r="L137" i="17"/>
  <c r="H6" i="17"/>
  <c r="L101" i="17"/>
  <c r="H77" i="9"/>
  <c r="L72" i="9"/>
  <c r="H123" i="9"/>
  <c r="H136" i="17"/>
  <c r="H150" i="17"/>
  <c r="H100" i="17"/>
  <c r="L88" i="9"/>
  <c r="L121" i="9"/>
  <c r="L80" i="17"/>
  <c r="L149" i="17"/>
  <c r="L28" i="17"/>
  <c r="L111" i="17"/>
  <c r="L108" i="17"/>
  <c r="L54" i="17"/>
  <c r="L24" i="17"/>
  <c r="H15" i="9"/>
  <c r="I167" i="9"/>
  <c r="L167" i="9" s="1"/>
  <c r="H27" i="9"/>
  <c r="L166" i="9"/>
  <c r="L33" i="9"/>
  <c r="L93" i="9"/>
  <c r="L94" i="17"/>
  <c r="L157" i="17"/>
  <c r="L36" i="17"/>
  <c r="L119" i="17"/>
  <c r="L75" i="17"/>
  <c r="L62" i="17"/>
  <c r="L107" i="17"/>
  <c r="H40" i="9"/>
  <c r="I40" i="9"/>
  <c r="L40" i="9" s="1"/>
  <c r="L65" i="9"/>
  <c r="H34" i="17"/>
  <c r="H163" i="17"/>
  <c r="H157" i="17"/>
  <c r="I158" i="17"/>
  <c r="L158" i="17" s="1"/>
  <c r="H158" i="17"/>
  <c r="H16" i="17"/>
  <c r="H129" i="17"/>
  <c r="H104" i="17"/>
  <c r="H164" i="17"/>
  <c r="H160" i="17"/>
  <c r="H137" i="17"/>
  <c r="H166" i="17"/>
  <c r="H141" i="17"/>
  <c r="H143" i="17"/>
  <c r="I148" i="17"/>
  <c r="L148" i="17" s="1"/>
  <c r="I8" i="17"/>
  <c r="L8" i="17" s="1"/>
  <c r="H8" i="17"/>
  <c r="H3" i="17"/>
  <c r="I63" i="17"/>
  <c r="L63" i="17" s="1"/>
  <c r="H93" i="17"/>
  <c r="H12" i="17"/>
  <c r="H21" i="17"/>
  <c r="I4" i="17"/>
  <c r="L4" i="17" s="1"/>
  <c r="H4" i="17"/>
  <c r="I39" i="17"/>
  <c r="L39" i="17" s="1"/>
  <c r="H39" i="17"/>
  <c r="I139" i="17"/>
  <c r="L139" i="17" s="1"/>
  <c r="H139" i="17"/>
  <c r="I72" i="17"/>
  <c r="L72" i="17" s="1"/>
  <c r="H72" i="17"/>
  <c r="H149" i="17"/>
  <c r="H146" i="17"/>
  <c r="H14" i="17"/>
  <c r="H122" i="17"/>
  <c r="H45" i="17"/>
  <c r="I45" i="17"/>
  <c r="L45" i="17" s="1"/>
  <c r="I135" i="17"/>
  <c r="L135" i="17" s="1"/>
  <c r="H135" i="17"/>
  <c r="I154" i="17"/>
  <c r="L154" i="17" s="1"/>
  <c r="H153" i="17"/>
  <c r="H58" i="17"/>
  <c r="H48" i="17"/>
  <c r="H2" i="17"/>
  <c r="I2" i="17"/>
  <c r="L2" i="17" s="1"/>
  <c r="I31" i="17"/>
  <c r="L31" i="17" s="1"/>
  <c r="H31" i="17"/>
  <c r="I53" i="17"/>
  <c r="L53" i="17" s="1"/>
  <c r="H53" i="17"/>
  <c r="H129" i="9"/>
  <c r="H120" i="9"/>
  <c r="H103" i="9"/>
  <c r="H112" i="9"/>
  <c r="I117" i="9"/>
  <c r="L117" i="9" s="1"/>
  <c r="H41" i="9"/>
  <c r="H93" i="9"/>
  <c r="I55" i="9"/>
  <c r="L55" i="9" s="1"/>
  <c r="H141" i="9"/>
  <c r="H110" i="9"/>
  <c r="H4" i="9"/>
  <c r="H95" i="9"/>
  <c r="H52" i="9"/>
  <c r="I52" i="9"/>
  <c r="L52" i="9" s="1"/>
  <c r="H44" i="9"/>
  <c r="I44" i="9"/>
  <c r="L44" i="9" s="1"/>
  <c r="H169" i="9"/>
  <c r="I59" i="9"/>
  <c r="L59" i="9" s="1"/>
  <c r="H59" i="9"/>
  <c r="H143" i="9"/>
  <c r="H19" i="9"/>
  <c r="H137" i="9"/>
  <c r="H83" i="9"/>
  <c r="H18" i="9"/>
  <c r="I18" i="9"/>
  <c r="L18" i="9" s="1"/>
  <c r="I164" i="9"/>
  <c r="L164" i="9" s="1"/>
  <c r="H101" i="9"/>
  <c r="H69" i="9"/>
  <c r="I69" i="9"/>
  <c r="L69" i="9" s="1"/>
  <c r="H159" i="9"/>
  <c r="H7" i="9"/>
  <c r="H3" i="9"/>
  <c r="H118" i="9"/>
  <c r="H5" i="9"/>
  <c r="H94" i="9"/>
  <c r="H126" i="9"/>
  <c r="H34" i="9"/>
  <c r="I34" i="9"/>
  <c r="L34" i="9" s="1"/>
  <c r="I74" i="9"/>
  <c r="L74" i="9" s="1"/>
  <c r="H74" i="9"/>
  <c r="I142" i="9"/>
  <c r="L142" i="9" s="1"/>
  <c r="H142" i="9"/>
  <c r="I130" i="9"/>
  <c r="L130" i="9" s="1"/>
  <c r="H130" i="9"/>
  <c r="H81" i="9"/>
  <c r="H21" i="9"/>
  <c r="I111" i="9"/>
  <c r="L111" i="9" s="1"/>
  <c r="H111" i="9"/>
  <c r="I109" i="9"/>
  <c r="L109" i="9" s="1"/>
  <c r="H109" i="9"/>
  <c r="I138" i="9"/>
  <c r="L138" i="9" s="1"/>
  <c r="H138" i="9"/>
  <c r="I128" i="9"/>
  <c r="L128" i="9" s="1"/>
  <c r="H128" i="9"/>
  <c r="H67" i="9"/>
  <c r="I67" i="9"/>
  <c r="L67" i="9" s="1"/>
  <c r="H42" i="9"/>
  <c r="I42" i="9"/>
  <c r="L42" i="9" s="1"/>
  <c r="H104" i="9"/>
  <c r="H45" i="9"/>
  <c r="H152" i="9"/>
  <c r="H99" i="9"/>
  <c r="I84" i="9"/>
  <c r="L84" i="9" s="1"/>
  <c r="H84" i="9"/>
  <c r="H107" i="9"/>
  <c r="I107" i="9"/>
  <c r="L107" i="9" s="1"/>
  <c r="H50" i="9"/>
  <c r="I50" i="9"/>
  <c r="L50" i="9" s="1"/>
  <c r="I82" i="9"/>
  <c r="L82" i="9" s="1"/>
  <c r="H82" i="9"/>
  <c r="I14" i="9"/>
  <c r="L14" i="9" s="1"/>
  <c r="H14" i="9"/>
  <c r="I140" i="9"/>
  <c r="L140" i="9" s="1"/>
  <c r="H140" i="9"/>
  <c r="H165" i="9"/>
  <c r="H71" i="9"/>
  <c r="I71" i="9"/>
  <c r="L71" i="9" s="1"/>
  <c r="I78" i="9"/>
  <c r="L78" i="9" s="1"/>
  <c r="H78" i="9"/>
  <c r="H85" i="9"/>
  <c r="H145" i="9"/>
  <c r="I144" i="9"/>
  <c r="L144" i="9" s="1"/>
  <c r="H144" i="9"/>
  <c r="H146" i="9"/>
  <c r="I146" i="9"/>
  <c r="L146" i="9" s="1"/>
  <c r="H26" i="9"/>
  <c r="I26" i="9"/>
  <c r="L26" i="9" s="1"/>
  <c r="H75" i="9"/>
  <c r="I134" i="9"/>
  <c r="L134" i="9" s="1"/>
  <c r="H134" i="9"/>
  <c r="H80" i="9"/>
  <c r="I80" i="9"/>
  <c r="L80" i="9" s="1"/>
  <c r="I57" i="17"/>
  <c r="L57" i="17" s="1"/>
  <c r="H57" i="17"/>
  <c r="I61" i="17"/>
  <c r="L61" i="17" s="1"/>
  <c r="H61" i="17"/>
  <c r="I65" i="17"/>
  <c r="L65" i="17" s="1"/>
  <c r="H65" i="17"/>
  <c r="I5" i="10"/>
  <c r="L5" i="10" s="1"/>
  <c r="H5" i="10"/>
  <c r="I10" i="10"/>
  <c r="L10" i="10" s="1"/>
  <c r="H10" i="10"/>
  <c r="I7" i="10"/>
  <c r="L7" i="10" s="1"/>
  <c r="H7" i="10"/>
  <c r="I2" i="10"/>
  <c r="L2" i="10" s="1"/>
  <c r="H2" i="10"/>
  <c r="I4" i="10"/>
  <c r="L4" i="10" s="1"/>
  <c r="H4" i="10"/>
</calcChain>
</file>

<file path=xl/sharedStrings.xml><?xml version="1.0" encoding="utf-8"?>
<sst xmlns="http://schemas.openxmlformats.org/spreadsheetml/2006/main" count="7585" uniqueCount="207">
  <si>
    <t>Province</t>
  </si>
  <si>
    <t>District</t>
  </si>
  <si>
    <t>Facility</t>
  </si>
  <si>
    <t xml:space="preserve"> &lt;15</t>
  </si>
  <si>
    <t xml:space="preserve"> 15+</t>
  </si>
  <si>
    <t>Aug Tx Curr</t>
  </si>
  <si>
    <t>Prop of District Ach (facility/District)</t>
  </si>
  <si>
    <r>
      <t xml:space="preserve">FY24 Tx Curr DATIM Target </t>
    </r>
    <r>
      <rPr>
        <b/>
        <i/>
        <sz val="11"/>
        <color theme="0"/>
        <rFont val="Times New Roman"/>
        <family val="1"/>
      </rPr>
      <t>(g*h(district total))</t>
    </r>
  </si>
  <si>
    <r>
      <t xml:space="preserve">FY24 DATIM Target_Adj (internal) </t>
    </r>
    <r>
      <rPr>
        <b/>
        <i/>
        <sz val="11"/>
        <color theme="0"/>
        <rFont val="Times New Roman"/>
        <family val="1"/>
      </rPr>
      <t>(g*i(district total))</t>
    </r>
  </si>
  <si>
    <t>Northern Province</t>
  </si>
  <si>
    <t>Chilubi District</t>
  </si>
  <si>
    <t>Chaba Rural Health Centre</t>
  </si>
  <si>
    <t>Chifwenge Rural Health Centre</t>
  </si>
  <si>
    <t>Chilubi Mainland District Hospital</t>
  </si>
  <si>
    <t>Chitunkubwe Health Post</t>
  </si>
  <si>
    <t>Matipa Rural Health Centre</t>
  </si>
  <si>
    <t>Mofu Rural Health Centre</t>
  </si>
  <si>
    <t>Mpupo Health Post</t>
  </si>
  <si>
    <t>Mubili Health Post</t>
  </si>
  <si>
    <t>Mwenge Rural Health Centre</t>
  </si>
  <si>
    <t>Chilubi District Total</t>
  </si>
  <si>
    <t>Kaputa District</t>
  </si>
  <si>
    <t>Chocha Health Post</t>
  </si>
  <si>
    <t>Kalaba Rural Health Centre</t>
  </si>
  <si>
    <t>Kapala Health Post</t>
  </si>
  <si>
    <t>Kapepula Health Post</t>
  </si>
  <si>
    <t>kaputa district Hospital</t>
  </si>
  <si>
    <t>Kaputa Rural Health Centre</t>
  </si>
  <si>
    <t>Kasongole Rural Health Centre</t>
  </si>
  <si>
    <t>Luntomfwe Health Post</t>
  </si>
  <si>
    <t>Mukupa Katandula Rural Health Centre</t>
  </si>
  <si>
    <t>Nkosha Health Post</t>
  </si>
  <si>
    <t>Kaputa District Total</t>
  </si>
  <si>
    <t>Kasama District</t>
  </si>
  <si>
    <t>Chandamukulu Health Post</t>
  </si>
  <si>
    <t>Chilongoshi Rural Health Centre</t>
  </si>
  <si>
    <t>Chilubula Mission Hospital</t>
  </si>
  <si>
    <t>Chiombo Rural Health Centre</t>
  </si>
  <si>
    <t>Chisanga Urban Health Centre</t>
  </si>
  <si>
    <t>College Health Post</t>
  </si>
  <si>
    <t>Discover Kasama Prison</t>
  </si>
  <si>
    <t>Kasakula Rural Health Centre</t>
  </si>
  <si>
    <t>Kasama General Hospital</t>
  </si>
  <si>
    <t>Kasama Health Post</t>
  </si>
  <si>
    <t>Kasama Urban Health Centre</t>
  </si>
  <si>
    <t>Kateshi Rural Health Centre</t>
  </si>
  <si>
    <t>Location Urban Health Centre</t>
  </si>
  <si>
    <t>Lubushi Rural Health Centre</t>
  </si>
  <si>
    <t>Lukashi Health Post</t>
  </si>
  <si>
    <t>Lukashya Rural Health Centre</t>
  </si>
  <si>
    <t>Lukupa Rural Health Centre</t>
  </si>
  <si>
    <t>Lwabwe Health Post</t>
  </si>
  <si>
    <t>Mbusa Rural Health Centre</t>
  </si>
  <si>
    <t>Milima Correctional Facility</t>
  </si>
  <si>
    <t>Milima Rural Health Centre</t>
  </si>
  <si>
    <t>Misamfu Rural Health Centre</t>
  </si>
  <si>
    <t>Misengo Rural Health Centre</t>
  </si>
  <si>
    <t>Monica Chisando Health Post</t>
  </si>
  <si>
    <t>Mulanshi Rural Health Centre</t>
  </si>
  <si>
    <t>Mulenga Hill Health Post</t>
  </si>
  <si>
    <t>Mulobola Rural Health Centre</t>
  </si>
  <si>
    <t>Mumbimfumu Health Post</t>
  </si>
  <si>
    <t>Munkonge Rural Health Centre</t>
  </si>
  <si>
    <t>Musa Rural Health Centre</t>
  </si>
  <si>
    <t>Mwamba Rural Health Centre (Kasama)</t>
  </si>
  <si>
    <t>Nkolemfumu Rural Health Centre</t>
  </si>
  <si>
    <t>Tazara Rural Health Centre</t>
  </si>
  <si>
    <t>Kasama District Total</t>
  </si>
  <si>
    <t>Lunte District</t>
  </si>
  <si>
    <t>Chitoshi Rural Health Centre</t>
  </si>
  <si>
    <t>Filipo Health Post</t>
  </si>
  <si>
    <t>Kapatu Rural Health Centre</t>
  </si>
  <si>
    <t>Moseni Health Post</t>
  </si>
  <si>
    <t>Mukolwe Rural Health Centre</t>
  </si>
  <si>
    <t>Mukupa Kaoma Rural Health Centre</t>
  </si>
  <si>
    <t>Sambala Health Post</t>
  </si>
  <si>
    <t>Shibwalya Kapila Rural Health Centre</t>
  </si>
  <si>
    <t>Vincent Bulaya Health Post</t>
  </si>
  <si>
    <t>Lunte District Total</t>
  </si>
  <si>
    <t>Lupososhi District</t>
  </si>
  <si>
    <t>Chungu Rural Health Centre</t>
  </si>
  <si>
    <t>Katuta Rural Health Centre</t>
  </si>
  <si>
    <t>Lufubu Health Post</t>
  </si>
  <si>
    <t>Lukolongo Health Post</t>
  </si>
  <si>
    <t>Mwando Health Post</t>
  </si>
  <si>
    <t>Nsombo Rural Health Centre</t>
  </si>
  <si>
    <t>Lupososhi District Total</t>
  </si>
  <si>
    <t>Luwingu District</t>
  </si>
  <si>
    <t>Chikoyi Peri-Urban Clinic</t>
  </si>
  <si>
    <t>Ipusukilo Rural Health Centre</t>
  </si>
  <si>
    <t>Kasonde Kombo-Kombo Health Post</t>
  </si>
  <si>
    <t>Laurent Chita Health Post</t>
  </si>
  <si>
    <t>Luena Rural Health Centre</t>
  </si>
  <si>
    <t>Luwingu Correctional Facility</t>
  </si>
  <si>
    <t>Luwingu District Hospital</t>
  </si>
  <si>
    <t>Malekani Health Post</t>
  </si>
  <si>
    <t>Namukolo Urban Health Centre</t>
  </si>
  <si>
    <t>Nsanja Health Post</t>
  </si>
  <si>
    <t>Shimumbi Rural Health Centre</t>
  </si>
  <si>
    <t>Tungati Rural Health Centre</t>
  </si>
  <si>
    <t>Luwingu District Total</t>
  </si>
  <si>
    <t>Mbala District</t>
  </si>
  <si>
    <t>Chipoka Health Post</t>
  </si>
  <si>
    <t>Isofu Rural Health Centre</t>
  </si>
  <si>
    <t>Kaka Rural Health Centre</t>
  </si>
  <si>
    <t>Kalekwa Health Post</t>
  </si>
  <si>
    <t>Kamuzwazi Health Post</t>
  </si>
  <si>
    <t xml:space="preserve">Kamyanga Health Post </t>
  </si>
  <si>
    <t>Kaseshya Health Post</t>
  </si>
  <si>
    <t>Kawimbe Rural Health Centre</t>
  </si>
  <si>
    <t>Masamba Rural Health Centre</t>
  </si>
  <si>
    <t>Mbala Correctional Facility</t>
  </si>
  <si>
    <t>Mbala General Hospital</t>
  </si>
  <si>
    <t>Mbala Urban Clinic</t>
  </si>
  <si>
    <t>Mpande Rural Health Centre</t>
  </si>
  <si>
    <t>Mulefu Health Post</t>
  </si>
  <si>
    <t>Musipazi Rural Health Centre</t>
  </si>
  <si>
    <t>Mwamba Rural Health Centre (Mbala)</t>
  </si>
  <si>
    <t>Mwenda Health Post</t>
  </si>
  <si>
    <t>Pumpa Health Post</t>
  </si>
  <si>
    <t>Tulemane Urban Clinic</t>
  </si>
  <si>
    <t>Mbala District Total</t>
  </si>
  <si>
    <t>Mporokoso District</t>
  </si>
  <si>
    <t>Chishamwamba Rural Health Centre</t>
  </si>
  <si>
    <t>Chiwala Rural Health Centre</t>
  </si>
  <si>
    <t>Kalabwe Rural Health Centre</t>
  </si>
  <si>
    <t>Mporokoso Correctional Facility</t>
  </si>
  <si>
    <t>Mporokoso District Hospital</t>
  </si>
  <si>
    <t>Mporokoso Hospital Affiliated Health Centre</t>
  </si>
  <si>
    <t>Mporokoso District Total</t>
  </si>
  <si>
    <t>Mpulungu District</t>
  </si>
  <si>
    <t>Chibote Health Post</t>
  </si>
  <si>
    <t>Chinakila Rural Health Centre</t>
  </si>
  <si>
    <t>Chisanza Rural Health Centre</t>
  </si>
  <si>
    <t>Chitimbwa Rural Health Centre</t>
  </si>
  <si>
    <t>Isoko Rural Health Centre</t>
  </si>
  <si>
    <t>Kaizya Health Post</t>
  </si>
  <si>
    <t>Kasakalawe Health Post</t>
  </si>
  <si>
    <t>Kopeka Rural Health Centre</t>
  </si>
  <si>
    <t>Lyendwe Rural Health Centre</t>
  </si>
  <si>
    <t>Makola Health Post</t>
  </si>
  <si>
    <t>Mpulungu District Hospital</t>
  </si>
  <si>
    <t>Mpulungu Health Centre</t>
  </si>
  <si>
    <t>Vyamba Rural Health Centre</t>
  </si>
  <si>
    <t>Mpulungu District Total</t>
  </si>
  <si>
    <t>Mungwi District</t>
  </si>
  <si>
    <t>Changala Health Post</t>
  </si>
  <si>
    <t>Chifulo Health Post</t>
  </si>
  <si>
    <t>Chimba Rural Health Centre</t>
  </si>
  <si>
    <t>Chimbola Health Post</t>
  </si>
  <si>
    <t>Chitimukulu Rural Health Centre</t>
  </si>
  <si>
    <t>Kalulu Rural Health Centre</t>
  </si>
  <si>
    <t>Kapamba Health Post</t>
  </si>
  <si>
    <t>Kapolyo Rural Health Centre</t>
  </si>
  <si>
    <t>Makasa Rural Health Centre</t>
  </si>
  <si>
    <t>Malole Rural Health Centre</t>
  </si>
  <si>
    <t>Mumba Rural Health Centre</t>
  </si>
  <si>
    <t>Mungwi Baptist Health Centre</t>
  </si>
  <si>
    <t>Mungwi District Hospital</t>
  </si>
  <si>
    <t>Ndasa Rural Health Centre</t>
  </si>
  <si>
    <t>Ngoli Rural Health Centre</t>
  </si>
  <si>
    <t>Nseluka Rural Health Centre</t>
  </si>
  <si>
    <t>Peleti Rural Health Centre</t>
  </si>
  <si>
    <t>Rosa Rural Health Centre</t>
  </si>
  <si>
    <t>Sampa Health Post</t>
  </si>
  <si>
    <t>Mungwi District Total</t>
  </si>
  <si>
    <t>Nsama District</t>
  </si>
  <si>
    <t>Chishela Rural Health Centre</t>
  </si>
  <si>
    <t>Kampinda Rural Health Centre</t>
  </si>
  <si>
    <t>Kapisha Health Post</t>
  </si>
  <si>
    <t>Kashikishi Health Post</t>
  </si>
  <si>
    <t>Mwewe Rural Health Centre</t>
  </si>
  <si>
    <t>Nsama Rural Health Centre</t>
  </si>
  <si>
    <t>Nsumbu Rural Health Centre (Nsama)</t>
  </si>
  <si>
    <t>Nsama District Total</t>
  </si>
  <si>
    <t>Senga District</t>
  </si>
  <si>
    <t>Chikunta Health Post</t>
  </si>
  <si>
    <t>Chileshya Rural Health Centre</t>
  </si>
  <si>
    <t>Chomba Health Post</t>
  </si>
  <si>
    <t>Chozi TZR Rural Health Centre</t>
  </si>
  <si>
    <t>Kapufi Health Post</t>
  </si>
  <si>
    <t>Kavumbo Health Post</t>
  </si>
  <si>
    <t>Kunkuta Health Post</t>
  </si>
  <si>
    <t>Mambwe Mission Rural Health Centre</t>
  </si>
  <si>
    <t>Mukunta Health Post</t>
  </si>
  <si>
    <t>Nondo Rural Health Centre</t>
  </si>
  <si>
    <t>Nsokolo Rural Health Centre</t>
  </si>
  <si>
    <t>Senga District Hospital</t>
  </si>
  <si>
    <t>Senka Rural Health Centre</t>
  </si>
  <si>
    <t>Sikalembe Health Post</t>
  </si>
  <si>
    <t>Senga District Total</t>
  </si>
  <si>
    <t>FY23 PEADS CONTRIBUTION</t>
  </si>
  <si>
    <t>FY23 Ach</t>
  </si>
  <si>
    <t> </t>
  </si>
  <si>
    <t>Kamyanga Health Post</t>
  </si>
  <si>
    <t>Grand Total</t>
  </si>
  <si>
    <r>
      <t xml:space="preserve">FY24 Pvls D DATIM Target </t>
    </r>
    <r>
      <rPr>
        <b/>
        <i/>
        <sz val="11"/>
        <color theme="0"/>
        <rFont val="Times New Roman"/>
        <family val="1"/>
      </rPr>
      <t>(g*h(district total))</t>
    </r>
  </si>
  <si>
    <t>FY24 DATIM Target_Adj (internal) (g*i(district total))</t>
  </si>
  <si>
    <r>
      <t xml:space="preserve">FY24 Pmtct Art DATIM Target </t>
    </r>
    <r>
      <rPr>
        <b/>
        <i/>
        <sz val="11"/>
        <color theme="0"/>
        <rFont val="Times New Roman"/>
        <family val="1"/>
      </rPr>
      <t>(g*h(district total))</t>
    </r>
  </si>
  <si>
    <t xml:space="preserve"> </t>
  </si>
  <si>
    <t xml:space="preserve"> All Age groups</t>
  </si>
  <si>
    <t>FY24 Tb Prev D DATIM Target (g*h(district total))</t>
  </si>
  <si>
    <t>FY24 Tb Prev N DATIM Target (g*h(district total))</t>
  </si>
  <si>
    <r>
      <t xml:space="preserve">FY24 Hts_Self DATIM Target </t>
    </r>
    <r>
      <rPr>
        <b/>
        <i/>
        <sz val="11"/>
        <color theme="0"/>
        <rFont val="Times New Roman"/>
        <family val="1"/>
      </rPr>
      <t>(g*h(district total))</t>
    </r>
  </si>
  <si>
    <r>
      <t xml:space="preserve">FY24 Tx GBV DATIM Target </t>
    </r>
    <r>
      <rPr>
        <b/>
        <i/>
        <sz val="11"/>
        <color theme="0"/>
        <rFont val="Times New Roman"/>
        <family val="1"/>
      </rPr>
      <t>(g*h(district total))</t>
    </r>
  </si>
  <si>
    <t>Peads Target</t>
  </si>
  <si>
    <t>FY24 EID DATIM Target (g*h(district total))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</si>
</sst>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 tint="0.79998168889431442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9" fontId="5" fillId="0" borderId="5" xfId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9" fontId="6" fillId="0" borderId="5" xfId="1" applyFont="1" applyFill="1" applyBorder="1" applyAlignment="1">
      <alignment horizontal="center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9" fontId="5" fillId="2" borderId="5" xfId="1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9" fontId="6" fillId="0" borderId="11" xfId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5" borderId="15" xfId="1" applyFont="1" applyFill="1" applyBorder="1" applyAlignment="1">
      <alignment horizontal="center"/>
    </xf>
    <xf numFmtId="1" fontId="0" fillId="6" borderId="16" xfId="0" applyNumberFormat="1" applyFill="1" applyBorder="1" applyAlignment="1">
      <alignment horizontal="center"/>
    </xf>
    <xf numFmtId="9" fontId="0" fillId="5" borderId="17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3" fontId="5" fillId="0" borderId="18" xfId="0" applyNumberFormat="1" applyFont="1" applyBorder="1" applyAlignment="1">
      <alignment horizontal="center"/>
    </xf>
    <xf numFmtId="3" fontId="5" fillId="2" borderId="18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wrapText="1"/>
    </xf>
    <xf numFmtId="0" fontId="5" fillId="0" borderId="21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3" xfId="0" applyFont="1" applyBorder="1" applyAlignment="1">
      <alignment horizontal="center"/>
    </xf>
    <xf numFmtId="9" fontId="6" fillId="0" borderId="23" xfId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2" borderId="21" xfId="0" applyFont="1" applyFill="1" applyBorder="1"/>
    <xf numFmtId="0" fontId="3" fillId="3" borderId="26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vertical="center" wrapText="1"/>
    </xf>
    <xf numFmtId="0" fontId="3" fillId="3" borderId="27" xfId="0" applyFont="1" applyFill="1" applyBorder="1" applyAlignment="1">
      <alignment horizontal="center" vertical="center" wrapText="1"/>
    </xf>
    <xf numFmtId="3" fontId="3" fillId="3" borderId="27" xfId="0" applyNumberFormat="1" applyFont="1" applyFill="1" applyBorder="1" applyAlignment="1">
      <alignment horizontal="center" vertical="center" wrapText="1"/>
    </xf>
    <xf numFmtId="3" fontId="3" fillId="3" borderId="28" xfId="0" applyNumberFormat="1" applyFont="1" applyFill="1" applyBorder="1" applyAlignment="1">
      <alignment horizontal="center" vertical="center" wrapText="1"/>
    </xf>
    <xf numFmtId="0" fontId="5" fillId="4" borderId="29" xfId="0" applyFont="1" applyFill="1" applyBorder="1"/>
    <xf numFmtId="0" fontId="5" fillId="4" borderId="30" xfId="0" applyFont="1" applyFill="1" applyBorder="1"/>
    <xf numFmtId="0" fontId="5" fillId="4" borderId="30" xfId="0" applyFont="1" applyFill="1" applyBorder="1" applyAlignment="1">
      <alignment horizontal="center"/>
    </xf>
    <xf numFmtId="9" fontId="5" fillId="4" borderId="30" xfId="1" applyFont="1" applyFill="1" applyBorder="1" applyAlignment="1">
      <alignment horizontal="center"/>
    </xf>
    <xf numFmtId="3" fontId="5" fillId="4" borderId="31" xfId="0" applyNumberFormat="1" applyFont="1" applyFill="1" applyBorder="1" applyAlignment="1">
      <alignment horizontal="center"/>
    </xf>
    <xf numFmtId="0" fontId="5" fillId="2" borderId="29" xfId="0" applyFont="1" applyFill="1" applyBorder="1"/>
    <xf numFmtId="0" fontId="5" fillId="2" borderId="30" xfId="0" applyFont="1" applyFill="1" applyBorder="1"/>
    <xf numFmtId="0" fontId="0" fillId="2" borderId="30" xfId="0" applyFill="1" applyBorder="1" applyAlignment="1">
      <alignment horizontal="center"/>
    </xf>
    <xf numFmtId="9" fontId="5" fillId="2" borderId="30" xfId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0" fontId="6" fillId="0" borderId="29" xfId="0" applyFont="1" applyBorder="1"/>
    <xf numFmtId="0" fontId="6" fillId="0" borderId="30" xfId="0" applyFont="1" applyBorder="1"/>
    <xf numFmtId="0" fontId="6" fillId="0" borderId="30" xfId="0" applyFont="1" applyBorder="1" applyAlignment="1">
      <alignment horizontal="center"/>
    </xf>
    <xf numFmtId="9" fontId="6" fillId="0" borderId="30" xfId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0" fillId="2" borderId="30" xfId="0" applyFill="1" applyBorder="1"/>
    <xf numFmtId="9" fontId="0" fillId="2" borderId="30" xfId="1" applyFont="1" applyFill="1" applyBorder="1" applyAlignment="1">
      <alignment horizontal="center"/>
    </xf>
    <xf numFmtId="3" fontId="0" fillId="2" borderId="31" xfId="0" applyNumberFormat="1" applyFill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30" xfId="0" applyFont="1" applyBorder="1" applyAlignment="1">
      <alignment horizontal="center"/>
    </xf>
    <xf numFmtId="9" fontId="5" fillId="0" borderId="30" xfId="1" applyFont="1" applyBorder="1" applyAlignment="1">
      <alignment horizontal="center"/>
    </xf>
    <xf numFmtId="3" fontId="5" fillId="0" borderId="31" xfId="0" applyNumberFormat="1" applyFont="1" applyBorder="1" applyAlignment="1">
      <alignment horizontal="center"/>
    </xf>
    <xf numFmtId="0" fontId="6" fillId="4" borderId="29" xfId="0" applyFont="1" applyFill="1" applyBorder="1"/>
    <xf numFmtId="0" fontId="6" fillId="4" borderId="30" xfId="0" applyFont="1" applyFill="1" applyBorder="1"/>
    <xf numFmtId="0" fontId="6" fillId="4" borderId="30" xfId="0" applyFont="1" applyFill="1" applyBorder="1" applyAlignment="1">
      <alignment horizontal="center"/>
    </xf>
    <xf numFmtId="9" fontId="6" fillId="4" borderId="30" xfId="1" applyFont="1" applyFill="1" applyBorder="1" applyAlignment="1">
      <alignment horizontal="center"/>
    </xf>
    <xf numFmtId="3" fontId="6" fillId="4" borderId="31" xfId="0" applyNumberFormat="1" applyFont="1" applyFill="1" applyBorder="1" applyAlignment="1">
      <alignment horizontal="center"/>
    </xf>
    <xf numFmtId="9" fontId="5" fillId="0" borderId="30" xfId="0" applyNumberFormat="1" applyFont="1" applyBorder="1" applyAlignment="1">
      <alignment horizontal="center"/>
    </xf>
    <xf numFmtId="9" fontId="5" fillId="4" borderId="30" xfId="0" applyNumberFormat="1" applyFont="1" applyFill="1" applyBorder="1" applyAlignment="1">
      <alignment horizontal="center"/>
    </xf>
    <xf numFmtId="9" fontId="5" fillId="2" borderId="30" xfId="0" applyNumberFormat="1" applyFont="1" applyFill="1" applyBorder="1" applyAlignment="1">
      <alignment horizontal="center"/>
    </xf>
    <xf numFmtId="9" fontId="0" fillId="2" borderId="30" xfId="0" applyNumberFormat="1" applyFill="1" applyBorder="1" applyAlignment="1">
      <alignment horizontal="center"/>
    </xf>
    <xf numFmtId="9" fontId="6" fillId="4" borderId="30" xfId="0" applyNumberFormat="1" applyFont="1" applyFill="1" applyBorder="1" applyAlignment="1">
      <alignment horizontal="center"/>
    </xf>
    <xf numFmtId="9" fontId="6" fillId="0" borderId="30" xfId="0" applyNumberFormat="1" applyFont="1" applyBorder="1" applyAlignment="1">
      <alignment horizontal="center"/>
    </xf>
    <xf numFmtId="0" fontId="0" fillId="2" borderId="32" xfId="0" applyFill="1" applyBorder="1"/>
    <xf numFmtId="0" fontId="5" fillId="2" borderId="30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29" xfId="0" applyFill="1" applyBorder="1"/>
    <xf numFmtId="0" fontId="2" fillId="0" borderId="29" xfId="0" applyFont="1" applyBorder="1"/>
    <xf numFmtId="0" fontId="2" fillId="0" borderId="30" xfId="0" applyFont="1" applyBorder="1"/>
    <xf numFmtId="0" fontId="2" fillId="0" borderId="30" xfId="0" applyFont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0" fontId="0" fillId="4" borderId="29" xfId="0" applyFill="1" applyBorder="1"/>
    <xf numFmtId="0" fontId="0" fillId="4" borderId="30" xfId="0" applyFill="1" applyBorder="1"/>
    <xf numFmtId="0" fontId="0" fillId="4" borderId="30" xfId="0" applyFill="1" applyBorder="1" applyAlignment="1">
      <alignment horizontal="center"/>
    </xf>
    <xf numFmtId="9" fontId="0" fillId="4" borderId="30" xfId="0" applyNumberFormat="1" applyFill="1" applyBorder="1" applyAlignment="1">
      <alignment horizontal="center"/>
    </xf>
    <xf numFmtId="3" fontId="0" fillId="4" borderId="31" xfId="0" applyNumberFormat="1" applyFill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9" fontId="2" fillId="0" borderId="30" xfId="0" applyNumberFormat="1" applyFont="1" applyBorder="1" applyAlignment="1">
      <alignment horizontal="center"/>
    </xf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4" xfId="0" applyFont="1" applyFill="1" applyBorder="1" applyAlignment="1">
      <alignment horizontal="center"/>
    </xf>
    <xf numFmtId="9" fontId="2" fillId="4" borderId="34" xfId="0" applyNumberFormat="1" applyFont="1" applyFill="1" applyBorder="1" applyAlignment="1">
      <alignment horizontal="center"/>
    </xf>
    <xf numFmtId="3" fontId="2" fillId="4" borderId="12" xfId="0" applyNumberFormat="1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3" fontId="3" fillId="0" borderId="8" xfId="0" applyNumberFormat="1" applyFont="1" applyBorder="1" applyAlignment="1" applyProtection="1">
      <alignment horizontal="center" vertical="center"/>
      <protection locked="0"/>
    </xf>
    <xf numFmtId="3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Protection="1">
      <protection locked="0"/>
    </xf>
    <xf numFmtId="0" fontId="5" fillId="2" borderId="5" xfId="0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9" fontId="5" fillId="2" borderId="5" xfId="1" applyFont="1" applyFill="1" applyBorder="1" applyAlignment="1" applyProtection="1">
      <alignment horizontal="center"/>
    </xf>
    <xf numFmtId="0" fontId="6" fillId="0" borderId="5" xfId="0" applyFont="1" applyBorder="1" applyProtection="1">
      <protection locked="0"/>
    </xf>
    <xf numFmtId="0" fontId="6" fillId="0" borderId="5" xfId="0" applyFont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Alignment="1" applyProtection="1">
      <alignment horizontal="center"/>
      <protection locked="0"/>
    </xf>
    <xf numFmtId="9" fontId="6" fillId="0" borderId="5" xfId="1" applyFont="1" applyFill="1" applyBorder="1" applyAlignment="1" applyProtection="1">
      <alignment horizontal="center"/>
    </xf>
    <xf numFmtId="3" fontId="6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9" fontId="5" fillId="0" borderId="5" xfId="1" applyFont="1" applyFill="1" applyBorder="1" applyAlignment="1" applyProtection="1">
      <alignment horizontal="center"/>
    </xf>
    <xf numFmtId="0" fontId="5" fillId="2" borderId="25" xfId="0" applyFont="1" applyFill="1" applyBorder="1" applyProtection="1">
      <protection locked="0"/>
    </xf>
    <xf numFmtId="0" fontId="5" fillId="2" borderId="24" xfId="0" applyFont="1" applyFill="1" applyBorder="1" applyProtection="1">
      <protection locked="0"/>
    </xf>
    <xf numFmtId="0" fontId="5" fillId="2" borderId="24" xfId="0" applyFont="1" applyFill="1" applyBorder="1" applyAlignment="1" applyProtection="1">
      <alignment horizontal="center"/>
      <protection locked="0"/>
    </xf>
    <xf numFmtId="9" fontId="5" fillId="2" borderId="24" xfId="1" applyFont="1" applyFill="1" applyBorder="1" applyAlignment="1" applyProtection="1">
      <alignment horizontal="center"/>
    </xf>
    <xf numFmtId="3" fontId="5" fillId="2" borderId="24" xfId="0" applyNumberFormat="1" applyFont="1" applyFill="1" applyBorder="1" applyAlignment="1">
      <alignment horizontal="center"/>
    </xf>
    <xf numFmtId="0" fontId="5" fillId="0" borderId="25" xfId="0" applyFont="1" applyBorder="1" applyProtection="1">
      <protection locked="0"/>
    </xf>
    <xf numFmtId="0" fontId="5" fillId="0" borderId="24" xfId="0" applyFont="1" applyBorder="1" applyProtection="1">
      <protection locked="0"/>
    </xf>
    <xf numFmtId="0" fontId="5" fillId="0" borderId="24" xfId="0" applyFont="1" applyBorder="1" applyAlignment="1" applyProtection="1">
      <alignment horizontal="center"/>
      <protection locked="0"/>
    </xf>
    <xf numFmtId="9" fontId="5" fillId="0" borderId="24" xfId="1" applyFont="1" applyFill="1" applyBorder="1" applyAlignment="1" applyProtection="1">
      <alignment horizontal="center"/>
    </xf>
    <xf numFmtId="3" fontId="5" fillId="0" borderId="24" xfId="0" applyNumberFormat="1" applyFont="1" applyBorder="1" applyAlignment="1">
      <alignment horizontal="center"/>
    </xf>
    <xf numFmtId="0" fontId="6" fillId="0" borderId="25" xfId="0" applyFont="1" applyBorder="1" applyProtection="1">
      <protection locked="0"/>
    </xf>
    <xf numFmtId="0" fontId="6" fillId="0" borderId="24" xfId="0" applyFont="1" applyBorder="1" applyProtection="1">
      <protection locked="0"/>
    </xf>
    <xf numFmtId="0" fontId="6" fillId="0" borderId="24" xfId="0" applyFont="1" applyBorder="1" applyAlignment="1" applyProtection="1">
      <alignment horizontal="center"/>
      <protection locked="0"/>
    </xf>
    <xf numFmtId="9" fontId="6" fillId="0" borderId="24" xfId="1" applyFont="1" applyFill="1" applyBorder="1" applyAlignment="1" applyProtection="1">
      <alignment horizontal="center"/>
    </xf>
    <xf numFmtId="3" fontId="6" fillId="0" borderId="24" xfId="0" applyNumberFormat="1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19" xfId="0" applyFont="1" applyBorder="1" applyAlignment="1" applyProtection="1">
      <alignment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3" fontId="3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Protection="1">
      <protection locked="0"/>
    </xf>
    <xf numFmtId="0" fontId="5" fillId="2" borderId="21" xfId="0" applyFont="1" applyFill="1" applyBorder="1" applyProtection="1">
      <protection locked="0"/>
    </xf>
    <xf numFmtId="0" fontId="6" fillId="0" borderId="21" xfId="0" applyFont="1" applyBorder="1" applyProtection="1"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3" fontId="5" fillId="2" borderId="18" xfId="0" applyNumberFormat="1" applyFont="1" applyFill="1" applyBorder="1" applyAlignment="1" applyProtection="1">
      <alignment horizontal="center"/>
      <protection locked="0"/>
    </xf>
    <xf numFmtId="3" fontId="5" fillId="0" borderId="18" xfId="0" applyNumberFormat="1" applyFont="1" applyBorder="1" applyAlignment="1" applyProtection="1">
      <alignment horizontal="center"/>
      <protection locked="0"/>
    </xf>
    <xf numFmtId="0" fontId="6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6" fillId="0" borderId="23" xfId="0" applyFont="1" applyBorder="1" applyAlignment="1" applyProtection="1">
      <alignment horizontal="center"/>
      <protection locked="0"/>
    </xf>
    <xf numFmtId="9" fontId="6" fillId="0" borderId="23" xfId="1" applyFont="1" applyFill="1" applyBorder="1" applyAlignment="1" applyProtection="1">
      <alignment horizontal="center"/>
    </xf>
    <xf numFmtId="0" fontId="5" fillId="2" borderId="21" xfId="0" applyFont="1" applyFill="1" applyBorder="1" applyAlignment="1" applyProtection="1">
      <alignment vertical="center"/>
      <protection locked="0"/>
    </xf>
    <xf numFmtId="0" fontId="6" fillId="0" borderId="21" xfId="0" applyFont="1" applyBorder="1" applyAlignment="1" applyProtection="1">
      <alignment vertical="center"/>
      <protection locked="0"/>
    </xf>
    <xf numFmtId="3" fontId="6" fillId="0" borderId="18" xfId="0" applyNumberFormat="1" applyFont="1" applyBorder="1" applyAlignment="1" applyProtection="1">
      <alignment horizontal="center"/>
      <protection locked="0"/>
    </xf>
    <xf numFmtId="9" fontId="5" fillId="0" borderId="30" xfId="1" applyFont="1" applyFill="1" applyBorder="1" applyAlignment="1">
      <alignment horizontal="center"/>
    </xf>
    <xf numFmtId="3" fontId="5" fillId="0" borderId="30" xfId="0" applyNumberFormat="1" applyFont="1" applyBorder="1" applyAlignment="1">
      <alignment horizontal="center"/>
    </xf>
    <xf numFmtId="3" fontId="5" fillId="2" borderId="30" xfId="0" applyNumberFormat="1" applyFont="1" applyFill="1" applyBorder="1" applyAlignment="1">
      <alignment horizontal="center"/>
    </xf>
    <xf numFmtId="9" fontId="6" fillId="0" borderId="30" xfId="1" applyFont="1" applyFill="1" applyBorder="1" applyAlignment="1">
      <alignment horizontal="center"/>
    </xf>
    <xf numFmtId="9" fontId="6" fillId="0" borderId="24" xfId="1" applyFont="1" applyFill="1" applyBorder="1" applyAlignment="1">
      <alignment horizont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5" fillId="2" borderId="21" xfId="0" applyFont="1" applyFill="1" applyBorder="1" applyAlignment="1" applyProtection="1">
      <alignment horizontal="left"/>
      <protection locked="0"/>
    </xf>
    <xf numFmtId="0" fontId="5" fillId="0" borderId="21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9" fontId="5" fillId="2" borderId="5" xfId="1" applyFont="1" applyFill="1" applyBorder="1" applyProtection="1">
      <protection locked="0"/>
    </xf>
    <xf numFmtId="9" fontId="5" fillId="2" borderId="5" xfId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3" fontId="5" fillId="0" borderId="6" xfId="0" applyNumberFormat="1" applyFont="1" applyBorder="1" applyAlignment="1">
      <alignment horizontal="center"/>
    </xf>
    <xf numFmtId="0" fontId="6" fillId="0" borderId="4" xfId="0" applyFont="1" applyBorder="1"/>
    <xf numFmtId="3" fontId="6" fillId="0" borderId="5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1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3" fontId="8" fillId="0" borderId="6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0" fontId="3" fillId="0" borderId="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6" fillId="0" borderId="18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9" fontId="6" fillId="0" borderId="23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1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21" xfId="0" applyFont="1" applyBorder="1"/>
    <xf numFmtId="0" fontId="2" fillId="0" borderId="5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7" borderId="1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 wrapText="1"/>
    </xf>
    <xf numFmtId="3" fontId="3" fillId="8" borderId="19" xfId="0" applyNumberFormat="1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 applyProtection="1">
      <alignment vertical="center"/>
      <protection locked="0"/>
    </xf>
    <xf numFmtId="0" fontId="6" fillId="9" borderId="19" xfId="0" applyFont="1" applyFill="1" applyBorder="1" applyAlignment="1" applyProtection="1">
      <alignment vertical="center"/>
      <protection locked="0"/>
    </xf>
    <xf numFmtId="0" fontId="6" fillId="9" borderId="19" xfId="0" applyFont="1" applyFill="1" applyBorder="1" applyAlignment="1" applyProtection="1">
      <alignment horizontal="center" vertical="center"/>
      <protection locked="0"/>
    </xf>
    <xf numFmtId="0" fontId="3" fillId="8" borderId="19" xfId="0" applyFont="1" applyFill="1" applyBorder="1" applyAlignment="1" applyProtection="1">
      <alignment horizontal="center" vertical="center" wrapText="1"/>
      <protection locked="0"/>
    </xf>
    <xf numFmtId="3" fontId="3" fillId="8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9" borderId="7" xfId="0" applyFont="1" applyFill="1" applyBorder="1" applyAlignment="1" applyProtection="1">
      <alignment horizontal="left" vertical="center" wrapText="1"/>
      <protection locked="0"/>
    </xf>
    <xf numFmtId="0" fontId="6" fillId="9" borderId="19" xfId="0" applyFont="1" applyFill="1" applyBorder="1" applyAlignment="1" applyProtection="1">
      <alignment horizontal="left" vertical="center" wrapText="1"/>
      <protection locked="0"/>
    </xf>
    <xf numFmtId="0" fontId="6" fillId="9" borderId="19" xfId="0" applyFont="1" applyFill="1" applyBorder="1" applyAlignment="1" applyProtection="1">
      <alignment horizontal="center" vertical="center" wrapText="1"/>
      <protection locked="0"/>
    </xf>
    <xf numFmtId="0" fontId="3" fillId="9" borderId="19" xfId="0" applyFont="1" applyFill="1" applyBorder="1" applyAlignment="1" applyProtection="1">
      <alignment horizontal="center" vertical="center" wrapText="1"/>
      <protection locked="0"/>
    </xf>
    <xf numFmtId="3" fontId="3" fillId="9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20" xfId="0" applyFont="1" applyFill="1" applyBorder="1" applyAlignment="1" applyProtection="1">
      <alignment horizontal="center" vertical="center" wrapText="1"/>
      <protection locked="0"/>
    </xf>
    <xf numFmtId="9" fontId="5" fillId="0" borderId="18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9" fontId="6" fillId="0" borderId="18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-0.249977111117893"/>
        </patternFill>
      </fill>
      <alignment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>
          <bgColor theme="7" tint="-0.249977111117893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solid"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0" displayName="Table20" ref="A1:I170" totalsRowShown="0" headerRowDxfId="181" dataDxfId="180" tableBorderDxfId="179">
  <tableColumns count="9">
    <tableColumn id="1" xr3:uid="{00000000-0010-0000-0000-000001000000}" name="Province" dataDxfId="178"/>
    <tableColumn id="2" xr3:uid="{00000000-0010-0000-0000-000002000000}" name="District" dataDxfId="177"/>
    <tableColumn id="3" xr3:uid="{00000000-0010-0000-0000-000003000000}" name="Facility" dataDxfId="176"/>
    <tableColumn id="4" xr3:uid="{00000000-0010-0000-0000-000004000000}" name=" &lt;15" dataDxfId="175"/>
    <tableColumn id="5" xr3:uid="{00000000-0010-0000-0000-000005000000}" name=" 15+" dataDxfId="174"/>
    <tableColumn id="6" xr3:uid="{00000000-0010-0000-0000-000006000000}" name="Aug Tx Curr" dataDxfId="173"/>
    <tableColumn id="7" xr3:uid="{00000000-0010-0000-0000-000007000000}" name="Prop of District Ach (facility/District)" dataDxfId="172" dataCellStyle="Percent"/>
    <tableColumn id="8" xr3:uid="{00000000-0010-0000-0000-000008000000}" name="FY24 Tx Curr DATIM Target (g*h(district total))" dataDxfId="171"/>
    <tableColumn id="9" xr3:uid="{00000000-0010-0000-0000-000009000000}" name="FY24 DATIM Target_Adj (internal) (g*i(district total))" dataDxfId="1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7" displayName="Table7" ref="A1:H170" totalsRowShown="0" headerRowDxfId="68" dataDxfId="66" headerRowBorderDxfId="67" tableBorderDxfId="65" totalsRowBorderDxfId="64">
  <autoFilter ref="A1:H170" xr:uid="{00000000-000C-0000-FFFF-FFFF09000000}"/>
  <tableColumns count="8">
    <tableColumn id="1" xr3:uid="{00000000-0010-0000-0900-000001000000}" name="Province" dataDxfId="63"/>
    <tableColumn id="2" xr3:uid="{00000000-0010-0000-0900-000002000000}" name="District" dataDxfId="62"/>
    <tableColumn id="3" xr3:uid="{00000000-0010-0000-0900-000003000000}" name="Facility" dataDxfId="61"/>
    <tableColumn id="4" xr3:uid="{00000000-0010-0000-0900-000004000000}" name=" &lt;15" dataDxfId="60"/>
    <tableColumn id="5" xr3:uid="{00000000-0010-0000-0900-000005000000}" name=" 15+" dataDxfId="59"/>
    <tableColumn id="6" xr3:uid="{00000000-0010-0000-0900-000006000000}" name="Grand Total" dataDxfId="58"/>
    <tableColumn id="7" xr3:uid="{00000000-0010-0000-0900-000007000000}" name="Prop of District Ach (facility/District)" dataDxfId="57" dataCellStyle="Percent">
      <calculatedColumnFormula>F2/$F$167</calculatedColumnFormula>
    </tableColumn>
    <tableColumn id="8" xr3:uid="{00000000-0010-0000-0900-000008000000}" name="FY24 Hts_Self DATIM Target (g*h(district total))" dataDxfId="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1" displayName="Table21" ref="A1:I170" totalsRowShown="0" headerRowDxfId="55" dataDxfId="53" headerRowBorderDxfId="54" tableBorderDxfId="52" totalsRowBorderDxfId="51">
  <autoFilter ref="A1:I170" xr:uid="{00000000-0009-0000-0100-00000D000000}"/>
  <tableColumns count="9">
    <tableColumn id="1" xr3:uid="{00000000-0010-0000-0A00-000001000000}" name="Province" dataDxfId="50"/>
    <tableColumn id="2" xr3:uid="{00000000-0010-0000-0A00-000002000000}" name="District" dataDxfId="49"/>
    <tableColumn id="3" xr3:uid="{00000000-0010-0000-0A00-000003000000}" name="Facility" dataDxfId="48"/>
    <tableColumn id="4" xr3:uid="{00000000-0010-0000-0A00-000004000000}" name=" &lt;15" dataDxfId="47"/>
    <tableColumn id="5" xr3:uid="{00000000-0010-0000-0A00-000005000000}" name=" 15+" dataDxfId="46"/>
    <tableColumn id="6" xr3:uid="{00000000-0010-0000-0A00-000006000000}" name="Grand Total" dataDxfId="45"/>
    <tableColumn id="7" xr3:uid="{00000000-0010-0000-0A00-000007000000}" name="Prop of District Ach (facility/District)" dataDxfId="44" dataCellStyle="Percent">
      <calculatedColumnFormula>F2/$F$170</calculatedColumnFormula>
    </tableColumn>
    <tableColumn id="8" xr3:uid="{00000000-0010-0000-0A00-000008000000}" name="FY24 Pvls D DATIM Target (g*h(district total))" dataDxfId="43"/>
    <tableColumn id="9" xr3:uid="{00000000-0010-0000-0A00-000009000000}" name="FY24 DATIM Target_Adj (internal) (g*i(district total))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2117" displayName="Table2117" ref="A1:I170" totalsRowShown="0" headerRowDxfId="41" dataDxfId="39" headerRowBorderDxfId="40" tableBorderDxfId="38" totalsRowBorderDxfId="37">
  <tableColumns count="9">
    <tableColumn id="1" xr3:uid="{00000000-0010-0000-0B00-000001000000}" name="Province" dataDxfId="36"/>
    <tableColumn id="2" xr3:uid="{00000000-0010-0000-0B00-000002000000}" name="District" dataDxfId="35"/>
    <tableColumn id="3" xr3:uid="{00000000-0010-0000-0B00-000003000000}" name="Facility" dataDxfId="34"/>
    <tableColumn id="4" xr3:uid="{00000000-0010-0000-0B00-000004000000}" name=" &lt;15" dataDxfId="33"/>
    <tableColumn id="5" xr3:uid="{00000000-0010-0000-0B00-000005000000}" name=" 15+" dataDxfId="32"/>
    <tableColumn id="6" xr3:uid="{00000000-0010-0000-0B00-000006000000}" name="Grand Total" dataDxfId="31"/>
    <tableColumn id="7" xr3:uid="{00000000-0010-0000-0B00-000007000000}" name="Prop of District Ach (facility/District)" dataDxfId="30" dataCellStyle="Percent">
      <calculatedColumnFormula>F2/$F$170</calculatedColumnFormula>
    </tableColumn>
    <tableColumn id="8" xr3:uid="{00000000-0010-0000-0B00-000008000000}" name="FY24 Pvls D DATIM Target (g*h(district total))" dataDxfId="29"/>
    <tableColumn id="9" xr3:uid="{00000000-0010-0000-0B00-000009000000}" name="FY24 DATIM Target_Adj (internal) (g*i(district total))" dataDxfId="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920" displayName="Table920" ref="A1:H170" totalsRowShown="0" headerRowDxfId="27" dataDxfId="25" headerRowBorderDxfId="26" tableBorderDxfId="24" totalsRowBorderDxfId="23">
  <autoFilter ref="A1:H170" xr:uid="{00000000-0009-0000-0100-000011000000}"/>
  <tableColumns count="8">
    <tableColumn id="1" xr3:uid="{00000000-0010-0000-0C00-000001000000}" name="Province" dataDxfId="22"/>
    <tableColumn id="2" xr3:uid="{00000000-0010-0000-0C00-000002000000}" name="District" dataDxfId="21"/>
    <tableColumn id="3" xr3:uid="{00000000-0010-0000-0C00-000003000000}" name="Facility" dataDxfId="20"/>
    <tableColumn id="8" xr3:uid="{00000000-0010-0000-0C00-000008000000}" name=" &lt;15" dataDxfId="19"/>
    <tableColumn id="4" xr3:uid="{00000000-0010-0000-0C00-000004000000}" name=" 15+" dataDxfId="18"/>
    <tableColumn id="5" xr3:uid="{00000000-0010-0000-0C00-000005000000}" name="Grand Total" dataDxfId="17">
      <calculatedColumnFormula>SUM(Table920[[#This Row],[ &lt;15]:[ 15+]])</calculatedColumnFormula>
    </tableColumn>
    <tableColumn id="6" xr3:uid="{00000000-0010-0000-0C00-000006000000}" name="Prop of District Ach (facility/District)" dataDxfId="16" dataCellStyle="Percent">
      <calculatedColumnFormula>F2/$F$148</calculatedColumnFormula>
    </tableColumn>
    <tableColumn id="7" xr3:uid="{00000000-0010-0000-0C00-000007000000}" name="FY24 Tx GBV DATIM Target (g*h(district total))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D000000}" name="Table23" displayName="Table23" ref="A1:I170" totalsRowShown="0" headerRowDxfId="14" dataDxfId="12" headerRowBorderDxfId="13" tableBorderDxfId="11" totalsRowBorderDxfId="10">
  <tableColumns count="9">
    <tableColumn id="1" xr3:uid="{00000000-0010-0000-0D00-000001000000}" name="Province" dataDxfId="9"/>
    <tableColumn id="2" xr3:uid="{00000000-0010-0000-0D00-000002000000}" name="District" dataDxfId="8"/>
    <tableColumn id="3" xr3:uid="{00000000-0010-0000-0D00-000003000000}" name="Facility" dataDxfId="7"/>
    <tableColumn id="4" xr3:uid="{00000000-0010-0000-0D00-000004000000}" name=" &lt;15" dataDxfId="6"/>
    <tableColumn id="5" xr3:uid="{00000000-0010-0000-0D00-000005000000}" name=" 15+" dataDxfId="5"/>
    <tableColumn id="6" xr3:uid="{00000000-0010-0000-0D00-000006000000}" name="Grand Total" dataDxfId="4">
      <calculatedColumnFormula>SUM(Table23[[#This Row],[ &lt;15]:[ 15+]])</calculatedColumnFormula>
    </tableColumn>
    <tableColumn id="7" xr3:uid="{00000000-0010-0000-0D00-000007000000}" name="Prop of District Ach (facility/District)" dataDxfId="3" dataCellStyle="Percent">
      <calculatedColumnFormula>F2/$F$163</calculatedColumnFormula>
    </tableColumn>
    <tableColumn id="8" xr3:uid="{00000000-0010-0000-0D00-000008000000}" name="FY24 Pvls D DATIM Target (g*h(district total))" dataDxfId="2"/>
    <tableColumn id="9" xr3:uid="{00000000-0010-0000-0D00-000009000000}" name="FY24 DATIM Target_Adj (internal) (g*i(district total))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H169" totalsRowShown="0" headerRowDxfId="169" dataDxfId="168" tableBorderDxfId="167" totalsRowBorderDxfId="166">
  <autoFilter ref="A1:H169" xr:uid="{00000000-0009-0000-0100-000002000000}"/>
  <tableColumns count="8">
    <tableColumn id="1" xr3:uid="{00000000-0010-0000-0100-000001000000}" name="Province" dataDxfId="165"/>
    <tableColumn id="2" xr3:uid="{00000000-0010-0000-0100-000002000000}" name="District" dataDxfId="164"/>
    <tableColumn id="3" xr3:uid="{00000000-0010-0000-0100-000003000000}" name="Facility" dataDxfId="163"/>
    <tableColumn id="4" xr3:uid="{00000000-0010-0000-0100-000004000000}" name=" &lt;15" dataDxfId="162"/>
    <tableColumn id="5" xr3:uid="{00000000-0010-0000-0100-000005000000}" name=" 15+" dataDxfId="161"/>
    <tableColumn id="6" xr3:uid="{00000000-0010-0000-0100-000006000000}" name="FY23 Ach" dataDxfId="160"/>
    <tableColumn id="7" xr3:uid="{00000000-0010-0000-0100-000007000000}" name="Prop of District Ach (facility/District)" dataDxfId="159"/>
    <tableColumn id="8" xr3:uid="{00000000-0010-0000-0100-000008000000}" name="FY24 Tx Curr DATIM Target (g*h(district total))" dataDxfId="1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H169" totalsRowShown="0" headerRowDxfId="157" dataDxfId="155" headerRowBorderDxfId="156" tableBorderDxfId="154" totalsRowBorderDxfId="153">
  <autoFilter ref="A1:H169" xr:uid="{00000000-0009-0000-0100-000003000000}"/>
  <tableColumns count="8">
    <tableColumn id="1" xr3:uid="{00000000-0010-0000-0200-000001000000}" name="Province" dataDxfId="152"/>
    <tableColumn id="2" xr3:uid="{00000000-0010-0000-0200-000002000000}" name="District" dataDxfId="151"/>
    <tableColumn id="3" xr3:uid="{00000000-0010-0000-0200-000003000000}" name="Facility" dataDxfId="150"/>
    <tableColumn id="4" xr3:uid="{00000000-0010-0000-0200-000004000000}" name=" &lt;15" dataDxfId="149"/>
    <tableColumn id="5" xr3:uid="{00000000-0010-0000-0200-000005000000}" name=" 15+" dataDxfId="148"/>
    <tableColumn id="6" xr3:uid="{00000000-0010-0000-0200-000006000000}" name="FY23 Ach" dataDxfId="147"/>
    <tableColumn id="7" xr3:uid="{00000000-0010-0000-0200-000007000000}" name="Prop of District Ach (facility/District)" dataDxfId="146" dataCellStyle="Percent">
      <calculatedColumnFormula>F2/$F$169</calculatedColumnFormula>
    </tableColumn>
    <tableColumn id="8" xr3:uid="{00000000-0010-0000-0200-000008000000}" name="FY24 Tx Curr DATIM Target (g*h(district total))" dataDxfId="1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4" displayName="Table14" ref="A1:H170" totalsRowShown="0" headerRowDxfId="144" dataDxfId="142" headerRowBorderDxfId="143" tableBorderDxfId="141" totalsRowBorderDxfId="140">
  <autoFilter ref="A1:H170" xr:uid="{00000000-0009-0000-0100-000004000000}"/>
  <tableColumns count="8">
    <tableColumn id="1" xr3:uid="{00000000-0010-0000-0300-000001000000}" name="Province" dataDxfId="139"/>
    <tableColumn id="2" xr3:uid="{00000000-0010-0000-0300-000002000000}" name="District" dataDxfId="138"/>
    <tableColumn id="3" xr3:uid="{00000000-0010-0000-0300-000003000000}" name="Facility" dataDxfId="137"/>
    <tableColumn id="4" xr3:uid="{00000000-0010-0000-0300-000004000000}" name=" &lt;15" dataDxfId="136"/>
    <tableColumn id="5" xr3:uid="{00000000-0010-0000-0300-000005000000}" name=" 15+" dataDxfId="135"/>
    <tableColumn id="6" xr3:uid="{00000000-0010-0000-0300-000006000000}" name="FY23 Ach" dataDxfId="134"/>
    <tableColumn id="7" xr3:uid="{00000000-0010-0000-0300-000007000000}" name="Prop of District Ach (facility/District)" dataDxfId="133">
      <calculatedColumnFormula>F2/$F$170</calculatedColumnFormula>
    </tableColumn>
    <tableColumn id="8" xr3:uid="{00000000-0010-0000-0300-000008000000}" name="FY24 Tx Curr DATIM Target (g*h(district total))" dataDxfId="1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" displayName="Table24" ref="A1:I170" totalsRowShown="0" headerRowDxfId="131" dataDxfId="129" headerRowBorderDxfId="130" tableBorderDxfId="128" totalsRowBorderDxfId="127">
  <autoFilter ref="A1:I170" xr:uid="{00000000-0009-0000-0100-000005000000}"/>
  <tableColumns count="9">
    <tableColumn id="1" xr3:uid="{00000000-0010-0000-0400-000001000000}" name="Province" dataDxfId="126"/>
    <tableColumn id="2" xr3:uid="{00000000-0010-0000-0400-000002000000}" name="District" dataDxfId="125"/>
    <tableColumn id="3" xr3:uid="{00000000-0010-0000-0400-000003000000}" name="Facility" dataDxfId="124"/>
    <tableColumn id="4" xr3:uid="{00000000-0010-0000-0400-000004000000}" name=" &lt;15" dataDxfId="123"/>
    <tableColumn id="5" xr3:uid="{00000000-0010-0000-0400-000005000000}" name=" 15+" dataDxfId="122"/>
    <tableColumn id="6" xr3:uid="{00000000-0010-0000-0400-000006000000}" name="Grand Total" dataDxfId="121"/>
    <tableColumn id="7" xr3:uid="{00000000-0010-0000-0400-000007000000}" name="Prop of District Ach (facility/District)" dataDxfId="120" dataCellStyle="Percent">
      <calculatedColumnFormula>F2/$F$170</calculatedColumnFormula>
    </tableColumn>
    <tableColumn id="8" xr3:uid="{00000000-0010-0000-0400-000008000000}" name="FY24 Pvls D DATIM Target (g*h(district total))" dataDxfId="119"/>
    <tableColumn id="9" xr3:uid="{00000000-0010-0000-0400-000009000000}" name="FY24 DATIM Target_Adj (internal) (g*i(district total))" dataDxfId="1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8" displayName="Table8" ref="A1:H170" totalsRowShown="0" headerRowDxfId="117" dataDxfId="115" headerRowBorderDxfId="116" tableBorderDxfId="114" totalsRowBorderDxfId="113">
  <autoFilter ref="A1:H170" xr:uid="{00000000-0009-0000-0100-000006000000}"/>
  <tableColumns count="8">
    <tableColumn id="1" xr3:uid="{00000000-0010-0000-0500-000001000000}" name="Province" dataDxfId="112"/>
    <tableColumn id="2" xr3:uid="{00000000-0010-0000-0500-000002000000}" name="District" dataDxfId="111"/>
    <tableColumn id="3" xr3:uid="{00000000-0010-0000-0500-000003000000}" name="Facility" dataDxfId="110"/>
    <tableColumn id="4" xr3:uid="{00000000-0010-0000-0500-000004000000}" name=" &lt;15" dataDxfId="109"/>
    <tableColumn id="5" xr3:uid="{00000000-0010-0000-0500-000005000000}" name=" 15+" dataDxfId="108"/>
    <tableColumn id="6" xr3:uid="{00000000-0010-0000-0500-000006000000}" name="Grand Total" dataDxfId="107"/>
    <tableColumn id="7" xr3:uid="{00000000-0010-0000-0500-000007000000}" name="Prop of District Ach (facility/District)" dataDxfId="106" dataCellStyle="Percent">
      <calculatedColumnFormula>F2/$F$170</calculatedColumnFormula>
    </tableColumn>
    <tableColumn id="8" xr3:uid="{00000000-0010-0000-0500-000008000000}" name="FY24 Tx Curr DATIM Target (g*h(district total))" dataDxfId="1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4" displayName="Table4" ref="A1:G171" totalsRowShown="0" headerRowDxfId="104" dataDxfId="102" headerRowBorderDxfId="103" tableBorderDxfId="101" totalsRowBorderDxfId="100">
  <autoFilter ref="A1:G171" xr:uid="{00000000-0009-0000-0100-000008000000}"/>
  <sortState xmlns:xlrd2="http://schemas.microsoft.com/office/spreadsheetml/2017/richdata2" ref="A2:G171">
    <sortCondition ref="B1:B171"/>
  </sortState>
  <tableColumns count="7">
    <tableColumn id="1" xr3:uid="{00000000-0010-0000-0600-000001000000}" name="Province" dataDxfId="99"/>
    <tableColumn id="2" xr3:uid="{00000000-0010-0000-0600-000002000000}" name="District" dataDxfId="98"/>
    <tableColumn id="3" xr3:uid="{00000000-0010-0000-0600-000003000000}" name="Facility" dataDxfId="97"/>
    <tableColumn id="4" xr3:uid="{00000000-0010-0000-0600-000004000000}" name=" All Age groups" dataDxfId="96"/>
    <tableColumn id="5" xr3:uid="{00000000-0010-0000-0600-000005000000}" name="Prop of District Ach (facility/District)" dataDxfId="95" dataCellStyle="Percent">
      <calculatedColumnFormula>D2/$D$171</calculatedColumnFormula>
    </tableColumn>
    <tableColumn id="8" xr3:uid="{00000000-0010-0000-0600-000008000000}" name="FY24 EID DATIM Target (g*h(district total))" dataDxfId="94" dataCellStyle="Percent"/>
    <tableColumn id="6" xr3:uid="{00000000-0010-0000-0600-000006000000}" name="Peads Target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17" displayName="Table17" ref="A1:I170" totalsRowShown="0" headerRowDxfId="92" dataDxfId="91" tableBorderDxfId="90">
  <autoFilter ref="A1:I170" xr:uid="{00000000-000C-0000-FFFF-FFFF07000000}"/>
  <tableColumns count="9">
    <tableColumn id="1" xr3:uid="{00000000-0010-0000-0700-000001000000}" name="Province" dataDxfId="89"/>
    <tableColumn id="2" xr3:uid="{00000000-0010-0000-0700-000002000000}" name="District" dataDxfId="88"/>
    <tableColumn id="3" xr3:uid="{00000000-0010-0000-0700-000003000000}" name="Facility" dataDxfId="87"/>
    <tableColumn id="4" xr3:uid="{00000000-0010-0000-0700-000004000000}" name=" &lt;15" dataDxfId="86"/>
    <tableColumn id="5" xr3:uid="{00000000-0010-0000-0700-000005000000}" name=" 15+" dataDxfId="85"/>
    <tableColumn id="6" xr3:uid="{00000000-0010-0000-0700-000006000000}" name="FY23 Ach" dataDxfId="84"/>
    <tableColumn id="7" xr3:uid="{00000000-0010-0000-0700-000007000000}" name="Prop of District Ach (facility/District)" dataDxfId="83" dataCellStyle="Percent">
      <calculatedColumnFormula>F2/$F$155</calculatedColumnFormula>
    </tableColumn>
    <tableColumn id="8" xr3:uid="{00000000-0010-0000-0700-000008000000}" name="FY24 Tb Prev D DATIM Target (g*h(district total))" dataDxfId="82"/>
    <tableColumn id="9" xr3:uid="{00000000-0010-0000-0700-000009000000}" name="FY24 DATIM Target_Adj (internal) (g*i(district total))" dataDxfId="8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714" displayName="Table1714" ref="A1:I170" totalsRowShown="0" headerRowDxfId="80" dataDxfId="79" tableBorderDxfId="78">
  <autoFilter ref="A1:I170" xr:uid="{00000000-0009-0000-0100-00000A000000}"/>
  <tableColumns count="9">
    <tableColumn id="1" xr3:uid="{00000000-0010-0000-0800-000001000000}" name="Province" dataDxfId="77"/>
    <tableColumn id="2" xr3:uid="{00000000-0010-0000-0800-000002000000}" name="District" dataDxfId="76"/>
    <tableColumn id="3" xr3:uid="{00000000-0010-0000-0800-000003000000}" name="Facility" dataDxfId="75"/>
    <tableColumn id="4" xr3:uid="{00000000-0010-0000-0800-000004000000}" name=" &lt;15" dataDxfId="74"/>
    <tableColumn id="5" xr3:uid="{00000000-0010-0000-0800-000005000000}" name=" 15+" dataDxfId="73"/>
    <tableColumn id="6" xr3:uid="{00000000-0010-0000-0800-000006000000}" name="FY23 Ach" dataDxfId="72"/>
    <tableColumn id="7" xr3:uid="{00000000-0010-0000-0800-000007000000}" name="Prop of District Ach (facility/District)" dataDxfId="71" dataCellStyle="Percent">
      <calculatedColumnFormula>F2/$F$155</calculatedColumnFormula>
    </tableColumn>
    <tableColumn id="8" xr3:uid="{00000000-0010-0000-0800-000008000000}" name="FY24 Tb Prev N DATIM Target (g*h(district total))" dataDxfId="70"/>
    <tableColumn id="9" xr3:uid="{00000000-0010-0000-0800-000009000000}" name="FY24 DATIM Target_Adj (internal) (g*i(district total))" dataDxfId="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79998168889431442"/>
  </sheetPr>
  <dimension ref="A1:L17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5" sqref="T5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44140625" bestFit="1" customWidth="1"/>
    <col min="7" max="7" width="38.21875" bestFit="1" customWidth="1"/>
    <col min="8" max="8" width="13.21875" bestFit="1" customWidth="1"/>
    <col min="9" max="9" width="13.33203125" bestFit="1" customWidth="1"/>
    <col min="11" max="11" width="16.33203125" style="13" customWidth="1"/>
    <col min="12" max="12" width="15.33203125" style="13" customWidth="1"/>
  </cols>
  <sheetData>
    <row r="1" spans="1:12" ht="70.2" x14ac:dyDescent="0.3">
      <c r="A1" s="169" t="s">
        <v>0</v>
      </c>
      <c r="B1" s="170" t="s">
        <v>1</v>
      </c>
      <c r="C1" s="170" t="s">
        <v>2</v>
      </c>
      <c r="D1" s="171" t="s">
        <v>3</v>
      </c>
      <c r="E1" s="171" t="s">
        <v>4</v>
      </c>
      <c r="F1" s="171" t="s">
        <v>5</v>
      </c>
      <c r="G1" s="171" t="s">
        <v>6</v>
      </c>
      <c r="H1" s="172" t="s">
        <v>7</v>
      </c>
      <c r="I1" s="173" t="s">
        <v>8</v>
      </c>
      <c r="K1" s="17" t="s">
        <v>191</v>
      </c>
      <c r="L1" s="18" t="s">
        <v>205</v>
      </c>
    </row>
    <row r="2" spans="1:12" x14ac:dyDescent="0.3">
      <c r="A2" s="174" t="s">
        <v>9</v>
      </c>
      <c r="B2" s="1" t="s">
        <v>10</v>
      </c>
      <c r="C2" s="1" t="s">
        <v>11</v>
      </c>
      <c r="D2" s="2">
        <v>18</v>
      </c>
      <c r="E2" s="2">
        <v>212</v>
      </c>
      <c r="F2" s="2">
        <v>230</v>
      </c>
      <c r="G2" s="3">
        <f>F2/$F$11</f>
        <v>0.34534534534534533</v>
      </c>
      <c r="H2" s="4">
        <f>G2*$H$11</f>
        <v>496.95195195195191</v>
      </c>
      <c r="I2" s="175">
        <f>G2*$I$11</f>
        <v>546.68168168168165</v>
      </c>
      <c r="K2" s="14">
        <f>IFERROR(Table20[[#This Row],[ &lt;15]]/Table20[[#This Row],[Aug Tx Curr]],"")</f>
        <v>7.8260869565217397E-2</v>
      </c>
      <c r="L2" s="15">
        <f>IFERROR(K2*Table20[[#This Row],[FY24 Tx Curr DATIM Target (g*h(district total))]],"")</f>
        <v>38.891891891891895</v>
      </c>
    </row>
    <row r="3" spans="1:12" x14ac:dyDescent="0.3">
      <c r="A3" s="174" t="s">
        <v>9</v>
      </c>
      <c r="B3" s="1" t="s">
        <v>10</v>
      </c>
      <c r="C3" s="1" t="s">
        <v>12</v>
      </c>
      <c r="D3" s="2">
        <v>2</v>
      </c>
      <c r="E3" s="2">
        <v>49</v>
      </c>
      <c r="F3" s="2">
        <v>51</v>
      </c>
      <c r="G3" s="3">
        <f t="shared" ref="G3:G11" si="0">F3/$F$11</f>
        <v>7.6576576576576572E-2</v>
      </c>
      <c r="H3" s="4">
        <f t="shared" ref="H3:H10" si="1">G3*$H$11</f>
        <v>110.19369369369369</v>
      </c>
      <c r="I3" s="175">
        <f t="shared" ref="I3:I10" si="2">G3*$I$11</f>
        <v>121.22072072072071</v>
      </c>
      <c r="K3" s="14">
        <f>IFERROR(Table20[[#This Row],[ &lt;15]]/Table20[[#This Row],[Aug Tx Curr]],"")</f>
        <v>3.9215686274509803E-2</v>
      </c>
      <c r="L3" s="15">
        <f>IFERROR(K3*Table20[[#This Row],[FY24 Tx Curr DATIM Target (g*h(district total))]],"")</f>
        <v>4.3213213213213209</v>
      </c>
    </row>
    <row r="4" spans="1:12" x14ac:dyDescent="0.3">
      <c r="A4" s="174" t="s">
        <v>9</v>
      </c>
      <c r="B4" s="1" t="s">
        <v>10</v>
      </c>
      <c r="C4" s="1" t="s">
        <v>13</v>
      </c>
      <c r="D4" s="2">
        <v>9</v>
      </c>
      <c r="E4" s="2">
        <v>150</v>
      </c>
      <c r="F4" s="2">
        <v>159</v>
      </c>
      <c r="G4" s="3">
        <f t="shared" si="0"/>
        <v>0.23873873873873874</v>
      </c>
      <c r="H4" s="4">
        <f t="shared" si="1"/>
        <v>343.54504504504507</v>
      </c>
      <c r="I4" s="175">
        <f t="shared" si="2"/>
        <v>377.92342342342346</v>
      </c>
      <c r="K4" s="14">
        <f>IFERROR(Table20[[#This Row],[ &lt;15]]/Table20[[#This Row],[Aug Tx Curr]],"")</f>
        <v>5.6603773584905662E-2</v>
      </c>
      <c r="L4" s="15">
        <f>IFERROR(K4*Table20[[#This Row],[FY24 Tx Curr DATIM Target (g*h(district total))]],"")</f>
        <v>19.445945945945947</v>
      </c>
    </row>
    <row r="5" spans="1:12" x14ac:dyDescent="0.3">
      <c r="A5" s="174" t="s">
        <v>9</v>
      </c>
      <c r="B5" s="1" t="s">
        <v>10</v>
      </c>
      <c r="C5" s="1" t="s">
        <v>14</v>
      </c>
      <c r="D5" s="2"/>
      <c r="E5" s="2">
        <v>33</v>
      </c>
      <c r="F5" s="2">
        <v>33</v>
      </c>
      <c r="G5" s="3">
        <f t="shared" si="0"/>
        <v>4.954954954954955E-2</v>
      </c>
      <c r="H5" s="4">
        <f t="shared" si="1"/>
        <v>71.301801801801801</v>
      </c>
      <c r="I5" s="175">
        <f t="shared" si="2"/>
        <v>78.436936936936931</v>
      </c>
      <c r="K5" s="14">
        <f>IFERROR(Table20[[#This Row],[ &lt;15]]/Table20[[#This Row],[Aug Tx Curr]],"")</f>
        <v>0</v>
      </c>
      <c r="L5" s="15">
        <f>IFERROR(K5*Table20[[#This Row],[FY24 Tx Curr DATIM Target (g*h(district total))]],"")</f>
        <v>0</v>
      </c>
    </row>
    <row r="6" spans="1:12" x14ac:dyDescent="0.3">
      <c r="A6" s="174" t="s">
        <v>9</v>
      </c>
      <c r="B6" s="1" t="s">
        <v>10</v>
      </c>
      <c r="C6" s="1" t="s">
        <v>15</v>
      </c>
      <c r="D6" s="2">
        <v>3</v>
      </c>
      <c r="E6" s="2">
        <v>57</v>
      </c>
      <c r="F6" s="2">
        <v>60</v>
      </c>
      <c r="G6" s="3">
        <f t="shared" si="0"/>
        <v>9.0090090090090086E-2</v>
      </c>
      <c r="H6" s="4">
        <f t="shared" si="1"/>
        <v>129.63963963963963</v>
      </c>
      <c r="I6" s="175">
        <f t="shared" si="2"/>
        <v>142.61261261261259</v>
      </c>
      <c r="K6" s="14">
        <f>IFERROR(Table20[[#This Row],[ &lt;15]]/Table20[[#This Row],[Aug Tx Curr]],"")</f>
        <v>0.05</v>
      </c>
      <c r="L6" s="15">
        <f>IFERROR(K6*Table20[[#This Row],[FY24 Tx Curr DATIM Target (g*h(district total))]],"")</f>
        <v>6.4819819819819813</v>
      </c>
    </row>
    <row r="7" spans="1:12" x14ac:dyDescent="0.3">
      <c r="A7" s="174" t="s">
        <v>9</v>
      </c>
      <c r="B7" s="1" t="s">
        <v>10</v>
      </c>
      <c r="C7" s="1" t="s">
        <v>16</v>
      </c>
      <c r="D7" s="2">
        <v>2</v>
      </c>
      <c r="E7" s="2">
        <v>43</v>
      </c>
      <c r="F7" s="2">
        <v>45</v>
      </c>
      <c r="G7" s="3">
        <f t="shared" si="0"/>
        <v>6.7567567567567571E-2</v>
      </c>
      <c r="H7" s="4">
        <f t="shared" si="1"/>
        <v>97.22972972972974</v>
      </c>
      <c r="I7" s="175">
        <f t="shared" si="2"/>
        <v>106.95945945945947</v>
      </c>
      <c r="K7" s="14">
        <f>IFERROR(Table20[[#This Row],[ &lt;15]]/Table20[[#This Row],[Aug Tx Curr]],"")</f>
        <v>4.4444444444444446E-2</v>
      </c>
      <c r="L7" s="15">
        <f>IFERROR(K7*Table20[[#This Row],[FY24 Tx Curr DATIM Target (g*h(district total))]],"")</f>
        <v>4.3213213213213217</v>
      </c>
    </row>
    <row r="8" spans="1:12" x14ac:dyDescent="0.3">
      <c r="A8" s="174" t="s">
        <v>9</v>
      </c>
      <c r="B8" s="1" t="s">
        <v>10</v>
      </c>
      <c r="C8" s="1" t="s">
        <v>17</v>
      </c>
      <c r="D8" s="2">
        <v>1</v>
      </c>
      <c r="E8" s="2">
        <v>33</v>
      </c>
      <c r="F8" s="2">
        <v>34</v>
      </c>
      <c r="G8" s="3">
        <f t="shared" si="0"/>
        <v>5.1051051051051052E-2</v>
      </c>
      <c r="H8" s="4">
        <f t="shared" si="1"/>
        <v>73.462462462462469</v>
      </c>
      <c r="I8" s="175">
        <f t="shared" si="2"/>
        <v>80.813813813813809</v>
      </c>
      <c r="K8" s="14">
        <f>IFERROR(Table20[[#This Row],[ &lt;15]]/Table20[[#This Row],[Aug Tx Curr]],"")</f>
        <v>2.9411764705882353E-2</v>
      </c>
      <c r="L8" s="15">
        <f>IFERROR(K8*Table20[[#This Row],[FY24 Tx Curr DATIM Target (g*h(district total))]],"")</f>
        <v>2.1606606606606609</v>
      </c>
    </row>
    <row r="9" spans="1:12" x14ac:dyDescent="0.3">
      <c r="A9" s="174" t="s">
        <v>9</v>
      </c>
      <c r="B9" s="1" t="s">
        <v>10</v>
      </c>
      <c r="C9" s="1" t="s">
        <v>18</v>
      </c>
      <c r="D9" s="2"/>
      <c r="E9" s="2">
        <v>2</v>
      </c>
      <c r="F9" s="2">
        <v>2</v>
      </c>
      <c r="G9" s="3">
        <f t="shared" si="0"/>
        <v>3.003003003003003E-3</v>
      </c>
      <c r="H9" s="4">
        <f t="shared" si="1"/>
        <v>4.3213213213213209</v>
      </c>
      <c r="I9" s="175">
        <f t="shared" si="2"/>
        <v>4.7537537537537533</v>
      </c>
      <c r="K9" s="14">
        <f>IFERROR(Table20[[#This Row],[ &lt;15]]/Table20[[#This Row],[Aug Tx Curr]],"")</f>
        <v>0</v>
      </c>
      <c r="L9" s="15">
        <f>IFERROR(K9*Table20[[#This Row],[FY24 Tx Curr DATIM Target (g*h(district total))]],"")</f>
        <v>0</v>
      </c>
    </row>
    <row r="10" spans="1:12" x14ac:dyDescent="0.3">
      <c r="A10" s="174" t="s">
        <v>9</v>
      </c>
      <c r="B10" s="1" t="s">
        <v>10</v>
      </c>
      <c r="C10" s="1" t="s">
        <v>19</v>
      </c>
      <c r="D10" s="2">
        <v>2</v>
      </c>
      <c r="E10" s="2">
        <v>50</v>
      </c>
      <c r="F10" s="2">
        <v>52</v>
      </c>
      <c r="G10" s="3">
        <f t="shared" si="0"/>
        <v>7.8078078078078081E-2</v>
      </c>
      <c r="H10" s="4">
        <f t="shared" si="1"/>
        <v>112.35435435435436</v>
      </c>
      <c r="I10" s="175">
        <f t="shared" si="2"/>
        <v>123.5975975975976</v>
      </c>
      <c r="K10" s="14">
        <f>IFERROR(Table20[[#This Row],[ &lt;15]]/Table20[[#This Row],[Aug Tx Curr]],"")</f>
        <v>3.8461538461538464E-2</v>
      </c>
      <c r="L10" s="15">
        <f>IFERROR(K10*Table20[[#This Row],[FY24 Tx Curr DATIM Target (g*h(district total))]],"")</f>
        <v>4.3213213213213217</v>
      </c>
    </row>
    <row r="11" spans="1:12" x14ac:dyDescent="0.3">
      <c r="A11" s="176" t="s">
        <v>9</v>
      </c>
      <c r="B11" s="5" t="s">
        <v>20</v>
      </c>
      <c r="C11" s="5"/>
      <c r="D11" s="6">
        <v>37</v>
      </c>
      <c r="E11" s="6">
        <v>629</v>
      </c>
      <c r="F11" s="6">
        <v>666</v>
      </c>
      <c r="G11" s="7">
        <f t="shared" si="0"/>
        <v>1</v>
      </c>
      <c r="H11" s="177">
        <v>1439</v>
      </c>
      <c r="I11" s="178">
        <v>1583</v>
      </c>
      <c r="K11" s="14">
        <f>IFERROR(Table20[[#This Row],[ &lt;15]]/Table20[[#This Row],[Aug Tx Curr]],"")</f>
        <v>5.5555555555555552E-2</v>
      </c>
      <c r="L11" s="15">
        <f>IFERROR(K11*Table20[[#This Row],[FY24 Tx Curr DATIM Target (g*h(district total))]],"")</f>
        <v>79.944444444444443</v>
      </c>
    </row>
    <row r="12" spans="1:12" x14ac:dyDescent="0.3">
      <c r="A12" s="174" t="s">
        <v>9</v>
      </c>
      <c r="B12" s="1" t="s">
        <v>21</v>
      </c>
      <c r="C12" s="1" t="s">
        <v>22</v>
      </c>
      <c r="D12" s="2"/>
      <c r="E12" s="2">
        <v>36</v>
      </c>
      <c r="F12" s="2">
        <v>36</v>
      </c>
      <c r="G12" s="3">
        <f>F12/$F$22</f>
        <v>9.1231626964014198E-3</v>
      </c>
      <c r="H12" s="4">
        <f>G12*$H$22</f>
        <v>36.301064368981251</v>
      </c>
      <c r="I12" s="175">
        <f>G12*$I$22</f>
        <v>39.932083122149017</v>
      </c>
      <c r="K12" s="14">
        <f>IFERROR(Table20[[#This Row],[ &lt;15]]/Table20[[#This Row],[Aug Tx Curr]],"")</f>
        <v>0</v>
      </c>
      <c r="L12" s="15">
        <f>IFERROR(K12*Table20[[#This Row],[FY24 Tx Curr DATIM Target (g*h(district total))]],"")</f>
        <v>0</v>
      </c>
    </row>
    <row r="13" spans="1:12" x14ac:dyDescent="0.3">
      <c r="A13" s="174" t="s">
        <v>9</v>
      </c>
      <c r="B13" s="1" t="s">
        <v>21</v>
      </c>
      <c r="C13" s="1" t="s">
        <v>23</v>
      </c>
      <c r="D13" s="2">
        <v>8</v>
      </c>
      <c r="E13" s="2">
        <v>202</v>
      </c>
      <c r="F13" s="2">
        <v>210</v>
      </c>
      <c r="G13" s="3">
        <f t="shared" ref="G13:G22" si="3">F13/$F$22</f>
        <v>5.3218449062341612E-2</v>
      </c>
      <c r="H13" s="4">
        <f t="shared" ref="H13:H21" si="4">G13*$H$22</f>
        <v>211.75620881905726</v>
      </c>
      <c r="I13" s="175">
        <f t="shared" ref="I13:I21" si="5">G13*$I$22</f>
        <v>232.93715154586923</v>
      </c>
      <c r="K13" s="14">
        <f>IFERROR(Table20[[#This Row],[ &lt;15]]/Table20[[#This Row],[Aug Tx Curr]],"")</f>
        <v>3.8095238095238099E-2</v>
      </c>
      <c r="L13" s="15">
        <f>IFERROR(K13*Table20[[#This Row],[FY24 Tx Curr DATIM Target (g*h(district total))]],"")</f>
        <v>8.0669031931069437</v>
      </c>
    </row>
    <row r="14" spans="1:12" x14ac:dyDescent="0.3">
      <c r="A14" s="174" t="s">
        <v>9</v>
      </c>
      <c r="B14" s="1" t="s">
        <v>21</v>
      </c>
      <c r="C14" s="1" t="s">
        <v>24</v>
      </c>
      <c r="D14" s="2">
        <v>1</v>
      </c>
      <c r="E14" s="2">
        <v>61</v>
      </c>
      <c r="F14" s="2">
        <v>62</v>
      </c>
      <c r="G14" s="3">
        <f t="shared" si="3"/>
        <v>1.5712113532691332E-2</v>
      </c>
      <c r="H14" s="4">
        <f t="shared" si="4"/>
        <v>62.518499746578811</v>
      </c>
      <c r="I14" s="175">
        <f t="shared" si="5"/>
        <v>68.771920932589964</v>
      </c>
      <c r="K14" s="14">
        <f>IFERROR(Table20[[#This Row],[ &lt;15]]/Table20[[#This Row],[Aug Tx Curr]],"")</f>
        <v>1.6129032258064516E-2</v>
      </c>
      <c r="L14" s="15">
        <f>IFERROR(K14*Table20[[#This Row],[FY24 Tx Curr DATIM Target (g*h(district total))]],"")</f>
        <v>1.008362899138368</v>
      </c>
    </row>
    <row r="15" spans="1:12" x14ac:dyDescent="0.3">
      <c r="A15" s="174" t="s">
        <v>9</v>
      </c>
      <c r="B15" s="1" t="s">
        <v>21</v>
      </c>
      <c r="C15" s="1" t="s">
        <v>25</v>
      </c>
      <c r="D15" s="2"/>
      <c r="E15" s="2">
        <v>26</v>
      </c>
      <c r="F15" s="2">
        <v>26</v>
      </c>
      <c r="G15" s="3">
        <f t="shared" si="3"/>
        <v>6.5889508362899137E-3</v>
      </c>
      <c r="H15" s="4">
        <f t="shared" si="4"/>
        <v>26.217435377597567</v>
      </c>
      <c r="I15" s="175">
        <f t="shared" si="5"/>
        <v>28.839837810440951</v>
      </c>
      <c r="K15" s="14">
        <f>IFERROR(Table20[[#This Row],[ &lt;15]]/Table20[[#This Row],[Aug Tx Curr]],"")</f>
        <v>0</v>
      </c>
      <c r="L15" s="15">
        <f>IFERROR(K15*Table20[[#This Row],[FY24 Tx Curr DATIM Target (g*h(district total))]],"")</f>
        <v>0</v>
      </c>
    </row>
    <row r="16" spans="1:12" x14ac:dyDescent="0.3">
      <c r="A16" s="174" t="s">
        <v>9</v>
      </c>
      <c r="B16" s="1" t="s">
        <v>21</v>
      </c>
      <c r="C16" s="1" t="s">
        <v>26</v>
      </c>
      <c r="D16" s="2">
        <v>121</v>
      </c>
      <c r="E16" s="2">
        <v>2669</v>
      </c>
      <c r="F16" s="2">
        <v>2790</v>
      </c>
      <c r="G16" s="3">
        <f t="shared" si="3"/>
        <v>0.70704510897110995</v>
      </c>
      <c r="H16" s="4">
        <f t="shared" si="4"/>
        <v>2813.3324885960465</v>
      </c>
      <c r="I16" s="175">
        <f t="shared" si="5"/>
        <v>3094.7364419665482</v>
      </c>
      <c r="K16" s="14">
        <f>IFERROR(Table20[[#This Row],[ &lt;15]]/Table20[[#This Row],[Aug Tx Curr]],"")</f>
        <v>4.3369175627240145E-2</v>
      </c>
      <c r="L16" s="15">
        <f>IFERROR(K16*Table20[[#This Row],[FY24 Tx Curr DATIM Target (g*h(district total))]],"")</f>
        <v>122.01191079574252</v>
      </c>
    </row>
    <row r="17" spans="1:12" x14ac:dyDescent="0.3">
      <c r="A17" s="174" t="s">
        <v>9</v>
      </c>
      <c r="B17" s="1" t="s">
        <v>21</v>
      </c>
      <c r="C17" s="1" t="s">
        <v>27</v>
      </c>
      <c r="D17" s="2"/>
      <c r="E17" s="2">
        <v>133</v>
      </c>
      <c r="F17" s="2">
        <v>133</v>
      </c>
      <c r="G17" s="3">
        <f t="shared" si="3"/>
        <v>3.370501773948302E-2</v>
      </c>
      <c r="H17" s="4">
        <f t="shared" si="4"/>
        <v>134.11226558540295</v>
      </c>
      <c r="I17" s="175">
        <f t="shared" si="5"/>
        <v>147.52686264571719</v>
      </c>
      <c r="K17" s="14">
        <f>IFERROR(Table20[[#This Row],[ &lt;15]]/Table20[[#This Row],[Aug Tx Curr]],"")</f>
        <v>0</v>
      </c>
      <c r="L17" s="15">
        <f>IFERROR(K17*Table20[[#This Row],[FY24 Tx Curr DATIM Target (g*h(district total))]],"")</f>
        <v>0</v>
      </c>
    </row>
    <row r="18" spans="1:12" x14ac:dyDescent="0.3">
      <c r="A18" s="174" t="s">
        <v>9</v>
      </c>
      <c r="B18" s="1" t="s">
        <v>21</v>
      </c>
      <c r="C18" s="1" t="s">
        <v>28</v>
      </c>
      <c r="D18" s="2">
        <v>27</v>
      </c>
      <c r="E18" s="2">
        <v>464</v>
      </c>
      <c r="F18" s="2">
        <v>491</v>
      </c>
      <c r="G18" s="3">
        <f t="shared" si="3"/>
        <v>0.12442980233147491</v>
      </c>
      <c r="H18" s="4">
        <f t="shared" si="4"/>
        <v>495.10618347693867</v>
      </c>
      <c r="I18" s="175">
        <f t="shared" si="5"/>
        <v>544.62924480486572</v>
      </c>
      <c r="K18" s="14">
        <f>IFERROR(Table20[[#This Row],[ &lt;15]]/Table20[[#This Row],[Aug Tx Curr]],"")</f>
        <v>5.4989816700610997E-2</v>
      </c>
      <c r="L18" s="15">
        <f>IFERROR(K18*Table20[[#This Row],[FY24 Tx Curr DATIM Target (g*h(district total))]],"")</f>
        <v>27.225798276735933</v>
      </c>
    </row>
    <row r="19" spans="1:12" x14ac:dyDescent="0.3">
      <c r="A19" s="174" t="s">
        <v>9</v>
      </c>
      <c r="B19" s="1" t="s">
        <v>21</v>
      </c>
      <c r="C19" s="1" t="s">
        <v>29</v>
      </c>
      <c r="D19" s="2">
        <v>2</v>
      </c>
      <c r="E19" s="2">
        <v>50</v>
      </c>
      <c r="F19" s="2">
        <v>52</v>
      </c>
      <c r="G19" s="3">
        <f t="shared" si="3"/>
        <v>1.3177901672579827E-2</v>
      </c>
      <c r="H19" s="4">
        <f t="shared" si="4"/>
        <v>52.434870755195135</v>
      </c>
      <c r="I19" s="175">
        <f t="shared" si="5"/>
        <v>57.679675620881902</v>
      </c>
      <c r="K19" s="14">
        <f>IFERROR(Table20[[#This Row],[ &lt;15]]/Table20[[#This Row],[Aug Tx Curr]],"")</f>
        <v>3.8461538461538464E-2</v>
      </c>
      <c r="L19" s="15">
        <f>IFERROR(K19*Table20[[#This Row],[FY24 Tx Curr DATIM Target (g*h(district total))]],"")</f>
        <v>2.0167257982767359</v>
      </c>
    </row>
    <row r="20" spans="1:12" x14ac:dyDescent="0.3">
      <c r="A20" s="174" t="s">
        <v>9</v>
      </c>
      <c r="B20" s="1" t="s">
        <v>21</v>
      </c>
      <c r="C20" s="1" t="s">
        <v>30</v>
      </c>
      <c r="D20" s="2">
        <v>2</v>
      </c>
      <c r="E20" s="2">
        <v>59</v>
      </c>
      <c r="F20" s="2">
        <v>61</v>
      </c>
      <c r="G20" s="3">
        <f t="shared" si="3"/>
        <v>1.5458692346680182E-2</v>
      </c>
      <c r="H20" s="4">
        <f t="shared" si="4"/>
        <v>61.510136847440442</v>
      </c>
      <c r="I20" s="175">
        <f t="shared" si="5"/>
        <v>67.662696401419154</v>
      </c>
      <c r="K20" s="14">
        <f>IFERROR(Table20[[#This Row],[ &lt;15]]/Table20[[#This Row],[Aug Tx Curr]],"")</f>
        <v>3.2786885245901641E-2</v>
      </c>
      <c r="L20" s="15">
        <f>IFERROR(K20*Table20[[#This Row],[FY24 Tx Curr DATIM Target (g*h(district total))]],"")</f>
        <v>2.0167257982767359</v>
      </c>
    </row>
    <row r="21" spans="1:12" x14ac:dyDescent="0.3">
      <c r="A21" s="174" t="s">
        <v>9</v>
      </c>
      <c r="B21" s="1" t="s">
        <v>21</v>
      </c>
      <c r="C21" s="1" t="s">
        <v>31</v>
      </c>
      <c r="D21" s="2"/>
      <c r="E21" s="2">
        <v>85</v>
      </c>
      <c r="F21" s="2">
        <v>85</v>
      </c>
      <c r="G21" s="3">
        <f t="shared" si="3"/>
        <v>2.1540800810947794E-2</v>
      </c>
      <c r="H21" s="4">
        <f t="shared" si="4"/>
        <v>85.710846426761279</v>
      </c>
      <c r="I21" s="175">
        <f t="shared" si="5"/>
        <v>94.284085149518489</v>
      </c>
      <c r="K21" s="14">
        <f>IFERROR(Table20[[#This Row],[ &lt;15]]/Table20[[#This Row],[Aug Tx Curr]],"")</f>
        <v>0</v>
      </c>
      <c r="L21" s="15">
        <f>IFERROR(K21*Table20[[#This Row],[FY24 Tx Curr DATIM Target (g*h(district total))]],"")</f>
        <v>0</v>
      </c>
    </row>
    <row r="22" spans="1:12" x14ac:dyDescent="0.3">
      <c r="A22" s="176" t="s">
        <v>9</v>
      </c>
      <c r="B22" s="5" t="s">
        <v>32</v>
      </c>
      <c r="C22" s="5"/>
      <c r="D22" s="6">
        <v>161</v>
      </c>
      <c r="E22" s="6">
        <v>3785</v>
      </c>
      <c r="F22" s="6">
        <v>3946</v>
      </c>
      <c r="G22" s="7">
        <f t="shared" si="3"/>
        <v>1</v>
      </c>
      <c r="H22" s="177">
        <v>3979</v>
      </c>
      <c r="I22" s="178">
        <v>4377</v>
      </c>
      <c r="K22" s="14">
        <f>IFERROR(Table20[[#This Row],[ &lt;15]]/Table20[[#This Row],[Aug Tx Curr]],"")</f>
        <v>4.0800810947795238E-2</v>
      </c>
      <c r="L22" s="15">
        <f>IFERROR(K22*Table20[[#This Row],[FY24 Tx Curr DATIM Target (g*h(district total))]],"")</f>
        <v>162.34642676127726</v>
      </c>
    </row>
    <row r="23" spans="1:12" x14ac:dyDescent="0.3">
      <c r="A23" s="174" t="s">
        <v>9</v>
      </c>
      <c r="B23" s="1" t="s">
        <v>33</v>
      </c>
      <c r="C23" s="1" t="s">
        <v>34</v>
      </c>
      <c r="D23" s="2">
        <v>2</v>
      </c>
      <c r="E23" s="2">
        <v>150</v>
      </c>
      <c r="F23" s="2">
        <v>152</v>
      </c>
      <c r="G23" s="3">
        <f>F23/$F$56</f>
        <v>8.2259984846844904E-3</v>
      </c>
      <c r="H23" s="4">
        <f>G23*$H$56</f>
        <v>166.94663924667174</v>
      </c>
      <c r="I23" s="175">
        <f>G23*$I$56</f>
        <v>183.64541617058126</v>
      </c>
      <c r="K23" s="14">
        <f>IFERROR(Table20[[#This Row],[ &lt;15]]/Table20[[#This Row],[Aug Tx Curr]],"")</f>
        <v>1.3157894736842105E-2</v>
      </c>
      <c r="L23" s="15">
        <f>IFERROR(K23*Table20[[#This Row],[FY24 Tx Curr DATIM Target (g*h(district total))]],"")</f>
        <v>2.1966663058772595</v>
      </c>
    </row>
    <row r="24" spans="1:12" x14ac:dyDescent="0.3">
      <c r="A24" s="174" t="s">
        <v>9</v>
      </c>
      <c r="B24" s="1" t="s">
        <v>33</v>
      </c>
      <c r="C24" s="1" t="s">
        <v>35</v>
      </c>
      <c r="D24" s="2">
        <v>6</v>
      </c>
      <c r="E24" s="2">
        <v>181</v>
      </c>
      <c r="F24" s="2">
        <v>187</v>
      </c>
      <c r="G24" s="3">
        <f t="shared" ref="G24:G56" si="6">F24/$F$56</f>
        <v>1.0120142872605261E-2</v>
      </c>
      <c r="H24" s="4">
        <f t="shared" ref="H24:H55" si="7">G24*$H$56</f>
        <v>205.38829959952378</v>
      </c>
      <c r="I24" s="175">
        <f t="shared" ref="I24:I55" si="8">G24*$I$56</f>
        <v>225.93218963091246</v>
      </c>
      <c r="K24" s="14">
        <f>IFERROR(Table20[[#This Row],[ &lt;15]]/Table20[[#This Row],[Aug Tx Curr]],"")</f>
        <v>3.2085561497326207E-2</v>
      </c>
      <c r="L24" s="15">
        <f>IFERROR(K24*Table20[[#This Row],[FY24 Tx Curr DATIM Target (g*h(district total))]],"")</f>
        <v>6.5899989176317799</v>
      </c>
    </row>
    <row r="25" spans="1:12" x14ac:dyDescent="0.3">
      <c r="A25" s="174" t="s">
        <v>9</v>
      </c>
      <c r="B25" s="1" t="s">
        <v>33</v>
      </c>
      <c r="C25" s="1" t="s">
        <v>36</v>
      </c>
      <c r="D25" s="2">
        <v>37</v>
      </c>
      <c r="E25" s="2">
        <v>1034</v>
      </c>
      <c r="F25" s="2">
        <v>1071</v>
      </c>
      <c r="G25" s="3">
        <f t="shared" si="6"/>
        <v>5.796081827037558E-2</v>
      </c>
      <c r="H25" s="4">
        <f t="shared" si="7"/>
        <v>1176.3148067972725</v>
      </c>
      <c r="I25" s="175">
        <f t="shared" si="8"/>
        <v>1293.9752678861348</v>
      </c>
      <c r="K25" s="14">
        <f>IFERROR(Table20[[#This Row],[ &lt;15]]/Table20[[#This Row],[Aug Tx Curr]],"")</f>
        <v>3.454715219421102E-2</v>
      </c>
      <c r="L25" s="15">
        <f>IFERROR(K25*Table20[[#This Row],[FY24 Tx Curr DATIM Target (g*h(district total))]],"")</f>
        <v>40.638326658729305</v>
      </c>
    </row>
    <row r="26" spans="1:12" x14ac:dyDescent="0.3">
      <c r="A26" s="174" t="s">
        <v>9</v>
      </c>
      <c r="B26" s="1" t="s">
        <v>33</v>
      </c>
      <c r="C26" s="1" t="s">
        <v>37</v>
      </c>
      <c r="D26" s="2">
        <v>2</v>
      </c>
      <c r="E26" s="2">
        <v>125</v>
      </c>
      <c r="F26" s="2">
        <v>127</v>
      </c>
      <c r="G26" s="3">
        <f t="shared" si="6"/>
        <v>6.8730382075982248E-3</v>
      </c>
      <c r="H26" s="4">
        <f t="shared" si="7"/>
        <v>139.48831042320597</v>
      </c>
      <c r="I26" s="175">
        <f t="shared" si="8"/>
        <v>153.44057798463038</v>
      </c>
      <c r="K26" s="14">
        <f>IFERROR(Table20[[#This Row],[ &lt;15]]/Table20[[#This Row],[Aug Tx Curr]],"")</f>
        <v>1.5748031496062992E-2</v>
      </c>
      <c r="L26" s="15">
        <f>IFERROR(K26*Table20[[#This Row],[FY24 Tx Curr DATIM Target (g*h(district total))]],"")</f>
        <v>2.1966663058772595</v>
      </c>
    </row>
    <row r="27" spans="1:12" x14ac:dyDescent="0.3">
      <c r="A27" s="174" t="s">
        <v>9</v>
      </c>
      <c r="B27" s="1" t="s">
        <v>33</v>
      </c>
      <c r="C27" s="1" t="s">
        <v>38</v>
      </c>
      <c r="D27" s="2">
        <v>41</v>
      </c>
      <c r="E27" s="2">
        <v>2341</v>
      </c>
      <c r="F27" s="2">
        <v>2382</v>
      </c>
      <c r="G27" s="3">
        <f t="shared" si="6"/>
        <v>0.12891005520077931</v>
      </c>
      <c r="H27" s="4">
        <f t="shared" si="7"/>
        <v>2616.2295702998158</v>
      </c>
      <c r="I27" s="175">
        <f t="shared" si="8"/>
        <v>2877.916982357398</v>
      </c>
      <c r="K27" s="14">
        <f>IFERROR(Table20[[#This Row],[ &lt;15]]/Table20[[#This Row],[Aug Tx Curr]],"")</f>
        <v>1.7212426532325777E-2</v>
      </c>
      <c r="L27" s="15">
        <f>IFERROR(K27*Table20[[#This Row],[FY24 Tx Curr DATIM Target (g*h(district total))]],"")</f>
        <v>45.031659270483814</v>
      </c>
    </row>
    <row r="28" spans="1:12" x14ac:dyDescent="0.3">
      <c r="A28" s="174" t="s">
        <v>9</v>
      </c>
      <c r="B28" s="1" t="s">
        <v>33</v>
      </c>
      <c r="C28" s="1" t="s">
        <v>39</v>
      </c>
      <c r="D28" s="2">
        <v>22</v>
      </c>
      <c r="E28" s="2">
        <v>396</v>
      </c>
      <c r="F28" s="2">
        <v>418</v>
      </c>
      <c r="G28" s="3">
        <f t="shared" si="6"/>
        <v>2.2621495832882348E-2</v>
      </c>
      <c r="H28" s="4">
        <f t="shared" si="7"/>
        <v>459.10325792834726</v>
      </c>
      <c r="I28" s="175">
        <f t="shared" si="8"/>
        <v>505.0248944690984</v>
      </c>
      <c r="K28" s="14">
        <f>IFERROR(Table20[[#This Row],[ &lt;15]]/Table20[[#This Row],[Aug Tx Curr]],"")</f>
        <v>5.2631578947368418E-2</v>
      </c>
      <c r="L28" s="15">
        <f>IFERROR(K28*Table20[[#This Row],[FY24 Tx Curr DATIM Target (g*h(district total))]],"")</f>
        <v>24.163329364649854</v>
      </c>
    </row>
    <row r="29" spans="1:12" x14ac:dyDescent="0.3">
      <c r="A29" s="174" t="s">
        <v>9</v>
      </c>
      <c r="B29" s="1" t="s">
        <v>33</v>
      </c>
      <c r="C29" s="1" t="s">
        <v>40</v>
      </c>
      <c r="D29" s="2">
        <v>23</v>
      </c>
      <c r="E29" s="2">
        <v>798</v>
      </c>
      <c r="F29" s="2">
        <v>821</v>
      </c>
      <c r="G29" s="3">
        <f t="shared" si="6"/>
        <v>4.4431215499512934E-2</v>
      </c>
      <c r="H29" s="4">
        <f t="shared" si="7"/>
        <v>901.73151856261495</v>
      </c>
      <c r="I29" s="175">
        <f t="shared" si="8"/>
        <v>991.92688602662622</v>
      </c>
      <c r="K29" s="14">
        <f>IFERROR(Table20[[#This Row],[ &lt;15]]/Table20[[#This Row],[Aug Tx Curr]],"")</f>
        <v>2.8014616321559074E-2</v>
      </c>
      <c r="L29" s="15">
        <f>IFERROR(K29*Table20[[#This Row],[FY24 Tx Curr DATIM Target (g*h(district total))]],"")</f>
        <v>25.26166251758848</v>
      </c>
    </row>
    <row r="30" spans="1:12" x14ac:dyDescent="0.3">
      <c r="A30" s="174" t="s">
        <v>9</v>
      </c>
      <c r="B30" s="1" t="s">
        <v>33</v>
      </c>
      <c r="C30" s="1" t="s">
        <v>41</v>
      </c>
      <c r="D30" s="2">
        <v>1</v>
      </c>
      <c r="E30" s="2">
        <v>16</v>
      </c>
      <c r="F30" s="2">
        <v>17</v>
      </c>
      <c r="G30" s="3">
        <f t="shared" si="6"/>
        <v>9.2001298841866007E-4</v>
      </c>
      <c r="H30" s="4">
        <f t="shared" si="7"/>
        <v>18.671663599956705</v>
      </c>
      <c r="I30" s="175">
        <f t="shared" si="8"/>
        <v>20.539289966446585</v>
      </c>
      <c r="K30" s="14">
        <f>IFERROR(Table20[[#This Row],[ &lt;15]]/Table20[[#This Row],[Aug Tx Curr]],"")</f>
        <v>5.8823529411764705E-2</v>
      </c>
      <c r="L30" s="15">
        <f>IFERROR(K30*Table20[[#This Row],[FY24 Tx Curr DATIM Target (g*h(district total))]],"")</f>
        <v>1.0983331529386298</v>
      </c>
    </row>
    <row r="31" spans="1:12" x14ac:dyDescent="0.3">
      <c r="A31" s="174" t="s">
        <v>9</v>
      </c>
      <c r="B31" s="1" t="s">
        <v>33</v>
      </c>
      <c r="C31" s="1" t="s">
        <v>42</v>
      </c>
      <c r="D31" s="2">
        <v>82</v>
      </c>
      <c r="E31" s="2">
        <v>3142</v>
      </c>
      <c r="F31" s="2">
        <v>3224</v>
      </c>
      <c r="G31" s="3">
        <f t="shared" si="6"/>
        <v>0.17447775733304471</v>
      </c>
      <c r="H31" s="4">
        <f t="shared" si="7"/>
        <v>3541.0260850741424</v>
      </c>
      <c r="I31" s="175">
        <f t="shared" si="8"/>
        <v>3895.215932460223</v>
      </c>
      <c r="K31" s="14">
        <f>IFERROR(Table20[[#This Row],[ &lt;15]]/Table20[[#This Row],[Aug Tx Curr]],"")</f>
        <v>2.5434243176178661E-2</v>
      </c>
      <c r="L31" s="15">
        <f>IFERROR(K31*Table20[[#This Row],[FY24 Tx Curr DATIM Target (g*h(district total))]],"")</f>
        <v>90.063318540967643</v>
      </c>
    </row>
    <row r="32" spans="1:12" x14ac:dyDescent="0.3">
      <c r="A32" s="174" t="s">
        <v>9</v>
      </c>
      <c r="B32" s="1" t="s">
        <v>33</v>
      </c>
      <c r="C32" s="1" t="s">
        <v>43</v>
      </c>
      <c r="D32" s="2">
        <v>21</v>
      </c>
      <c r="E32" s="2">
        <v>356</v>
      </c>
      <c r="F32" s="2">
        <v>377</v>
      </c>
      <c r="G32" s="3">
        <f t="shared" si="6"/>
        <v>2.0402640978460871E-2</v>
      </c>
      <c r="H32" s="4">
        <f t="shared" si="7"/>
        <v>414.07159865786338</v>
      </c>
      <c r="I32" s="175">
        <f t="shared" si="8"/>
        <v>455.48895984413895</v>
      </c>
      <c r="K32" s="14">
        <f>IFERROR(Table20[[#This Row],[ &lt;15]]/Table20[[#This Row],[Aug Tx Curr]],"")</f>
        <v>5.5702917771883291E-2</v>
      </c>
      <c r="L32" s="15">
        <f>IFERROR(K32*Table20[[#This Row],[FY24 Tx Curr DATIM Target (g*h(district total))]],"")</f>
        <v>23.064996211711222</v>
      </c>
    </row>
    <row r="33" spans="1:12" x14ac:dyDescent="0.3">
      <c r="A33" s="174" t="s">
        <v>9</v>
      </c>
      <c r="B33" s="1" t="s">
        <v>33</v>
      </c>
      <c r="C33" s="1" t="s">
        <v>44</v>
      </c>
      <c r="D33" s="2">
        <v>64</v>
      </c>
      <c r="E33" s="2">
        <v>2097</v>
      </c>
      <c r="F33" s="2">
        <v>2161</v>
      </c>
      <c r="G33" s="3">
        <f t="shared" si="6"/>
        <v>0.11694988635133673</v>
      </c>
      <c r="H33" s="4">
        <f t="shared" si="7"/>
        <v>2373.4979435003788</v>
      </c>
      <c r="I33" s="175">
        <f t="shared" si="8"/>
        <v>2610.9062127935922</v>
      </c>
      <c r="K33" s="14">
        <f>IFERROR(Table20[[#This Row],[ &lt;15]]/Table20[[#This Row],[Aug Tx Curr]],"")</f>
        <v>2.9615918556223971E-2</v>
      </c>
      <c r="L33" s="15">
        <f>IFERROR(K33*Table20[[#This Row],[FY24 Tx Curr DATIM Target (g*h(district total))]],"")</f>
        <v>70.293321788072305</v>
      </c>
    </row>
    <row r="34" spans="1:12" x14ac:dyDescent="0.3">
      <c r="A34" s="174" t="s">
        <v>9</v>
      </c>
      <c r="B34" s="1" t="s">
        <v>33</v>
      </c>
      <c r="C34" s="1" t="s">
        <v>45</v>
      </c>
      <c r="D34" s="2">
        <v>3</v>
      </c>
      <c r="E34" s="2">
        <v>125</v>
      </c>
      <c r="F34" s="2">
        <v>128</v>
      </c>
      <c r="G34" s="3">
        <f t="shared" si="6"/>
        <v>6.9271566186816756E-3</v>
      </c>
      <c r="H34" s="4">
        <f t="shared" si="7"/>
        <v>140.58664357614461</v>
      </c>
      <c r="I34" s="175">
        <f t="shared" si="8"/>
        <v>154.64877151206841</v>
      </c>
      <c r="K34" s="14">
        <f>IFERROR(Table20[[#This Row],[ &lt;15]]/Table20[[#This Row],[Aug Tx Curr]],"")</f>
        <v>2.34375E-2</v>
      </c>
      <c r="L34" s="15">
        <f>IFERROR(K34*Table20[[#This Row],[FY24 Tx Curr DATIM Target (g*h(district total))]],"")</f>
        <v>3.2949994588158891</v>
      </c>
    </row>
    <row r="35" spans="1:12" x14ac:dyDescent="0.3">
      <c r="A35" s="174" t="s">
        <v>9</v>
      </c>
      <c r="B35" s="1" t="s">
        <v>33</v>
      </c>
      <c r="C35" s="1" t="s">
        <v>46</v>
      </c>
      <c r="D35" s="2">
        <v>93</v>
      </c>
      <c r="E35" s="2">
        <v>2784</v>
      </c>
      <c r="F35" s="2">
        <v>2877</v>
      </c>
      <c r="G35" s="3">
        <f t="shared" si="6"/>
        <v>0.15569866868708734</v>
      </c>
      <c r="H35" s="4">
        <f t="shared" si="7"/>
        <v>3159.9044810044375</v>
      </c>
      <c r="I35" s="175">
        <f t="shared" si="8"/>
        <v>3475.9727784392248</v>
      </c>
      <c r="K35" s="14">
        <f>IFERROR(Table20[[#This Row],[ &lt;15]]/Table20[[#This Row],[Aug Tx Curr]],"")</f>
        <v>3.2325338894681963E-2</v>
      </c>
      <c r="L35" s="15">
        <f>IFERROR(K35*Table20[[#This Row],[FY24 Tx Curr DATIM Target (g*h(district total))]],"")</f>
        <v>102.14498322329256</v>
      </c>
    </row>
    <row r="36" spans="1:12" x14ac:dyDescent="0.3">
      <c r="A36" s="174" t="s">
        <v>9</v>
      </c>
      <c r="B36" s="1" t="s">
        <v>33</v>
      </c>
      <c r="C36" s="1" t="s">
        <v>47</v>
      </c>
      <c r="D36" s="2">
        <v>14</v>
      </c>
      <c r="E36" s="2">
        <v>297</v>
      </c>
      <c r="F36" s="2">
        <v>311</v>
      </c>
      <c r="G36" s="3">
        <f t="shared" si="6"/>
        <v>1.6830825846953133E-2</v>
      </c>
      <c r="H36" s="4">
        <f t="shared" si="7"/>
        <v>341.58161056391384</v>
      </c>
      <c r="I36" s="175">
        <f t="shared" si="8"/>
        <v>375.7481870332287</v>
      </c>
      <c r="K36" s="14">
        <f>IFERROR(Table20[[#This Row],[ &lt;15]]/Table20[[#This Row],[Aug Tx Curr]],"")</f>
        <v>4.5016077170418008E-2</v>
      </c>
      <c r="L36" s="15">
        <f>IFERROR(K36*Table20[[#This Row],[FY24 Tx Curr DATIM Target (g*h(district total))]],"")</f>
        <v>15.376664141140816</v>
      </c>
    </row>
    <row r="37" spans="1:12" x14ac:dyDescent="0.3">
      <c r="A37" s="174" t="s">
        <v>9</v>
      </c>
      <c r="B37" s="1" t="s">
        <v>33</v>
      </c>
      <c r="C37" s="1" t="s">
        <v>48</v>
      </c>
      <c r="D37" s="2">
        <v>9</v>
      </c>
      <c r="E37" s="2">
        <v>76</v>
      </c>
      <c r="F37" s="2">
        <v>85</v>
      </c>
      <c r="G37" s="3">
        <f t="shared" si="6"/>
        <v>4.6000649420933001E-3</v>
      </c>
      <c r="H37" s="4">
        <f t="shared" si="7"/>
        <v>93.358317999783523</v>
      </c>
      <c r="I37" s="175">
        <f t="shared" si="8"/>
        <v>102.69644983223293</v>
      </c>
      <c r="K37" s="14">
        <f>IFERROR(Table20[[#This Row],[ &lt;15]]/Table20[[#This Row],[Aug Tx Curr]],"")</f>
        <v>0.10588235294117647</v>
      </c>
      <c r="L37" s="15">
        <f>IFERROR(K37*Table20[[#This Row],[FY24 Tx Curr DATIM Target (g*h(district total))]],"")</f>
        <v>9.8849983764476672</v>
      </c>
    </row>
    <row r="38" spans="1:12" x14ac:dyDescent="0.3">
      <c r="A38" s="174" t="s">
        <v>9</v>
      </c>
      <c r="B38" s="1" t="s">
        <v>33</v>
      </c>
      <c r="C38" s="1" t="s">
        <v>49</v>
      </c>
      <c r="D38" s="2">
        <v>5</v>
      </c>
      <c r="E38" s="2">
        <v>201</v>
      </c>
      <c r="F38" s="2">
        <v>206</v>
      </c>
      <c r="G38" s="3">
        <f t="shared" si="6"/>
        <v>1.1148392683190822E-2</v>
      </c>
      <c r="H38" s="4">
        <f t="shared" si="7"/>
        <v>226.25662950535772</v>
      </c>
      <c r="I38" s="175">
        <f t="shared" si="8"/>
        <v>248.88786665223509</v>
      </c>
      <c r="K38" s="14">
        <f>IFERROR(Table20[[#This Row],[ &lt;15]]/Table20[[#This Row],[Aug Tx Curr]],"")</f>
        <v>2.4271844660194174E-2</v>
      </c>
      <c r="L38" s="15">
        <f>IFERROR(K38*Table20[[#This Row],[FY24 Tx Curr DATIM Target (g*h(district total))]],"")</f>
        <v>5.4916657646931482</v>
      </c>
    </row>
    <row r="39" spans="1:12" x14ac:dyDescent="0.3">
      <c r="A39" s="174" t="s">
        <v>9</v>
      </c>
      <c r="B39" s="1" t="s">
        <v>33</v>
      </c>
      <c r="C39" s="1" t="s">
        <v>50</v>
      </c>
      <c r="D39" s="2">
        <v>17</v>
      </c>
      <c r="E39" s="2">
        <v>295</v>
      </c>
      <c r="F39" s="2">
        <v>312</v>
      </c>
      <c r="G39" s="3">
        <f t="shared" si="6"/>
        <v>1.6884944258036584E-2</v>
      </c>
      <c r="H39" s="4">
        <f t="shared" si="7"/>
        <v>342.67994371685245</v>
      </c>
      <c r="I39" s="175">
        <f t="shared" si="8"/>
        <v>376.95638056066673</v>
      </c>
      <c r="K39" s="14">
        <f>IFERROR(Table20[[#This Row],[ &lt;15]]/Table20[[#This Row],[Aug Tx Curr]],"")</f>
        <v>5.4487179487179488E-2</v>
      </c>
      <c r="L39" s="15">
        <f>IFERROR(K39*Table20[[#This Row],[FY24 Tx Curr DATIM Target (g*h(district total))]],"")</f>
        <v>18.671663599956705</v>
      </c>
    </row>
    <row r="40" spans="1:12" x14ac:dyDescent="0.3">
      <c r="A40" s="174" t="s">
        <v>9</v>
      </c>
      <c r="B40" s="1" t="s">
        <v>33</v>
      </c>
      <c r="C40" s="1" t="s">
        <v>51</v>
      </c>
      <c r="D40" s="2">
        <v>2</v>
      </c>
      <c r="E40" s="2">
        <v>74</v>
      </c>
      <c r="F40" s="2">
        <v>76</v>
      </c>
      <c r="G40" s="3">
        <f t="shared" si="6"/>
        <v>4.1129992423422452E-3</v>
      </c>
      <c r="H40" s="4">
        <f t="shared" si="7"/>
        <v>83.473319623335868</v>
      </c>
      <c r="I40" s="175">
        <f t="shared" si="8"/>
        <v>91.822708085290628</v>
      </c>
      <c r="K40" s="14">
        <f>IFERROR(Table20[[#This Row],[ &lt;15]]/Table20[[#This Row],[Aug Tx Curr]],"")</f>
        <v>2.6315789473684209E-2</v>
      </c>
      <c r="L40" s="15">
        <f>IFERROR(K40*Table20[[#This Row],[FY24 Tx Curr DATIM Target (g*h(district total))]],"")</f>
        <v>2.1966663058772595</v>
      </c>
    </row>
    <row r="41" spans="1:12" x14ac:dyDescent="0.3">
      <c r="A41" s="179" t="s">
        <v>9</v>
      </c>
      <c r="B41" s="1" t="s">
        <v>33</v>
      </c>
      <c r="C41" s="1" t="s">
        <v>52</v>
      </c>
      <c r="D41" s="180">
        <v>0</v>
      </c>
      <c r="E41" s="2">
        <v>0</v>
      </c>
      <c r="F41" s="181">
        <v>0</v>
      </c>
      <c r="G41" s="3">
        <f>F41/$F$56</f>
        <v>0</v>
      </c>
      <c r="H41" s="4">
        <f>G41*$H$56</f>
        <v>0</v>
      </c>
      <c r="I41" s="175">
        <f>G41*$I$56</f>
        <v>0</v>
      </c>
      <c r="K41" s="14">
        <v>0</v>
      </c>
      <c r="L41" s="15">
        <f>IFERROR(K41*Table20[[#This Row],[FY24 Tx Curr DATIM Target (g*h(district total))]],"")</f>
        <v>0</v>
      </c>
    </row>
    <row r="42" spans="1:12" x14ac:dyDescent="0.3">
      <c r="A42" s="174" t="s">
        <v>9</v>
      </c>
      <c r="B42" s="1" t="s">
        <v>33</v>
      </c>
      <c r="C42" s="1" t="s">
        <v>53</v>
      </c>
      <c r="D42" s="2"/>
      <c r="E42" s="2">
        <v>85</v>
      </c>
      <c r="F42" s="2">
        <v>85</v>
      </c>
      <c r="G42" s="3">
        <f t="shared" si="6"/>
        <v>4.6000649420933001E-3</v>
      </c>
      <c r="H42" s="4">
        <f t="shared" si="7"/>
        <v>93.358317999783523</v>
      </c>
      <c r="I42" s="175">
        <f t="shared" si="8"/>
        <v>102.69644983223293</v>
      </c>
      <c r="K42" s="14">
        <f>IFERROR(Table20[[#This Row],[ &lt;15]]/Table20[[#This Row],[Aug Tx Curr]],"")</f>
        <v>0</v>
      </c>
      <c r="L42" s="15">
        <f>IFERROR(K42*Table20[[#This Row],[FY24 Tx Curr DATIM Target (g*h(district total))]],"")</f>
        <v>0</v>
      </c>
    </row>
    <row r="43" spans="1:12" x14ac:dyDescent="0.3">
      <c r="A43" s="174" t="s">
        <v>9</v>
      </c>
      <c r="B43" s="1" t="s">
        <v>33</v>
      </c>
      <c r="C43" s="1" t="s">
        <v>54</v>
      </c>
      <c r="D43" s="2">
        <v>18</v>
      </c>
      <c r="E43" s="2">
        <v>290</v>
      </c>
      <c r="F43" s="2">
        <v>308</v>
      </c>
      <c r="G43" s="3">
        <f t="shared" si="6"/>
        <v>1.6668470613702781E-2</v>
      </c>
      <c r="H43" s="4">
        <f t="shared" si="7"/>
        <v>338.28661110509796</v>
      </c>
      <c r="I43" s="175">
        <f t="shared" si="8"/>
        <v>372.12360645091456</v>
      </c>
      <c r="K43" s="14">
        <f>IFERROR(Table20[[#This Row],[ &lt;15]]/Table20[[#This Row],[Aug Tx Curr]],"")</f>
        <v>5.844155844155844E-2</v>
      </c>
      <c r="L43" s="15">
        <f>IFERROR(K43*Table20[[#This Row],[FY24 Tx Curr DATIM Target (g*h(district total))]],"")</f>
        <v>19.769996752895334</v>
      </c>
    </row>
    <row r="44" spans="1:12" x14ac:dyDescent="0.3">
      <c r="A44" s="174" t="s">
        <v>9</v>
      </c>
      <c r="B44" s="1" t="s">
        <v>33</v>
      </c>
      <c r="C44" s="1" t="s">
        <v>55</v>
      </c>
      <c r="D44" s="2">
        <v>5</v>
      </c>
      <c r="E44" s="2">
        <v>139</v>
      </c>
      <c r="F44" s="2">
        <v>144</v>
      </c>
      <c r="G44" s="3">
        <f t="shared" si="6"/>
        <v>7.7930511960168846E-3</v>
      </c>
      <c r="H44" s="4">
        <f t="shared" si="7"/>
        <v>158.15997402316268</v>
      </c>
      <c r="I44" s="175">
        <f t="shared" si="8"/>
        <v>173.97986795107695</v>
      </c>
      <c r="K44" s="14">
        <f>IFERROR(Table20[[#This Row],[ &lt;15]]/Table20[[#This Row],[Aug Tx Curr]],"")</f>
        <v>3.4722222222222224E-2</v>
      </c>
      <c r="L44" s="15">
        <f>IFERROR(K44*Table20[[#This Row],[FY24 Tx Curr DATIM Target (g*h(district total))]],"")</f>
        <v>5.491665764693149</v>
      </c>
    </row>
    <row r="45" spans="1:12" x14ac:dyDescent="0.3">
      <c r="A45" s="174" t="s">
        <v>9</v>
      </c>
      <c r="B45" s="1" t="s">
        <v>33</v>
      </c>
      <c r="C45" s="1" t="s">
        <v>56</v>
      </c>
      <c r="D45" s="2">
        <v>8</v>
      </c>
      <c r="E45" s="2">
        <v>170</v>
      </c>
      <c r="F45" s="2">
        <v>178</v>
      </c>
      <c r="G45" s="3">
        <f t="shared" si="6"/>
        <v>9.6330771728542052E-3</v>
      </c>
      <c r="H45" s="4">
        <f t="shared" si="7"/>
        <v>195.50330122307611</v>
      </c>
      <c r="I45" s="175">
        <f t="shared" si="8"/>
        <v>215.05844788397013</v>
      </c>
      <c r="K45" s="14">
        <f>IFERROR(Table20[[#This Row],[ &lt;15]]/Table20[[#This Row],[Aug Tx Curr]],"")</f>
        <v>4.49438202247191E-2</v>
      </c>
      <c r="L45" s="15">
        <f>IFERROR(K45*Table20[[#This Row],[FY24 Tx Curr DATIM Target (g*h(district total))]],"")</f>
        <v>8.7866652235090381</v>
      </c>
    </row>
    <row r="46" spans="1:12" x14ac:dyDescent="0.3">
      <c r="A46" s="174" t="s">
        <v>9</v>
      </c>
      <c r="B46" s="1" t="s">
        <v>33</v>
      </c>
      <c r="C46" s="1" t="s">
        <v>57</v>
      </c>
      <c r="D46" s="2">
        <v>1</v>
      </c>
      <c r="E46" s="2">
        <v>44</v>
      </c>
      <c r="F46" s="2">
        <v>45</v>
      </c>
      <c r="G46" s="3">
        <f t="shared" si="6"/>
        <v>2.4353284987552767E-3</v>
      </c>
      <c r="H46" s="4">
        <f t="shared" si="7"/>
        <v>49.424991882238338</v>
      </c>
      <c r="I46" s="175">
        <f t="shared" si="8"/>
        <v>54.368708734711554</v>
      </c>
      <c r="K46" s="14">
        <f>IFERROR(Table20[[#This Row],[ &lt;15]]/Table20[[#This Row],[Aug Tx Curr]],"")</f>
        <v>2.2222222222222223E-2</v>
      </c>
      <c r="L46" s="15">
        <f>IFERROR(K46*Table20[[#This Row],[FY24 Tx Curr DATIM Target (g*h(district total))]],"")</f>
        <v>1.0983331529386298</v>
      </c>
    </row>
    <row r="47" spans="1:12" x14ac:dyDescent="0.3">
      <c r="A47" s="174" t="s">
        <v>9</v>
      </c>
      <c r="B47" s="1" t="s">
        <v>33</v>
      </c>
      <c r="C47" s="1" t="s">
        <v>58</v>
      </c>
      <c r="D47" s="2">
        <v>4</v>
      </c>
      <c r="E47" s="2">
        <v>29</v>
      </c>
      <c r="F47" s="2">
        <v>33</v>
      </c>
      <c r="G47" s="3">
        <f t="shared" si="6"/>
        <v>1.7859075657538695E-3</v>
      </c>
      <c r="H47" s="4">
        <f t="shared" si="7"/>
        <v>36.244994046974782</v>
      </c>
      <c r="I47" s="175">
        <f t="shared" si="8"/>
        <v>39.870386405455136</v>
      </c>
      <c r="K47" s="14">
        <f>IFERROR(Table20[[#This Row],[ &lt;15]]/Table20[[#This Row],[Aug Tx Curr]],"")</f>
        <v>0.12121212121212122</v>
      </c>
      <c r="L47" s="15">
        <f>IFERROR(K47*Table20[[#This Row],[FY24 Tx Curr DATIM Target (g*h(district total))]],"")</f>
        <v>4.3933326117545191</v>
      </c>
    </row>
    <row r="48" spans="1:12" x14ac:dyDescent="0.3">
      <c r="A48" s="174" t="s">
        <v>9</v>
      </c>
      <c r="B48" s="1" t="s">
        <v>33</v>
      </c>
      <c r="C48" s="1" t="s">
        <v>59</v>
      </c>
      <c r="D48" s="2">
        <v>23</v>
      </c>
      <c r="E48" s="2">
        <v>908</v>
      </c>
      <c r="F48" s="2">
        <v>931</v>
      </c>
      <c r="G48" s="3">
        <f t="shared" si="6"/>
        <v>5.0384240718692498E-2</v>
      </c>
      <c r="H48" s="4">
        <f t="shared" si="7"/>
        <v>1022.5481653858642</v>
      </c>
      <c r="I48" s="175">
        <f t="shared" si="8"/>
        <v>1124.8281740448101</v>
      </c>
      <c r="K48" s="14">
        <f>IFERROR(Table20[[#This Row],[ &lt;15]]/Table20[[#This Row],[Aug Tx Curr]],"")</f>
        <v>2.4704618689581095E-2</v>
      </c>
      <c r="L48" s="15">
        <f>IFERROR(K48*Table20[[#This Row],[FY24 Tx Curr DATIM Target (g*h(district total))]],"")</f>
        <v>25.26166251758848</v>
      </c>
    </row>
    <row r="49" spans="1:12" x14ac:dyDescent="0.3">
      <c r="A49" s="174" t="s">
        <v>9</v>
      </c>
      <c r="B49" s="1" t="s">
        <v>33</v>
      </c>
      <c r="C49" s="1" t="s">
        <v>60</v>
      </c>
      <c r="D49" s="2">
        <v>3</v>
      </c>
      <c r="E49" s="2">
        <v>113</v>
      </c>
      <c r="F49" s="2">
        <v>116</v>
      </c>
      <c r="G49" s="3">
        <f t="shared" si="6"/>
        <v>6.2777356856802682E-3</v>
      </c>
      <c r="H49" s="4">
        <f t="shared" si="7"/>
        <v>127.40664574088105</v>
      </c>
      <c r="I49" s="175">
        <f t="shared" si="8"/>
        <v>140.150449182812</v>
      </c>
      <c r="K49" s="14">
        <f>IFERROR(Table20[[#This Row],[ &lt;15]]/Table20[[#This Row],[Aug Tx Curr]],"")</f>
        <v>2.5862068965517241E-2</v>
      </c>
      <c r="L49" s="15">
        <f>IFERROR(K49*Table20[[#This Row],[FY24 Tx Curr DATIM Target (g*h(district total))]],"")</f>
        <v>3.2949994588158891</v>
      </c>
    </row>
    <row r="50" spans="1:12" x14ac:dyDescent="0.3">
      <c r="A50" s="174" t="s">
        <v>9</v>
      </c>
      <c r="B50" s="1" t="s">
        <v>33</v>
      </c>
      <c r="C50" s="1" t="s">
        <v>61</v>
      </c>
      <c r="D50" s="2">
        <v>3</v>
      </c>
      <c r="E50" s="2">
        <v>61</v>
      </c>
      <c r="F50" s="2">
        <v>64</v>
      </c>
      <c r="G50" s="3">
        <f t="shared" si="6"/>
        <v>3.4635783093408378E-3</v>
      </c>
      <c r="H50" s="4">
        <f t="shared" si="7"/>
        <v>70.293321788072305</v>
      </c>
      <c r="I50" s="175">
        <f t="shared" si="8"/>
        <v>77.324385756034204</v>
      </c>
      <c r="K50" s="14">
        <f>IFERROR(Table20[[#This Row],[ &lt;15]]/Table20[[#This Row],[Aug Tx Curr]],"")</f>
        <v>4.6875E-2</v>
      </c>
      <c r="L50" s="15">
        <f>IFERROR(K50*Table20[[#This Row],[FY24 Tx Curr DATIM Target (g*h(district total))]],"")</f>
        <v>3.2949994588158891</v>
      </c>
    </row>
    <row r="51" spans="1:12" x14ac:dyDescent="0.3">
      <c r="A51" s="174" t="s">
        <v>9</v>
      </c>
      <c r="B51" s="1" t="s">
        <v>33</v>
      </c>
      <c r="C51" s="1" t="s">
        <v>62</v>
      </c>
      <c r="D51" s="2">
        <v>2</v>
      </c>
      <c r="E51" s="2">
        <v>148</v>
      </c>
      <c r="F51" s="2">
        <v>150</v>
      </c>
      <c r="G51" s="3">
        <f t="shared" si="6"/>
        <v>8.1177616625175888E-3</v>
      </c>
      <c r="H51" s="4">
        <f t="shared" si="7"/>
        <v>164.74997294079446</v>
      </c>
      <c r="I51" s="175">
        <f t="shared" si="8"/>
        <v>181.22902911570517</v>
      </c>
      <c r="K51" s="14">
        <f>IFERROR(Table20[[#This Row],[ &lt;15]]/Table20[[#This Row],[Aug Tx Curr]],"")</f>
        <v>1.3333333333333334E-2</v>
      </c>
      <c r="L51" s="15">
        <f>IFERROR(K51*Table20[[#This Row],[FY24 Tx Curr DATIM Target (g*h(district total))]],"")</f>
        <v>2.1966663058772595</v>
      </c>
    </row>
    <row r="52" spans="1:12" x14ac:dyDescent="0.3">
      <c r="A52" s="174" t="s">
        <v>9</v>
      </c>
      <c r="B52" s="1" t="s">
        <v>33</v>
      </c>
      <c r="C52" s="1" t="s">
        <v>63</v>
      </c>
      <c r="D52" s="2">
        <v>8</v>
      </c>
      <c r="E52" s="2">
        <v>426</v>
      </c>
      <c r="F52" s="2">
        <v>434</v>
      </c>
      <c r="G52" s="3">
        <f t="shared" si="6"/>
        <v>2.3487390410217555E-2</v>
      </c>
      <c r="H52" s="4">
        <f t="shared" si="7"/>
        <v>476.67658837536527</v>
      </c>
      <c r="I52" s="175">
        <f t="shared" si="8"/>
        <v>524.35599090810695</v>
      </c>
      <c r="K52" s="14">
        <f>IFERROR(Table20[[#This Row],[ &lt;15]]/Table20[[#This Row],[Aug Tx Curr]],"")</f>
        <v>1.8433179723502304E-2</v>
      </c>
      <c r="L52" s="15">
        <f>IFERROR(K52*Table20[[#This Row],[FY24 Tx Curr DATIM Target (g*h(district total))]],"")</f>
        <v>8.7866652235090381</v>
      </c>
    </row>
    <row r="53" spans="1:12" x14ac:dyDescent="0.3">
      <c r="A53" s="174" t="s">
        <v>9</v>
      </c>
      <c r="B53" s="1" t="s">
        <v>33</v>
      </c>
      <c r="C53" s="1" t="s">
        <v>64</v>
      </c>
      <c r="D53" s="2">
        <v>1</v>
      </c>
      <c r="E53" s="2">
        <v>31</v>
      </c>
      <c r="F53" s="2">
        <v>32</v>
      </c>
      <c r="G53" s="3">
        <f t="shared" si="6"/>
        <v>1.7317891546704189E-3</v>
      </c>
      <c r="H53" s="4">
        <f t="shared" si="7"/>
        <v>35.146660894036152</v>
      </c>
      <c r="I53" s="175">
        <f t="shared" si="8"/>
        <v>38.662192878017102</v>
      </c>
      <c r="K53" s="14">
        <f>IFERROR(Table20[[#This Row],[ &lt;15]]/Table20[[#This Row],[Aug Tx Curr]],"")</f>
        <v>3.125E-2</v>
      </c>
      <c r="L53" s="15">
        <f>IFERROR(K53*Table20[[#This Row],[FY24 Tx Curr DATIM Target (g*h(district total))]],"")</f>
        <v>1.0983331529386298</v>
      </c>
    </row>
    <row r="54" spans="1:12" x14ac:dyDescent="0.3">
      <c r="A54" s="174" t="s">
        <v>9</v>
      </c>
      <c r="B54" s="1" t="s">
        <v>33</v>
      </c>
      <c r="C54" s="1" t="s">
        <v>65</v>
      </c>
      <c r="D54" s="2">
        <v>18</v>
      </c>
      <c r="E54" s="2">
        <v>285</v>
      </c>
      <c r="F54" s="2">
        <v>303</v>
      </c>
      <c r="G54" s="3">
        <f t="shared" si="6"/>
        <v>1.639787855828553E-2</v>
      </c>
      <c r="H54" s="4">
        <f t="shared" si="7"/>
        <v>332.79494534040481</v>
      </c>
      <c r="I54" s="175">
        <f t="shared" si="8"/>
        <v>366.08263881372449</v>
      </c>
      <c r="K54" s="14">
        <f>IFERROR(Table20[[#This Row],[ &lt;15]]/Table20[[#This Row],[Aug Tx Curr]],"")</f>
        <v>5.9405940594059403E-2</v>
      </c>
      <c r="L54" s="15">
        <f>IFERROR(K54*Table20[[#This Row],[FY24 Tx Curr DATIM Target (g*h(district total))]],"")</f>
        <v>19.769996752895334</v>
      </c>
    </row>
    <row r="55" spans="1:12" x14ac:dyDescent="0.3">
      <c r="A55" s="174" t="s">
        <v>9</v>
      </c>
      <c r="B55" s="1" t="s">
        <v>33</v>
      </c>
      <c r="C55" s="1" t="s">
        <v>66</v>
      </c>
      <c r="D55" s="2">
        <v>18</v>
      </c>
      <c r="E55" s="2">
        <v>705</v>
      </c>
      <c r="F55" s="2">
        <v>723</v>
      </c>
      <c r="G55" s="3">
        <f t="shared" si="6"/>
        <v>3.9127611213334773E-2</v>
      </c>
      <c r="H55" s="4">
        <f t="shared" si="7"/>
        <v>794.09486957462923</v>
      </c>
      <c r="I55" s="175">
        <f t="shared" si="8"/>
        <v>873.52392033769877</v>
      </c>
      <c r="K55" s="14">
        <f>IFERROR(Table20[[#This Row],[ &lt;15]]/Table20[[#This Row],[Aug Tx Curr]],"")</f>
        <v>2.4896265560165973E-2</v>
      </c>
      <c r="L55" s="15">
        <f>IFERROR(K55*Table20[[#This Row],[FY24 Tx Curr DATIM Target (g*h(district total))]],"")</f>
        <v>19.769996752895331</v>
      </c>
    </row>
    <row r="56" spans="1:12" x14ac:dyDescent="0.3">
      <c r="A56" s="176" t="s">
        <v>9</v>
      </c>
      <c r="B56" s="5" t="s">
        <v>67</v>
      </c>
      <c r="C56" s="5"/>
      <c r="D56" s="6">
        <v>556</v>
      </c>
      <c r="E56" s="6">
        <v>17922</v>
      </c>
      <c r="F56" s="6">
        <v>18478</v>
      </c>
      <c r="G56" s="7">
        <f t="shared" si="6"/>
        <v>1</v>
      </c>
      <c r="H56" s="177">
        <v>20295</v>
      </c>
      <c r="I56" s="178">
        <v>22325</v>
      </c>
      <c r="K56" s="14">
        <f>IFERROR(Table20[[#This Row],[ &lt;15]]/Table20[[#This Row],[Aug Tx Curr]],"")</f>
        <v>3.0089836562398529E-2</v>
      </c>
      <c r="L56" s="15">
        <f>IFERROR(K56*Table20[[#This Row],[FY24 Tx Curr DATIM Target (g*h(district total))]],"")</f>
        <v>610.67323303387809</v>
      </c>
    </row>
    <row r="57" spans="1:12" x14ac:dyDescent="0.3">
      <c r="A57" s="174" t="s">
        <v>9</v>
      </c>
      <c r="B57" s="1" t="s">
        <v>68</v>
      </c>
      <c r="C57" s="1" t="s">
        <v>69</v>
      </c>
      <c r="D57" s="2">
        <v>13</v>
      </c>
      <c r="E57" s="2">
        <v>368</v>
      </c>
      <c r="F57" s="2">
        <v>381</v>
      </c>
      <c r="G57" s="3">
        <f>F57/$F$66</f>
        <v>0.34542157751586583</v>
      </c>
      <c r="H57" s="4">
        <f>G57*$H$66</f>
        <v>692.57026291931095</v>
      </c>
      <c r="I57" s="175">
        <f>G57*$I$66</f>
        <v>762</v>
      </c>
      <c r="K57" s="14">
        <f>IFERROR(Table20[[#This Row],[ &lt;15]]/Table20[[#This Row],[Aug Tx Curr]],"")</f>
        <v>3.4120734908136482E-2</v>
      </c>
      <c r="L57" s="15">
        <f>IFERROR(K57*Table20[[#This Row],[FY24 Tx Curr DATIM Target (g*h(district total))]],"")</f>
        <v>23.631006346328196</v>
      </c>
    </row>
    <row r="58" spans="1:12" x14ac:dyDescent="0.3">
      <c r="A58" s="174" t="s">
        <v>9</v>
      </c>
      <c r="B58" s="1" t="s">
        <v>68</v>
      </c>
      <c r="C58" s="1" t="s">
        <v>70</v>
      </c>
      <c r="D58" s="2"/>
      <c r="E58" s="2">
        <v>30</v>
      </c>
      <c r="F58" s="2">
        <v>30</v>
      </c>
      <c r="G58" s="3">
        <f t="shared" ref="G58:G66" si="9">F58/$F$66</f>
        <v>2.7198549410698096E-2</v>
      </c>
      <c r="H58" s="4">
        <f t="shared" ref="H58:H65" si="10">G58*$H$66</f>
        <v>54.533091568449684</v>
      </c>
      <c r="I58" s="175">
        <f t="shared" ref="I58:I65" si="11">G58*$I$66</f>
        <v>60</v>
      </c>
      <c r="K58" s="14">
        <f>IFERROR(Table20[[#This Row],[ &lt;15]]/Table20[[#This Row],[Aug Tx Curr]],"")</f>
        <v>0</v>
      </c>
      <c r="L58" s="15">
        <f>IFERROR(K58*Table20[[#This Row],[FY24 Tx Curr DATIM Target (g*h(district total))]],"")</f>
        <v>0</v>
      </c>
    </row>
    <row r="59" spans="1:12" x14ac:dyDescent="0.3">
      <c r="A59" s="174" t="s">
        <v>9</v>
      </c>
      <c r="B59" s="1" t="s">
        <v>68</v>
      </c>
      <c r="C59" s="1" t="s">
        <v>71</v>
      </c>
      <c r="D59" s="2">
        <v>9</v>
      </c>
      <c r="E59" s="2">
        <v>125</v>
      </c>
      <c r="F59" s="2">
        <v>134</v>
      </c>
      <c r="G59" s="3">
        <f t="shared" si="9"/>
        <v>0.1214868540344515</v>
      </c>
      <c r="H59" s="4">
        <f t="shared" si="10"/>
        <v>243.58114233907526</v>
      </c>
      <c r="I59" s="175">
        <f t="shared" si="11"/>
        <v>268</v>
      </c>
      <c r="K59" s="14">
        <f>IFERROR(Table20[[#This Row],[ &lt;15]]/Table20[[#This Row],[Aug Tx Curr]],"")</f>
        <v>6.7164179104477612E-2</v>
      </c>
      <c r="L59" s="15">
        <f>IFERROR(K59*Table20[[#This Row],[FY24 Tx Curr DATIM Target (g*h(district total))]],"")</f>
        <v>16.359927470534906</v>
      </c>
    </row>
    <row r="60" spans="1:12" x14ac:dyDescent="0.3">
      <c r="A60" s="174" t="s">
        <v>9</v>
      </c>
      <c r="B60" s="1" t="s">
        <v>68</v>
      </c>
      <c r="C60" s="1" t="s">
        <v>72</v>
      </c>
      <c r="D60" s="2">
        <v>1</v>
      </c>
      <c r="E60" s="2">
        <v>18</v>
      </c>
      <c r="F60" s="2">
        <v>19</v>
      </c>
      <c r="G60" s="3">
        <f t="shared" si="9"/>
        <v>1.7225747960108794E-2</v>
      </c>
      <c r="H60" s="4">
        <f t="shared" si="10"/>
        <v>34.537624660018132</v>
      </c>
      <c r="I60" s="175">
        <f t="shared" si="11"/>
        <v>38</v>
      </c>
      <c r="K60" s="14">
        <f>IFERROR(Table20[[#This Row],[ &lt;15]]/Table20[[#This Row],[Aug Tx Curr]],"")</f>
        <v>5.2631578947368418E-2</v>
      </c>
      <c r="L60" s="15">
        <f>IFERROR(K60*Table20[[#This Row],[FY24 Tx Curr DATIM Target (g*h(district total))]],"")</f>
        <v>1.8177697189483226</v>
      </c>
    </row>
    <row r="61" spans="1:12" x14ac:dyDescent="0.3">
      <c r="A61" s="174" t="s">
        <v>9</v>
      </c>
      <c r="B61" s="1" t="s">
        <v>68</v>
      </c>
      <c r="C61" s="1" t="s">
        <v>73</v>
      </c>
      <c r="D61" s="2">
        <v>8</v>
      </c>
      <c r="E61" s="2">
        <v>129</v>
      </c>
      <c r="F61" s="2">
        <v>137</v>
      </c>
      <c r="G61" s="3">
        <f t="shared" si="9"/>
        <v>0.1242067089755213</v>
      </c>
      <c r="H61" s="4">
        <f t="shared" si="10"/>
        <v>249.03445149592022</v>
      </c>
      <c r="I61" s="175">
        <f t="shared" si="11"/>
        <v>274</v>
      </c>
      <c r="K61" s="14">
        <f>IFERROR(Table20[[#This Row],[ &lt;15]]/Table20[[#This Row],[Aug Tx Curr]],"")</f>
        <v>5.8394160583941604E-2</v>
      </c>
      <c r="L61" s="15">
        <f>IFERROR(K61*Table20[[#This Row],[FY24 Tx Curr DATIM Target (g*h(district total))]],"")</f>
        <v>14.542157751586583</v>
      </c>
    </row>
    <row r="62" spans="1:12" x14ac:dyDescent="0.3">
      <c r="A62" s="174" t="s">
        <v>9</v>
      </c>
      <c r="B62" s="1" t="s">
        <v>68</v>
      </c>
      <c r="C62" s="1" t="s">
        <v>74</v>
      </c>
      <c r="D62" s="2">
        <v>7</v>
      </c>
      <c r="E62" s="2">
        <v>149</v>
      </c>
      <c r="F62" s="2">
        <v>156</v>
      </c>
      <c r="G62" s="3">
        <f t="shared" si="9"/>
        <v>0.14143245693563011</v>
      </c>
      <c r="H62" s="4">
        <f t="shared" si="10"/>
        <v>283.57207615593836</v>
      </c>
      <c r="I62" s="175">
        <f t="shared" si="11"/>
        <v>312.00000000000006</v>
      </c>
      <c r="K62" s="14">
        <f>IFERROR(Table20[[#This Row],[ &lt;15]]/Table20[[#This Row],[Aug Tx Curr]],"")</f>
        <v>4.4871794871794872E-2</v>
      </c>
      <c r="L62" s="15">
        <f>IFERROR(K62*Table20[[#This Row],[FY24 Tx Curr DATIM Target (g*h(district total))]],"")</f>
        <v>12.724388032638259</v>
      </c>
    </row>
    <row r="63" spans="1:12" x14ac:dyDescent="0.3">
      <c r="A63" s="174" t="s">
        <v>9</v>
      </c>
      <c r="B63" s="1" t="s">
        <v>68</v>
      </c>
      <c r="C63" s="1" t="s">
        <v>75</v>
      </c>
      <c r="D63" s="2">
        <v>2</v>
      </c>
      <c r="E63" s="2">
        <v>26</v>
      </c>
      <c r="F63" s="2">
        <v>28</v>
      </c>
      <c r="G63" s="3">
        <f t="shared" si="9"/>
        <v>2.5385312783318223E-2</v>
      </c>
      <c r="H63" s="4">
        <f t="shared" si="10"/>
        <v>50.897552130553038</v>
      </c>
      <c r="I63" s="175">
        <f t="shared" si="11"/>
        <v>56</v>
      </c>
      <c r="K63" s="14">
        <f>IFERROR(Table20[[#This Row],[ &lt;15]]/Table20[[#This Row],[Aug Tx Curr]],"")</f>
        <v>7.1428571428571425E-2</v>
      </c>
      <c r="L63" s="15">
        <f>IFERROR(K63*Table20[[#This Row],[FY24 Tx Curr DATIM Target (g*h(district total))]],"")</f>
        <v>3.6355394378966452</v>
      </c>
    </row>
    <row r="64" spans="1:12" x14ac:dyDescent="0.3">
      <c r="A64" s="174" t="s">
        <v>9</v>
      </c>
      <c r="B64" s="1" t="s">
        <v>68</v>
      </c>
      <c r="C64" s="1" t="s">
        <v>76</v>
      </c>
      <c r="D64" s="2">
        <v>10</v>
      </c>
      <c r="E64" s="2">
        <v>172</v>
      </c>
      <c r="F64" s="2">
        <v>182</v>
      </c>
      <c r="G64" s="3">
        <f t="shared" si="9"/>
        <v>0.16500453309156846</v>
      </c>
      <c r="H64" s="4">
        <f t="shared" si="10"/>
        <v>330.83408884859477</v>
      </c>
      <c r="I64" s="175">
        <f t="shared" si="11"/>
        <v>364</v>
      </c>
      <c r="K64" s="14">
        <f>IFERROR(Table20[[#This Row],[ &lt;15]]/Table20[[#This Row],[Aug Tx Curr]],"")</f>
        <v>5.4945054945054944E-2</v>
      </c>
      <c r="L64" s="15">
        <f>IFERROR(K64*Table20[[#This Row],[FY24 Tx Curr DATIM Target (g*h(district total))]],"")</f>
        <v>18.177697189483229</v>
      </c>
    </row>
    <row r="65" spans="1:12" x14ac:dyDescent="0.3">
      <c r="A65" s="174" t="s">
        <v>9</v>
      </c>
      <c r="B65" s="1" t="s">
        <v>68</v>
      </c>
      <c r="C65" s="1" t="s">
        <v>77</v>
      </c>
      <c r="D65" s="2">
        <v>2</v>
      </c>
      <c r="E65" s="2">
        <v>34</v>
      </c>
      <c r="F65" s="2">
        <v>36</v>
      </c>
      <c r="G65" s="3">
        <f t="shared" si="9"/>
        <v>3.2638259292837715E-2</v>
      </c>
      <c r="H65" s="4">
        <f t="shared" si="10"/>
        <v>65.439709882139624</v>
      </c>
      <c r="I65" s="175">
        <f t="shared" si="11"/>
        <v>72</v>
      </c>
      <c r="K65" s="14">
        <f>IFERROR(Table20[[#This Row],[ &lt;15]]/Table20[[#This Row],[Aug Tx Curr]],"")</f>
        <v>5.5555555555555552E-2</v>
      </c>
      <c r="L65" s="15">
        <f>IFERROR(K65*Table20[[#This Row],[FY24 Tx Curr DATIM Target (g*h(district total))]],"")</f>
        <v>3.6355394378966457</v>
      </c>
    </row>
    <row r="66" spans="1:12" x14ac:dyDescent="0.3">
      <c r="A66" s="176" t="s">
        <v>9</v>
      </c>
      <c r="B66" s="5" t="s">
        <v>78</v>
      </c>
      <c r="C66" s="5"/>
      <c r="D66" s="6">
        <v>52</v>
      </c>
      <c r="E66" s="6">
        <v>1051</v>
      </c>
      <c r="F66" s="6">
        <v>1103</v>
      </c>
      <c r="G66" s="7">
        <f t="shared" si="9"/>
        <v>1</v>
      </c>
      <c r="H66" s="177">
        <v>2005</v>
      </c>
      <c r="I66" s="178">
        <v>2206</v>
      </c>
      <c r="K66" s="14">
        <f>IFERROR(Table20[[#This Row],[ &lt;15]]/Table20[[#This Row],[Aug Tx Curr]],"")</f>
        <v>4.71441523118767E-2</v>
      </c>
      <c r="L66" s="15">
        <f>IFERROR(K66*Table20[[#This Row],[FY24 Tx Curr DATIM Target (g*h(district total))]],"")</f>
        <v>94.524025385312783</v>
      </c>
    </row>
    <row r="67" spans="1:12" x14ac:dyDescent="0.3">
      <c r="A67" s="174" t="s">
        <v>9</v>
      </c>
      <c r="B67" s="1" t="s">
        <v>79</v>
      </c>
      <c r="C67" s="1" t="s">
        <v>80</v>
      </c>
      <c r="D67" s="2">
        <v>2</v>
      </c>
      <c r="E67" s="2">
        <v>41</v>
      </c>
      <c r="F67" s="2">
        <v>43</v>
      </c>
      <c r="G67" s="3">
        <f>F67/$F$73</f>
        <v>6.3328424153166418E-2</v>
      </c>
      <c r="H67" s="4">
        <f>G67*$H$73</f>
        <v>73.524300441826213</v>
      </c>
      <c r="I67" s="175">
        <f>G67*$I$73</f>
        <v>80.933726067746676</v>
      </c>
      <c r="K67" s="14">
        <f>IFERROR(Table20[[#This Row],[ &lt;15]]/Table20[[#This Row],[Aug Tx Curr]],"")</f>
        <v>4.6511627906976744E-2</v>
      </c>
      <c r="L67" s="15">
        <f>IFERROR(K67*Table20[[#This Row],[FY24 Tx Curr DATIM Target (g*h(district total))]],"")</f>
        <v>3.4197349042709866</v>
      </c>
    </row>
    <row r="68" spans="1:12" x14ac:dyDescent="0.3">
      <c r="A68" s="174" t="s">
        <v>9</v>
      </c>
      <c r="B68" s="1" t="s">
        <v>79</v>
      </c>
      <c r="C68" s="1" t="s">
        <v>81</v>
      </c>
      <c r="D68" s="2">
        <v>7</v>
      </c>
      <c r="E68" s="2">
        <v>102</v>
      </c>
      <c r="F68" s="2">
        <v>109</v>
      </c>
      <c r="G68" s="3">
        <f t="shared" ref="G68:G73" si="12">F68/$F$73</f>
        <v>0.16053019145802652</v>
      </c>
      <c r="H68" s="4">
        <f t="shared" ref="H68:H72" si="13">G68*$H$73</f>
        <v>186.37555228276878</v>
      </c>
      <c r="I68" s="175">
        <f t="shared" ref="I68:I72" si="14">G68*$I$73</f>
        <v>205.1575846833579</v>
      </c>
      <c r="K68" s="14">
        <f>IFERROR(Table20[[#This Row],[ &lt;15]]/Table20[[#This Row],[Aug Tx Curr]],"")</f>
        <v>6.4220183486238536E-2</v>
      </c>
      <c r="L68" s="15">
        <f>IFERROR(K68*Table20[[#This Row],[FY24 Tx Curr DATIM Target (g*h(district total))]],"")</f>
        <v>11.969072164948454</v>
      </c>
    </row>
    <row r="69" spans="1:12" x14ac:dyDescent="0.3">
      <c r="A69" s="174" t="s">
        <v>9</v>
      </c>
      <c r="B69" s="1" t="s">
        <v>79</v>
      </c>
      <c r="C69" s="1" t="s">
        <v>82</v>
      </c>
      <c r="D69" s="2"/>
      <c r="E69" s="2">
        <v>10</v>
      </c>
      <c r="F69" s="2">
        <v>10</v>
      </c>
      <c r="G69" s="3">
        <f t="shared" si="12"/>
        <v>1.4727540500736377E-2</v>
      </c>
      <c r="H69" s="4">
        <f t="shared" si="13"/>
        <v>17.098674521354933</v>
      </c>
      <c r="I69" s="175">
        <f t="shared" si="14"/>
        <v>18.82179675994109</v>
      </c>
      <c r="K69" s="14">
        <f>IFERROR(Table20[[#This Row],[ &lt;15]]/Table20[[#This Row],[Aug Tx Curr]],"")</f>
        <v>0</v>
      </c>
      <c r="L69" s="15">
        <f>IFERROR(K69*Table20[[#This Row],[FY24 Tx Curr DATIM Target (g*h(district total))]],"")</f>
        <v>0</v>
      </c>
    </row>
    <row r="70" spans="1:12" x14ac:dyDescent="0.3">
      <c r="A70" s="174" t="s">
        <v>9</v>
      </c>
      <c r="B70" s="1" t="s">
        <v>79</v>
      </c>
      <c r="C70" s="1" t="s">
        <v>83</v>
      </c>
      <c r="D70" s="2">
        <v>2</v>
      </c>
      <c r="E70" s="2">
        <v>28</v>
      </c>
      <c r="F70" s="2">
        <v>30</v>
      </c>
      <c r="G70" s="3">
        <f t="shared" si="12"/>
        <v>4.4182621502209134E-2</v>
      </c>
      <c r="H70" s="4">
        <f t="shared" si="13"/>
        <v>51.296023564064804</v>
      </c>
      <c r="I70" s="175">
        <f t="shared" si="14"/>
        <v>56.465390279823275</v>
      </c>
      <c r="K70" s="14">
        <f>IFERROR(Table20[[#This Row],[ &lt;15]]/Table20[[#This Row],[Aug Tx Curr]],"")</f>
        <v>6.6666666666666666E-2</v>
      </c>
      <c r="L70" s="15">
        <f>IFERROR(K70*Table20[[#This Row],[FY24 Tx Curr DATIM Target (g*h(district total))]],"")</f>
        <v>3.419734904270987</v>
      </c>
    </row>
    <row r="71" spans="1:12" x14ac:dyDescent="0.3">
      <c r="A71" s="174" t="s">
        <v>9</v>
      </c>
      <c r="B71" s="1" t="s">
        <v>79</v>
      </c>
      <c r="C71" s="1" t="s">
        <v>84</v>
      </c>
      <c r="D71" s="2"/>
      <c r="E71" s="2">
        <v>23</v>
      </c>
      <c r="F71" s="2">
        <v>23</v>
      </c>
      <c r="G71" s="3">
        <f t="shared" si="12"/>
        <v>3.3873343151693665E-2</v>
      </c>
      <c r="H71" s="4">
        <f t="shared" si="13"/>
        <v>39.326951399116346</v>
      </c>
      <c r="I71" s="175">
        <f t="shared" si="14"/>
        <v>43.290132547864502</v>
      </c>
      <c r="K71" s="14">
        <f>IFERROR(Table20[[#This Row],[ &lt;15]]/Table20[[#This Row],[Aug Tx Curr]],"")</f>
        <v>0</v>
      </c>
      <c r="L71" s="15">
        <f>IFERROR(K71*Table20[[#This Row],[FY24 Tx Curr DATIM Target (g*h(district total))]],"")</f>
        <v>0</v>
      </c>
    </row>
    <row r="72" spans="1:12" x14ac:dyDescent="0.3">
      <c r="A72" s="174" t="s">
        <v>9</v>
      </c>
      <c r="B72" s="1" t="s">
        <v>79</v>
      </c>
      <c r="C72" s="1" t="s">
        <v>85</v>
      </c>
      <c r="D72" s="2">
        <v>21</v>
      </c>
      <c r="E72" s="2">
        <v>443</v>
      </c>
      <c r="F72" s="2">
        <v>464</v>
      </c>
      <c r="G72" s="3">
        <f t="shared" si="12"/>
        <v>0.68335787923416791</v>
      </c>
      <c r="H72" s="4">
        <f t="shared" si="13"/>
        <v>793.37849779086889</v>
      </c>
      <c r="I72" s="175">
        <f t="shared" si="14"/>
        <v>873.33136966126654</v>
      </c>
      <c r="K72" s="14">
        <f>IFERROR(Table20[[#This Row],[ &lt;15]]/Table20[[#This Row],[Aug Tx Curr]],"")</f>
        <v>4.5258620689655173E-2</v>
      </c>
      <c r="L72" s="15">
        <f>IFERROR(K72*Table20[[#This Row],[FY24 Tx Curr DATIM Target (g*h(district total))]],"")</f>
        <v>35.907216494845358</v>
      </c>
    </row>
    <row r="73" spans="1:12" x14ac:dyDescent="0.3">
      <c r="A73" s="176" t="s">
        <v>9</v>
      </c>
      <c r="B73" s="5" t="s">
        <v>86</v>
      </c>
      <c r="C73" s="5"/>
      <c r="D73" s="6">
        <v>32</v>
      </c>
      <c r="E73" s="6">
        <v>647</v>
      </c>
      <c r="F73" s="6">
        <v>679</v>
      </c>
      <c r="G73" s="7">
        <f t="shared" si="12"/>
        <v>1</v>
      </c>
      <c r="H73" s="177">
        <v>1161</v>
      </c>
      <c r="I73" s="178">
        <v>1278</v>
      </c>
      <c r="K73" s="14">
        <f>IFERROR(Table20[[#This Row],[ &lt;15]]/Table20[[#This Row],[Aug Tx Curr]],"")</f>
        <v>4.7128129602356406E-2</v>
      </c>
      <c r="L73" s="15">
        <f>IFERROR(K73*Table20[[#This Row],[FY24 Tx Curr DATIM Target (g*h(district total))]],"")</f>
        <v>54.715758468335785</v>
      </c>
    </row>
    <row r="74" spans="1:12" x14ac:dyDescent="0.3">
      <c r="A74" s="174" t="s">
        <v>9</v>
      </c>
      <c r="B74" s="1" t="s">
        <v>87</v>
      </c>
      <c r="C74" s="1" t="s">
        <v>88</v>
      </c>
      <c r="D74" s="2">
        <v>30</v>
      </c>
      <c r="E74" s="2">
        <v>661</v>
      </c>
      <c r="F74" s="2">
        <v>691</v>
      </c>
      <c r="G74" s="3">
        <f>F74/$F$86</f>
        <v>0.2118981907390371</v>
      </c>
      <c r="H74" s="4">
        <f>G74*$H$86</f>
        <v>1155.9046304814474</v>
      </c>
      <c r="I74" s="175">
        <f>G74*$I$86</f>
        <v>1271.6010426249616</v>
      </c>
      <c r="K74" s="14">
        <f>IFERROR(Table20[[#This Row],[ &lt;15]]/Table20[[#This Row],[Aug Tx Curr]],"")</f>
        <v>4.3415340086830678E-2</v>
      </c>
      <c r="L74" s="15">
        <f>IFERROR(K74*Table20[[#This Row],[FY24 Tx Curr DATIM Target (g*h(district total))]],"")</f>
        <v>50.183992640294385</v>
      </c>
    </row>
    <row r="75" spans="1:12" x14ac:dyDescent="0.3">
      <c r="A75" s="174" t="s">
        <v>9</v>
      </c>
      <c r="B75" s="1" t="s">
        <v>87</v>
      </c>
      <c r="C75" s="1" t="s">
        <v>89</v>
      </c>
      <c r="D75" s="2">
        <v>7</v>
      </c>
      <c r="E75" s="2">
        <v>220</v>
      </c>
      <c r="F75" s="2">
        <v>227</v>
      </c>
      <c r="G75" s="3">
        <f t="shared" ref="G75:G86" si="15">F75/$F$86</f>
        <v>6.9610548911376885E-2</v>
      </c>
      <c r="H75" s="4">
        <f t="shared" ref="H75:H85" si="16">G75*$H$86</f>
        <v>379.7255443115609</v>
      </c>
      <c r="I75" s="175">
        <f t="shared" ref="I75:I85" si="17">G75*$I$86</f>
        <v>417.7329040171727</v>
      </c>
      <c r="K75" s="14">
        <f>IFERROR(Table20[[#This Row],[ &lt;15]]/Table20[[#This Row],[Aug Tx Curr]],"")</f>
        <v>3.0837004405286344E-2</v>
      </c>
      <c r="L75" s="15">
        <f>IFERROR(K75*Table20[[#This Row],[FY24 Tx Curr DATIM Target (g*h(district total))]],"")</f>
        <v>11.709598282735358</v>
      </c>
    </row>
    <row r="76" spans="1:12" x14ac:dyDescent="0.3">
      <c r="A76" s="174" t="s">
        <v>9</v>
      </c>
      <c r="B76" s="1" t="s">
        <v>87</v>
      </c>
      <c r="C76" s="1" t="s">
        <v>90</v>
      </c>
      <c r="D76" s="2">
        <v>1</v>
      </c>
      <c r="E76" s="2">
        <v>29</v>
      </c>
      <c r="F76" s="2">
        <v>30</v>
      </c>
      <c r="G76" s="3">
        <f t="shared" si="15"/>
        <v>9.1996320147194107E-3</v>
      </c>
      <c r="H76" s="4">
        <f t="shared" si="16"/>
        <v>50.183992640294385</v>
      </c>
      <c r="I76" s="175">
        <f t="shared" si="17"/>
        <v>55.206991720331182</v>
      </c>
      <c r="K76" s="14">
        <f>IFERROR(Table20[[#This Row],[ &lt;15]]/Table20[[#This Row],[Aug Tx Curr]],"")</f>
        <v>3.3333333333333333E-2</v>
      </c>
      <c r="L76" s="15">
        <f>IFERROR(K76*Table20[[#This Row],[FY24 Tx Curr DATIM Target (g*h(district total))]],"")</f>
        <v>1.6727997546764795</v>
      </c>
    </row>
    <row r="77" spans="1:12" x14ac:dyDescent="0.3">
      <c r="A77" s="174" t="s">
        <v>9</v>
      </c>
      <c r="B77" s="1" t="s">
        <v>87</v>
      </c>
      <c r="C77" s="1" t="s">
        <v>91</v>
      </c>
      <c r="D77" s="2"/>
      <c r="E77" s="2">
        <v>48</v>
      </c>
      <c r="F77" s="2">
        <v>48</v>
      </c>
      <c r="G77" s="3">
        <f t="shared" si="15"/>
        <v>1.4719411223551058E-2</v>
      </c>
      <c r="H77" s="4">
        <f t="shared" si="16"/>
        <v>80.294388224471021</v>
      </c>
      <c r="I77" s="175">
        <f t="shared" si="17"/>
        <v>88.331186752529902</v>
      </c>
      <c r="K77" s="14">
        <f>IFERROR(Table20[[#This Row],[ &lt;15]]/Table20[[#This Row],[Aug Tx Curr]],"")</f>
        <v>0</v>
      </c>
      <c r="L77" s="15">
        <f>IFERROR(K77*Table20[[#This Row],[FY24 Tx Curr DATIM Target (g*h(district total))]],"")</f>
        <v>0</v>
      </c>
    </row>
    <row r="78" spans="1:12" x14ac:dyDescent="0.3">
      <c r="A78" s="174" t="s">
        <v>9</v>
      </c>
      <c r="B78" s="1" t="s">
        <v>87</v>
      </c>
      <c r="C78" s="1" t="s">
        <v>92</v>
      </c>
      <c r="D78" s="2">
        <v>3</v>
      </c>
      <c r="E78" s="2">
        <v>103</v>
      </c>
      <c r="F78" s="2">
        <v>106</v>
      </c>
      <c r="G78" s="3">
        <f t="shared" si="15"/>
        <v>3.2505366452008584E-2</v>
      </c>
      <c r="H78" s="4">
        <f t="shared" si="16"/>
        <v>177.31677399570682</v>
      </c>
      <c r="I78" s="175">
        <f t="shared" si="17"/>
        <v>195.06470407850352</v>
      </c>
      <c r="K78" s="14">
        <f>IFERROR(Table20[[#This Row],[ &lt;15]]/Table20[[#This Row],[Aug Tx Curr]],"")</f>
        <v>2.8301886792452831E-2</v>
      </c>
      <c r="L78" s="15">
        <f>IFERROR(K78*Table20[[#This Row],[FY24 Tx Curr DATIM Target (g*h(district total))]],"")</f>
        <v>5.0183992640294388</v>
      </c>
    </row>
    <row r="79" spans="1:12" x14ac:dyDescent="0.3">
      <c r="A79" s="174" t="s">
        <v>9</v>
      </c>
      <c r="B79" s="1" t="s">
        <v>87</v>
      </c>
      <c r="C79" s="1" t="s">
        <v>93</v>
      </c>
      <c r="D79" s="2"/>
      <c r="E79" s="2">
        <v>18</v>
      </c>
      <c r="F79" s="2">
        <v>18</v>
      </c>
      <c r="G79" s="3">
        <f t="shared" si="15"/>
        <v>5.5197792088316471E-3</v>
      </c>
      <c r="H79" s="4">
        <f t="shared" si="16"/>
        <v>30.110395584176636</v>
      </c>
      <c r="I79" s="175">
        <f t="shared" si="17"/>
        <v>33.124195032198713</v>
      </c>
      <c r="K79" s="14">
        <f>IFERROR(Table20[[#This Row],[ &lt;15]]/Table20[[#This Row],[Aug Tx Curr]],"")</f>
        <v>0</v>
      </c>
      <c r="L79" s="15">
        <f>IFERROR(K79*Table20[[#This Row],[FY24 Tx Curr DATIM Target (g*h(district total))]],"")</f>
        <v>0</v>
      </c>
    </row>
    <row r="80" spans="1:12" x14ac:dyDescent="0.3">
      <c r="A80" s="174" t="s">
        <v>9</v>
      </c>
      <c r="B80" s="1" t="s">
        <v>87</v>
      </c>
      <c r="C80" s="1" t="s">
        <v>94</v>
      </c>
      <c r="D80" s="2">
        <v>50</v>
      </c>
      <c r="E80" s="2">
        <v>1424</v>
      </c>
      <c r="F80" s="2">
        <v>1474</v>
      </c>
      <c r="G80" s="3">
        <f t="shared" si="15"/>
        <v>0.45200858632321372</v>
      </c>
      <c r="H80" s="4">
        <f t="shared" si="16"/>
        <v>2465.706838393131</v>
      </c>
      <c r="I80" s="175">
        <f t="shared" si="17"/>
        <v>2712.5035265256056</v>
      </c>
      <c r="K80" s="14">
        <f>IFERROR(Table20[[#This Row],[ &lt;15]]/Table20[[#This Row],[Aug Tx Curr]],"")</f>
        <v>3.3921302578018994E-2</v>
      </c>
      <c r="L80" s="15">
        <f>IFERROR(K80*Table20[[#This Row],[FY24 Tx Curr DATIM Target (g*h(district total))]],"")</f>
        <v>83.639987733823972</v>
      </c>
    </row>
    <row r="81" spans="1:12" x14ac:dyDescent="0.3">
      <c r="A81" s="174" t="s">
        <v>9</v>
      </c>
      <c r="B81" s="1" t="s">
        <v>87</v>
      </c>
      <c r="C81" s="1" t="s">
        <v>95</v>
      </c>
      <c r="D81" s="2"/>
      <c r="E81" s="2">
        <v>6</v>
      </c>
      <c r="F81" s="2">
        <v>6</v>
      </c>
      <c r="G81" s="3">
        <f t="shared" si="15"/>
        <v>1.8399264029438822E-3</v>
      </c>
      <c r="H81" s="4">
        <f t="shared" si="16"/>
        <v>10.036798528058878</v>
      </c>
      <c r="I81" s="175">
        <f t="shared" si="17"/>
        <v>11.041398344066238</v>
      </c>
      <c r="K81" s="14">
        <f>IFERROR(Table20[[#This Row],[ &lt;15]]/Table20[[#This Row],[Aug Tx Curr]],"")</f>
        <v>0</v>
      </c>
      <c r="L81" s="15">
        <f>IFERROR(K81*Table20[[#This Row],[FY24 Tx Curr DATIM Target (g*h(district total))]],"")</f>
        <v>0</v>
      </c>
    </row>
    <row r="82" spans="1:12" x14ac:dyDescent="0.3">
      <c r="A82" s="174" t="s">
        <v>9</v>
      </c>
      <c r="B82" s="1" t="s">
        <v>87</v>
      </c>
      <c r="C82" s="1" t="s">
        <v>96</v>
      </c>
      <c r="D82" s="2">
        <v>18</v>
      </c>
      <c r="E82" s="2">
        <v>380</v>
      </c>
      <c r="F82" s="2">
        <v>398</v>
      </c>
      <c r="G82" s="3">
        <f t="shared" si="15"/>
        <v>0.12204845139527752</v>
      </c>
      <c r="H82" s="4">
        <f t="shared" si="16"/>
        <v>665.77430236123882</v>
      </c>
      <c r="I82" s="175">
        <f t="shared" si="17"/>
        <v>732.41275682306036</v>
      </c>
      <c r="K82" s="14">
        <f>IFERROR(Table20[[#This Row],[ &lt;15]]/Table20[[#This Row],[Aug Tx Curr]],"")</f>
        <v>4.5226130653266333E-2</v>
      </c>
      <c r="L82" s="15">
        <f>IFERROR(K82*Table20[[#This Row],[FY24 Tx Curr DATIM Target (g*h(district total))]],"")</f>
        <v>30.110395584176633</v>
      </c>
    </row>
    <row r="83" spans="1:12" x14ac:dyDescent="0.3">
      <c r="A83" s="174" t="s">
        <v>9</v>
      </c>
      <c r="B83" s="1" t="s">
        <v>87</v>
      </c>
      <c r="C83" s="1" t="s">
        <v>97</v>
      </c>
      <c r="D83" s="2">
        <v>1</v>
      </c>
      <c r="E83" s="2">
        <v>33</v>
      </c>
      <c r="F83" s="2">
        <v>34</v>
      </c>
      <c r="G83" s="3">
        <f t="shared" si="15"/>
        <v>1.0426249616681999E-2</v>
      </c>
      <c r="H83" s="4">
        <f t="shared" si="16"/>
        <v>56.875191659000308</v>
      </c>
      <c r="I83" s="175">
        <f t="shared" si="17"/>
        <v>62.567923949708678</v>
      </c>
      <c r="K83" s="14">
        <f>IFERROR(Table20[[#This Row],[ &lt;15]]/Table20[[#This Row],[Aug Tx Curr]],"")</f>
        <v>2.9411764705882353E-2</v>
      </c>
      <c r="L83" s="15">
        <f>IFERROR(K83*Table20[[#This Row],[FY24 Tx Curr DATIM Target (g*h(district total))]],"")</f>
        <v>1.6727997546764797</v>
      </c>
    </row>
    <row r="84" spans="1:12" x14ac:dyDescent="0.3">
      <c r="A84" s="174" t="s">
        <v>9</v>
      </c>
      <c r="B84" s="1" t="s">
        <v>87</v>
      </c>
      <c r="C84" s="1" t="s">
        <v>98</v>
      </c>
      <c r="D84" s="2">
        <v>6</v>
      </c>
      <c r="E84" s="2">
        <v>44</v>
      </c>
      <c r="F84" s="2">
        <v>50</v>
      </c>
      <c r="G84" s="3">
        <f t="shared" si="15"/>
        <v>1.5332720024532351E-2</v>
      </c>
      <c r="H84" s="4">
        <f t="shared" si="16"/>
        <v>83.639987733823972</v>
      </c>
      <c r="I84" s="175">
        <f t="shared" si="17"/>
        <v>92.011652867218643</v>
      </c>
      <c r="K84" s="14">
        <f>IFERROR(Table20[[#This Row],[ &lt;15]]/Table20[[#This Row],[Aug Tx Curr]],"")</f>
        <v>0.12</v>
      </c>
      <c r="L84" s="15">
        <f>IFERROR(K84*Table20[[#This Row],[FY24 Tx Curr DATIM Target (g*h(district total))]],"")</f>
        <v>10.036798528058876</v>
      </c>
    </row>
    <row r="85" spans="1:12" x14ac:dyDescent="0.3">
      <c r="A85" s="174" t="s">
        <v>9</v>
      </c>
      <c r="B85" s="1" t="s">
        <v>87</v>
      </c>
      <c r="C85" s="1" t="s">
        <v>99</v>
      </c>
      <c r="D85" s="2">
        <v>10</v>
      </c>
      <c r="E85" s="2">
        <v>169</v>
      </c>
      <c r="F85" s="2">
        <v>179</v>
      </c>
      <c r="G85" s="3">
        <f t="shared" si="15"/>
        <v>5.4891137687825824E-2</v>
      </c>
      <c r="H85" s="4">
        <f t="shared" si="16"/>
        <v>299.43115608708985</v>
      </c>
      <c r="I85" s="175">
        <f t="shared" si="17"/>
        <v>329.40171726464274</v>
      </c>
      <c r="K85" s="14">
        <f>IFERROR(Table20[[#This Row],[ &lt;15]]/Table20[[#This Row],[Aug Tx Curr]],"")</f>
        <v>5.5865921787709494E-2</v>
      </c>
      <c r="L85" s="15">
        <f>IFERROR(K85*Table20[[#This Row],[FY24 Tx Curr DATIM Target (g*h(district total))]],"")</f>
        <v>16.727997546764794</v>
      </c>
    </row>
    <row r="86" spans="1:12" x14ac:dyDescent="0.3">
      <c r="A86" s="176" t="s">
        <v>9</v>
      </c>
      <c r="B86" s="5" t="s">
        <v>100</v>
      </c>
      <c r="C86" s="5"/>
      <c r="D86" s="6">
        <v>126</v>
      </c>
      <c r="E86" s="6">
        <v>3135</v>
      </c>
      <c r="F86" s="6">
        <v>3261</v>
      </c>
      <c r="G86" s="7">
        <f t="shared" si="15"/>
        <v>1</v>
      </c>
      <c r="H86" s="177">
        <v>5455</v>
      </c>
      <c r="I86" s="178">
        <v>6001</v>
      </c>
      <c r="K86" s="14">
        <f>IFERROR(Table20[[#This Row],[ &lt;15]]/Table20[[#This Row],[Aug Tx Curr]],"")</f>
        <v>3.8638454461821528E-2</v>
      </c>
      <c r="L86" s="15">
        <f>IFERROR(K86*Table20[[#This Row],[FY24 Tx Curr DATIM Target (g*h(district total))]],"")</f>
        <v>210.77276908923645</v>
      </c>
    </row>
    <row r="87" spans="1:12" x14ac:dyDescent="0.3">
      <c r="A87" s="174" t="s">
        <v>9</v>
      </c>
      <c r="B87" s="1" t="s">
        <v>101</v>
      </c>
      <c r="C87" s="1" t="s">
        <v>102</v>
      </c>
      <c r="D87" s="2">
        <v>2</v>
      </c>
      <c r="E87" s="2">
        <v>45</v>
      </c>
      <c r="F87" s="2">
        <v>47</v>
      </c>
      <c r="G87" s="3">
        <f>F87/$F$106</f>
        <v>7.4555837563451775E-3</v>
      </c>
      <c r="H87" s="4">
        <f>G87*$H$106</f>
        <v>54.440672588832484</v>
      </c>
      <c r="I87" s="175">
        <f>G87*$I$106</f>
        <v>59.890704314720807</v>
      </c>
      <c r="K87" s="14">
        <f>IFERROR(Table20[[#This Row],[ &lt;15]]/Table20[[#This Row],[Aug Tx Curr]],"")</f>
        <v>4.2553191489361701E-2</v>
      </c>
      <c r="L87" s="15">
        <f>IFERROR(K87*Table20[[#This Row],[FY24 Tx Curr DATIM Target (g*h(district total))]],"")</f>
        <v>2.3166243654822334</v>
      </c>
    </row>
    <row r="88" spans="1:12" x14ac:dyDescent="0.3">
      <c r="A88" s="174" t="s">
        <v>9</v>
      </c>
      <c r="B88" s="1" t="s">
        <v>101</v>
      </c>
      <c r="C88" s="1" t="s">
        <v>103</v>
      </c>
      <c r="D88" s="2">
        <v>4</v>
      </c>
      <c r="E88" s="2">
        <v>146</v>
      </c>
      <c r="F88" s="2">
        <v>150</v>
      </c>
      <c r="G88" s="3">
        <f t="shared" ref="G88:G106" si="18">F88/$F$106</f>
        <v>2.3794416243654821E-2</v>
      </c>
      <c r="H88" s="4">
        <f t="shared" ref="H88:H105" si="19">G88*$H$106</f>
        <v>173.74682741116749</v>
      </c>
      <c r="I88" s="175">
        <f t="shared" ref="I88:I105" si="20">G88*$I$106</f>
        <v>191.14054568527916</v>
      </c>
      <c r="K88" s="14">
        <f>IFERROR(Table20[[#This Row],[ &lt;15]]/Table20[[#This Row],[Aug Tx Curr]],"")</f>
        <v>2.6666666666666668E-2</v>
      </c>
      <c r="L88" s="15">
        <f>IFERROR(K88*Table20[[#This Row],[FY24 Tx Curr DATIM Target (g*h(district total))]],"")</f>
        <v>4.6332487309644668</v>
      </c>
    </row>
    <row r="89" spans="1:12" x14ac:dyDescent="0.3">
      <c r="A89" s="174" t="s">
        <v>9</v>
      </c>
      <c r="B89" s="1" t="s">
        <v>101</v>
      </c>
      <c r="C89" s="1" t="s">
        <v>104</v>
      </c>
      <c r="D89" s="2">
        <v>3</v>
      </c>
      <c r="E89" s="2">
        <v>64</v>
      </c>
      <c r="F89" s="2">
        <v>67</v>
      </c>
      <c r="G89" s="3">
        <f t="shared" si="18"/>
        <v>1.0628172588832488E-2</v>
      </c>
      <c r="H89" s="4">
        <f t="shared" si="19"/>
        <v>77.606916243654823</v>
      </c>
      <c r="I89" s="175">
        <f t="shared" si="20"/>
        <v>85.376110406091371</v>
      </c>
      <c r="K89" s="14">
        <f>IFERROR(Table20[[#This Row],[ &lt;15]]/Table20[[#This Row],[Aug Tx Curr]],"")</f>
        <v>4.4776119402985072E-2</v>
      </c>
      <c r="L89" s="15">
        <f>IFERROR(K89*Table20[[#This Row],[FY24 Tx Curr DATIM Target (g*h(district total))]],"")</f>
        <v>3.4749365482233499</v>
      </c>
    </row>
    <row r="90" spans="1:12" x14ac:dyDescent="0.3">
      <c r="A90" s="174" t="s">
        <v>9</v>
      </c>
      <c r="B90" s="1" t="s">
        <v>101</v>
      </c>
      <c r="C90" s="1" t="s">
        <v>105</v>
      </c>
      <c r="D90" s="2"/>
      <c r="E90" s="2">
        <v>1</v>
      </c>
      <c r="F90" s="2">
        <v>1</v>
      </c>
      <c r="G90" s="3">
        <f t="shared" si="18"/>
        <v>1.5862944162436547E-4</v>
      </c>
      <c r="H90" s="4">
        <f t="shared" si="19"/>
        <v>1.1583121827411167</v>
      </c>
      <c r="I90" s="175">
        <f t="shared" si="20"/>
        <v>1.2742703045685277</v>
      </c>
      <c r="K90" s="14">
        <f>IFERROR(Table20[[#This Row],[ &lt;15]]/Table20[[#This Row],[Aug Tx Curr]],"")</f>
        <v>0</v>
      </c>
      <c r="L90" s="15">
        <f>IFERROR(K90*Table20[[#This Row],[FY24 Tx Curr DATIM Target (g*h(district total))]],"")</f>
        <v>0</v>
      </c>
    </row>
    <row r="91" spans="1:12" x14ac:dyDescent="0.3">
      <c r="A91" s="174" t="s">
        <v>9</v>
      </c>
      <c r="B91" s="1" t="s">
        <v>101</v>
      </c>
      <c r="C91" s="1" t="s">
        <v>106</v>
      </c>
      <c r="D91" s="2">
        <v>10</v>
      </c>
      <c r="E91" s="2">
        <v>175</v>
      </c>
      <c r="F91" s="2">
        <v>185</v>
      </c>
      <c r="G91" s="3">
        <f t="shared" si="18"/>
        <v>2.9346446700507615E-2</v>
      </c>
      <c r="H91" s="4">
        <f t="shared" si="19"/>
        <v>214.28775380710661</v>
      </c>
      <c r="I91" s="175">
        <f t="shared" si="20"/>
        <v>235.74000634517768</v>
      </c>
      <c r="K91" s="14">
        <f>IFERROR(Table20[[#This Row],[ &lt;15]]/Table20[[#This Row],[Aug Tx Curr]],"")</f>
        <v>5.4054054054054057E-2</v>
      </c>
      <c r="L91" s="15">
        <f>IFERROR(K91*Table20[[#This Row],[FY24 Tx Curr DATIM Target (g*h(district total))]],"")</f>
        <v>11.583121827411169</v>
      </c>
    </row>
    <row r="92" spans="1:12" x14ac:dyDescent="0.3">
      <c r="A92" s="174" t="s">
        <v>9</v>
      </c>
      <c r="B92" s="1" t="s">
        <v>101</v>
      </c>
      <c r="C92" s="1" t="s">
        <v>107</v>
      </c>
      <c r="D92" s="180"/>
      <c r="E92" s="2"/>
      <c r="F92" s="181"/>
      <c r="G92" s="3">
        <v>0</v>
      </c>
      <c r="H92" s="4">
        <v>0</v>
      </c>
      <c r="I92" s="175">
        <v>0</v>
      </c>
      <c r="K92" s="14">
        <v>0</v>
      </c>
      <c r="L92" s="15">
        <f>IFERROR(K92*Table20[[#This Row],[FY24 Tx Curr DATIM Target (g*h(district total))]],"")</f>
        <v>0</v>
      </c>
    </row>
    <row r="93" spans="1:12" x14ac:dyDescent="0.3">
      <c r="A93" s="174" t="s">
        <v>9</v>
      </c>
      <c r="B93" s="1" t="s">
        <v>101</v>
      </c>
      <c r="C93" s="1" t="s">
        <v>108</v>
      </c>
      <c r="D93" s="2"/>
      <c r="E93" s="2">
        <v>86</v>
      </c>
      <c r="F93" s="2">
        <v>86</v>
      </c>
      <c r="G93" s="3">
        <f t="shared" si="18"/>
        <v>1.3642131979695431E-2</v>
      </c>
      <c r="H93" s="4">
        <f t="shared" si="19"/>
        <v>99.614847715736033</v>
      </c>
      <c r="I93" s="175">
        <f t="shared" si="20"/>
        <v>109.58724619289339</v>
      </c>
      <c r="K93" s="14">
        <f>IFERROR(Table20[[#This Row],[ &lt;15]]/Table20[[#This Row],[Aug Tx Curr]],"")</f>
        <v>0</v>
      </c>
      <c r="L93" s="15">
        <f>IFERROR(K93*Table20[[#This Row],[FY24 Tx Curr DATIM Target (g*h(district total))]],"")</f>
        <v>0</v>
      </c>
    </row>
    <row r="94" spans="1:12" x14ac:dyDescent="0.3">
      <c r="A94" s="174" t="s">
        <v>9</v>
      </c>
      <c r="B94" s="1" t="s">
        <v>101</v>
      </c>
      <c r="C94" s="1" t="s">
        <v>109</v>
      </c>
      <c r="D94" s="2">
        <v>6</v>
      </c>
      <c r="E94" s="2">
        <v>254</v>
      </c>
      <c r="F94" s="2">
        <v>260</v>
      </c>
      <c r="G94" s="3">
        <f t="shared" si="18"/>
        <v>4.1243654822335024E-2</v>
      </c>
      <c r="H94" s="4">
        <f t="shared" si="19"/>
        <v>301.16116751269033</v>
      </c>
      <c r="I94" s="175">
        <f t="shared" si="20"/>
        <v>331.31027918781723</v>
      </c>
      <c r="K94" s="14">
        <f>IFERROR(Table20[[#This Row],[ &lt;15]]/Table20[[#This Row],[Aug Tx Curr]],"")</f>
        <v>2.3076923076923078E-2</v>
      </c>
      <c r="L94" s="15">
        <f>IFERROR(K94*Table20[[#This Row],[FY24 Tx Curr DATIM Target (g*h(district total))]],"")</f>
        <v>6.9498730964467006</v>
      </c>
    </row>
    <row r="95" spans="1:12" x14ac:dyDescent="0.3">
      <c r="A95" s="174" t="s">
        <v>9</v>
      </c>
      <c r="B95" s="1" t="s">
        <v>101</v>
      </c>
      <c r="C95" s="1" t="s">
        <v>110</v>
      </c>
      <c r="D95" s="2">
        <v>10</v>
      </c>
      <c r="E95" s="2">
        <v>165</v>
      </c>
      <c r="F95" s="2">
        <v>175</v>
      </c>
      <c r="G95" s="3">
        <f t="shared" si="18"/>
        <v>2.7760152284263959E-2</v>
      </c>
      <c r="H95" s="4">
        <f t="shared" si="19"/>
        <v>202.70463197969542</v>
      </c>
      <c r="I95" s="175">
        <f t="shared" si="20"/>
        <v>222.99730329949239</v>
      </c>
      <c r="K95" s="14">
        <f>IFERROR(Table20[[#This Row],[ &lt;15]]/Table20[[#This Row],[Aug Tx Curr]],"")</f>
        <v>5.7142857142857141E-2</v>
      </c>
      <c r="L95" s="15">
        <f>IFERROR(K95*Table20[[#This Row],[FY24 Tx Curr DATIM Target (g*h(district total))]],"")</f>
        <v>11.583121827411167</v>
      </c>
    </row>
    <row r="96" spans="1:12" x14ac:dyDescent="0.3">
      <c r="A96" s="174" t="s">
        <v>9</v>
      </c>
      <c r="B96" s="1" t="s">
        <v>101</v>
      </c>
      <c r="C96" s="1" t="s">
        <v>111</v>
      </c>
      <c r="D96" s="2"/>
      <c r="E96" s="2">
        <v>23</v>
      </c>
      <c r="F96" s="2">
        <v>23</v>
      </c>
      <c r="G96" s="3">
        <f t="shared" si="18"/>
        <v>3.6484771573604062E-3</v>
      </c>
      <c r="H96" s="4">
        <f t="shared" si="19"/>
        <v>26.641180203045685</v>
      </c>
      <c r="I96" s="175">
        <f t="shared" si="20"/>
        <v>29.308217005076141</v>
      </c>
      <c r="K96" s="14">
        <f>IFERROR(Table20[[#This Row],[ &lt;15]]/Table20[[#This Row],[Aug Tx Curr]],"")</f>
        <v>0</v>
      </c>
      <c r="L96" s="15">
        <f>IFERROR(K96*Table20[[#This Row],[FY24 Tx Curr DATIM Target (g*h(district total))]],"")</f>
        <v>0</v>
      </c>
    </row>
    <row r="97" spans="1:12" x14ac:dyDescent="0.3">
      <c r="A97" s="174" t="s">
        <v>9</v>
      </c>
      <c r="B97" s="1" t="s">
        <v>101</v>
      </c>
      <c r="C97" s="1" t="s">
        <v>112</v>
      </c>
      <c r="D97" s="2">
        <v>80</v>
      </c>
      <c r="E97" s="2">
        <v>2235</v>
      </c>
      <c r="F97" s="2">
        <v>2315</v>
      </c>
      <c r="G97" s="3">
        <f t="shared" si="18"/>
        <v>0.36722715736040606</v>
      </c>
      <c r="H97" s="4">
        <f t="shared" si="19"/>
        <v>2681.4927030456852</v>
      </c>
      <c r="I97" s="175">
        <f t="shared" si="20"/>
        <v>2949.935755076142</v>
      </c>
      <c r="K97" s="14">
        <f>IFERROR(Table20[[#This Row],[ &lt;15]]/Table20[[#This Row],[Aug Tx Curr]],"")</f>
        <v>3.4557235421166309E-2</v>
      </c>
      <c r="L97" s="15">
        <f>IFERROR(K97*Table20[[#This Row],[FY24 Tx Curr DATIM Target (g*h(district total))]],"")</f>
        <v>92.664974619289339</v>
      </c>
    </row>
    <row r="98" spans="1:12" x14ac:dyDescent="0.3">
      <c r="A98" s="174" t="s">
        <v>9</v>
      </c>
      <c r="B98" s="1" t="s">
        <v>101</v>
      </c>
      <c r="C98" s="1" t="s">
        <v>113</v>
      </c>
      <c r="D98" s="2">
        <v>16</v>
      </c>
      <c r="E98" s="2">
        <v>892</v>
      </c>
      <c r="F98" s="2">
        <v>908</v>
      </c>
      <c r="G98" s="3">
        <f t="shared" si="18"/>
        <v>0.14403553299492386</v>
      </c>
      <c r="H98" s="4">
        <f t="shared" si="19"/>
        <v>1051.7474619289339</v>
      </c>
      <c r="I98" s="175">
        <f t="shared" si="20"/>
        <v>1157.0374365482235</v>
      </c>
      <c r="K98" s="14">
        <f>IFERROR(Table20[[#This Row],[ &lt;15]]/Table20[[#This Row],[Aug Tx Curr]],"")</f>
        <v>1.7621145374449341E-2</v>
      </c>
      <c r="L98" s="15">
        <f>IFERROR(K98*Table20[[#This Row],[FY24 Tx Curr DATIM Target (g*h(district total))]],"")</f>
        <v>18.532994923857867</v>
      </c>
    </row>
    <row r="99" spans="1:12" x14ac:dyDescent="0.3">
      <c r="A99" s="174" t="s">
        <v>9</v>
      </c>
      <c r="B99" s="1" t="s">
        <v>101</v>
      </c>
      <c r="C99" s="1" t="s">
        <v>114</v>
      </c>
      <c r="D99" s="2">
        <v>5</v>
      </c>
      <c r="E99" s="2">
        <v>175</v>
      </c>
      <c r="F99" s="2">
        <v>180</v>
      </c>
      <c r="G99" s="3">
        <f t="shared" si="18"/>
        <v>2.8553299492385786E-2</v>
      </c>
      <c r="H99" s="4">
        <f t="shared" si="19"/>
        <v>208.496192893401</v>
      </c>
      <c r="I99" s="175">
        <f t="shared" si="20"/>
        <v>229.368654822335</v>
      </c>
      <c r="K99" s="14">
        <f>IFERROR(Table20[[#This Row],[ &lt;15]]/Table20[[#This Row],[Aug Tx Curr]],"")</f>
        <v>2.7777777777777776E-2</v>
      </c>
      <c r="L99" s="15">
        <f>IFERROR(K99*Table20[[#This Row],[FY24 Tx Curr DATIM Target (g*h(district total))]],"")</f>
        <v>5.7915609137055828</v>
      </c>
    </row>
    <row r="100" spans="1:12" x14ac:dyDescent="0.3">
      <c r="A100" s="174" t="s">
        <v>9</v>
      </c>
      <c r="B100" s="1" t="s">
        <v>101</v>
      </c>
      <c r="C100" s="1" t="s">
        <v>115</v>
      </c>
      <c r="D100" s="2"/>
      <c r="E100" s="2">
        <v>3</v>
      </c>
      <c r="F100" s="2">
        <v>3</v>
      </c>
      <c r="G100" s="3">
        <f t="shared" si="18"/>
        <v>4.7588832487309646E-4</v>
      </c>
      <c r="H100" s="4">
        <f t="shared" si="19"/>
        <v>3.4749365482233503</v>
      </c>
      <c r="I100" s="175">
        <f t="shared" si="20"/>
        <v>3.8228109137055837</v>
      </c>
      <c r="K100" s="14">
        <f>IFERROR(Table20[[#This Row],[ &lt;15]]/Table20[[#This Row],[Aug Tx Curr]],"")</f>
        <v>0</v>
      </c>
      <c r="L100" s="15">
        <f>IFERROR(K100*Table20[[#This Row],[FY24 Tx Curr DATIM Target (g*h(district total))]],"")</f>
        <v>0</v>
      </c>
    </row>
    <row r="101" spans="1:12" x14ac:dyDescent="0.3">
      <c r="A101" s="174" t="s">
        <v>9</v>
      </c>
      <c r="B101" s="1" t="s">
        <v>101</v>
      </c>
      <c r="C101" s="1" t="s">
        <v>116</v>
      </c>
      <c r="D101" s="2"/>
      <c r="E101" s="2">
        <v>3</v>
      </c>
      <c r="F101" s="2">
        <v>3</v>
      </c>
      <c r="G101" s="3">
        <f t="shared" si="18"/>
        <v>4.7588832487309646E-4</v>
      </c>
      <c r="H101" s="4">
        <f t="shared" si="19"/>
        <v>3.4749365482233503</v>
      </c>
      <c r="I101" s="175">
        <f t="shared" si="20"/>
        <v>3.8228109137055837</v>
      </c>
      <c r="K101" s="14">
        <f>IFERROR(Table20[[#This Row],[ &lt;15]]/Table20[[#This Row],[Aug Tx Curr]],"")</f>
        <v>0</v>
      </c>
      <c r="L101" s="15">
        <f>IFERROR(K101*Table20[[#This Row],[FY24 Tx Curr DATIM Target (g*h(district total))]],"")</f>
        <v>0</v>
      </c>
    </row>
    <row r="102" spans="1:12" x14ac:dyDescent="0.3">
      <c r="A102" s="174" t="s">
        <v>9</v>
      </c>
      <c r="B102" s="1" t="s">
        <v>101</v>
      </c>
      <c r="C102" s="1" t="s">
        <v>117</v>
      </c>
      <c r="D102" s="2">
        <v>3</v>
      </c>
      <c r="E102" s="2">
        <v>70</v>
      </c>
      <c r="F102" s="2">
        <v>73</v>
      </c>
      <c r="G102" s="3">
        <f t="shared" si="18"/>
        <v>1.157994923857868E-2</v>
      </c>
      <c r="H102" s="4">
        <f t="shared" si="19"/>
        <v>84.556789340101517</v>
      </c>
      <c r="I102" s="175">
        <f t="shared" si="20"/>
        <v>93.021732233502533</v>
      </c>
      <c r="K102" s="14">
        <f>IFERROR(Table20[[#This Row],[ &lt;15]]/Table20[[#This Row],[Aug Tx Curr]],"")</f>
        <v>4.1095890410958902E-2</v>
      </c>
      <c r="L102" s="15">
        <f>IFERROR(K102*Table20[[#This Row],[FY24 Tx Curr DATIM Target (g*h(district total))]],"")</f>
        <v>3.4749365482233499</v>
      </c>
    </row>
    <row r="103" spans="1:12" x14ac:dyDescent="0.3">
      <c r="A103" s="174" t="s">
        <v>9</v>
      </c>
      <c r="B103" s="1" t="s">
        <v>101</v>
      </c>
      <c r="C103" s="1" t="s">
        <v>118</v>
      </c>
      <c r="D103" s="2">
        <v>2</v>
      </c>
      <c r="E103" s="2">
        <v>24</v>
      </c>
      <c r="F103" s="2">
        <v>26</v>
      </c>
      <c r="G103" s="3">
        <f t="shared" si="18"/>
        <v>4.1243654822335028E-3</v>
      </c>
      <c r="H103" s="4">
        <f t="shared" si="19"/>
        <v>30.116116751269036</v>
      </c>
      <c r="I103" s="175">
        <f t="shared" si="20"/>
        <v>33.131027918781726</v>
      </c>
      <c r="K103" s="14">
        <f>IFERROR(Table20[[#This Row],[ &lt;15]]/Table20[[#This Row],[Aug Tx Curr]],"")</f>
        <v>7.6923076923076927E-2</v>
      </c>
      <c r="L103" s="15">
        <f>IFERROR(K103*Table20[[#This Row],[FY24 Tx Curr DATIM Target (g*h(district total))]],"")</f>
        <v>2.3166243654822338</v>
      </c>
    </row>
    <row r="104" spans="1:12" x14ac:dyDescent="0.3">
      <c r="A104" s="174" t="s">
        <v>9</v>
      </c>
      <c r="B104" s="1" t="s">
        <v>101</v>
      </c>
      <c r="C104" s="1" t="s">
        <v>119</v>
      </c>
      <c r="D104" s="180">
        <v>1</v>
      </c>
      <c r="E104" s="2">
        <v>0</v>
      </c>
      <c r="F104" s="181">
        <v>1</v>
      </c>
      <c r="G104" s="3">
        <f>F104/$F$106</f>
        <v>1.5862944162436547E-4</v>
      </c>
      <c r="H104" s="4">
        <f>G104*$H$106</f>
        <v>1.1583121827411167</v>
      </c>
      <c r="I104" s="175">
        <f>G104*$I$106</f>
        <v>1.2742703045685277</v>
      </c>
      <c r="K104" s="14">
        <f>IFERROR(Table20[[#This Row],[ &lt;15]]/Table20[[#This Row],[Aug Tx Curr]],"")</f>
        <v>1</v>
      </c>
      <c r="L104" s="15">
        <f>IFERROR(K104*Table20[[#This Row],[FY24 Tx Curr DATIM Target (g*h(district total))]],"")</f>
        <v>1.1583121827411167</v>
      </c>
    </row>
    <row r="105" spans="1:12" x14ac:dyDescent="0.3">
      <c r="A105" s="174" t="s">
        <v>9</v>
      </c>
      <c r="B105" s="1" t="s">
        <v>101</v>
      </c>
      <c r="C105" s="1" t="s">
        <v>120</v>
      </c>
      <c r="D105" s="2">
        <v>44</v>
      </c>
      <c r="E105" s="2">
        <v>1758</v>
      </c>
      <c r="F105" s="2">
        <v>1802</v>
      </c>
      <c r="G105" s="3">
        <f t="shared" si="18"/>
        <v>0.2858502538071066</v>
      </c>
      <c r="H105" s="4">
        <f t="shared" si="19"/>
        <v>2087.2785532994926</v>
      </c>
      <c r="I105" s="175">
        <f t="shared" si="20"/>
        <v>2296.2350888324872</v>
      </c>
      <c r="K105" s="14">
        <f>IFERROR(Table20[[#This Row],[ &lt;15]]/Table20[[#This Row],[Aug Tx Curr]],"")</f>
        <v>2.4417314095449501E-2</v>
      </c>
      <c r="L105" s="15">
        <f>IFERROR(K105*Table20[[#This Row],[FY24 Tx Curr DATIM Target (g*h(district total))]],"")</f>
        <v>50.965736040609144</v>
      </c>
    </row>
    <row r="106" spans="1:12" x14ac:dyDescent="0.3">
      <c r="A106" s="176" t="s">
        <v>9</v>
      </c>
      <c r="B106" s="5" t="s">
        <v>121</v>
      </c>
      <c r="C106" s="5"/>
      <c r="D106" s="6">
        <v>185</v>
      </c>
      <c r="E106" s="6">
        <v>6119</v>
      </c>
      <c r="F106" s="6">
        <v>6304</v>
      </c>
      <c r="G106" s="7">
        <f t="shared" si="18"/>
        <v>1</v>
      </c>
      <c r="H106" s="177">
        <v>7302</v>
      </c>
      <c r="I106" s="178">
        <v>8033</v>
      </c>
      <c r="K106" s="14">
        <f>IFERROR(Table20[[#This Row],[ &lt;15]]/Table20[[#This Row],[Aug Tx Curr]],"")</f>
        <v>2.9346446700507615E-2</v>
      </c>
      <c r="L106" s="15">
        <f>IFERROR(K106*Table20[[#This Row],[FY24 Tx Curr DATIM Target (g*h(district total))]],"")</f>
        <v>214.28775380710661</v>
      </c>
    </row>
    <row r="107" spans="1:12" x14ac:dyDescent="0.3">
      <c r="A107" s="174" t="s">
        <v>9</v>
      </c>
      <c r="B107" s="1" t="s">
        <v>122</v>
      </c>
      <c r="C107" s="1" t="s">
        <v>123</v>
      </c>
      <c r="D107" s="2"/>
      <c r="E107" s="2">
        <v>126</v>
      </c>
      <c r="F107" s="2">
        <v>126</v>
      </c>
      <c r="G107" s="3">
        <f>F107/$F$113</f>
        <v>5.0019849146486703E-2</v>
      </c>
      <c r="H107" s="4">
        <f>G107*$H$113</f>
        <v>149.80944819372766</v>
      </c>
      <c r="I107" s="175">
        <f>G107*$I$113</f>
        <v>164.8154029376737</v>
      </c>
      <c r="K107" s="14">
        <f>IFERROR(Table20[[#This Row],[ &lt;15]]/Table20[[#This Row],[Aug Tx Curr]],"")</f>
        <v>0</v>
      </c>
      <c r="L107" s="15">
        <f>IFERROR(K107*Table20[[#This Row],[FY24 Tx Curr DATIM Target (g*h(district total))]],"")</f>
        <v>0</v>
      </c>
    </row>
    <row r="108" spans="1:12" x14ac:dyDescent="0.3">
      <c r="A108" s="174" t="s">
        <v>9</v>
      </c>
      <c r="B108" s="1" t="s">
        <v>122</v>
      </c>
      <c r="C108" s="1" t="s">
        <v>124</v>
      </c>
      <c r="D108" s="2"/>
      <c r="E108" s="2">
        <v>10</v>
      </c>
      <c r="F108" s="2">
        <v>10</v>
      </c>
      <c r="G108" s="3">
        <f t="shared" ref="G108:G113" si="21">F108/$F$113</f>
        <v>3.9698292973402143E-3</v>
      </c>
      <c r="H108" s="4">
        <f t="shared" ref="H108:H112" si="22">G108*$H$113</f>
        <v>11.889638745533942</v>
      </c>
      <c r="I108" s="175">
        <f t="shared" ref="I108:I112" si="23">G108*$I$113</f>
        <v>13.080587534736006</v>
      </c>
      <c r="K108" s="14">
        <f>IFERROR(Table20[[#This Row],[ &lt;15]]/Table20[[#This Row],[Aug Tx Curr]],"")</f>
        <v>0</v>
      </c>
      <c r="L108" s="15">
        <f>IFERROR(K108*Table20[[#This Row],[FY24 Tx Curr DATIM Target (g*h(district total))]],"")</f>
        <v>0</v>
      </c>
    </row>
    <row r="109" spans="1:12" x14ac:dyDescent="0.3">
      <c r="A109" s="174" t="s">
        <v>9</v>
      </c>
      <c r="B109" s="1" t="s">
        <v>122</v>
      </c>
      <c r="C109" s="1" t="s">
        <v>125</v>
      </c>
      <c r="D109" s="2">
        <v>6</v>
      </c>
      <c r="E109" s="2">
        <v>145</v>
      </c>
      <c r="F109" s="2">
        <v>151</v>
      </c>
      <c r="G109" s="3">
        <f t="shared" si="21"/>
        <v>5.9944422389837236E-2</v>
      </c>
      <c r="H109" s="4">
        <f t="shared" si="22"/>
        <v>179.53354505756252</v>
      </c>
      <c r="I109" s="175">
        <f t="shared" si="23"/>
        <v>197.5168717745137</v>
      </c>
      <c r="K109" s="14">
        <f>IFERROR(Table20[[#This Row],[ &lt;15]]/Table20[[#This Row],[Aug Tx Curr]],"")</f>
        <v>3.9735099337748346E-2</v>
      </c>
      <c r="L109" s="15">
        <f>IFERROR(K109*Table20[[#This Row],[FY24 Tx Curr DATIM Target (g*h(district total))]],"")</f>
        <v>7.1337832473203653</v>
      </c>
    </row>
    <row r="110" spans="1:12" x14ac:dyDescent="0.3">
      <c r="A110" s="174" t="s">
        <v>9</v>
      </c>
      <c r="B110" s="1" t="s">
        <v>122</v>
      </c>
      <c r="C110" s="1" t="s">
        <v>126</v>
      </c>
      <c r="D110" s="2"/>
      <c r="E110" s="2">
        <v>22</v>
      </c>
      <c r="F110" s="2">
        <v>22</v>
      </c>
      <c r="G110" s="3">
        <f t="shared" si="21"/>
        <v>8.7336244541484712E-3</v>
      </c>
      <c r="H110" s="4">
        <f t="shared" si="22"/>
        <v>26.157205240174672</v>
      </c>
      <c r="I110" s="175">
        <f t="shared" si="23"/>
        <v>28.777292576419214</v>
      </c>
      <c r="K110" s="14">
        <f>IFERROR(Table20[[#This Row],[ &lt;15]]/Table20[[#This Row],[Aug Tx Curr]],"")</f>
        <v>0</v>
      </c>
      <c r="L110" s="15">
        <f>IFERROR(K110*Table20[[#This Row],[FY24 Tx Curr DATIM Target (g*h(district total))]],"")</f>
        <v>0</v>
      </c>
    </row>
    <row r="111" spans="1:12" x14ac:dyDescent="0.3">
      <c r="A111" s="174" t="s">
        <v>9</v>
      </c>
      <c r="B111" s="1" t="s">
        <v>122</v>
      </c>
      <c r="C111" s="1" t="s">
        <v>127</v>
      </c>
      <c r="D111" s="2">
        <v>65</v>
      </c>
      <c r="E111" s="2">
        <v>1240</v>
      </c>
      <c r="F111" s="2">
        <v>1305</v>
      </c>
      <c r="G111" s="3">
        <f t="shared" si="21"/>
        <v>0.51806272330289793</v>
      </c>
      <c r="H111" s="4">
        <f t="shared" si="22"/>
        <v>1551.5978562921794</v>
      </c>
      <c r="I111" s="175">
        <f t="shared" si="23"/>
        <v>1707.0166732830487</v>
      </c>
      <c r="K111" s="14">
        <f>IFERROR(Table20[[#This Row],[ &lt;15]]/Table20[[#This Row],[Aug Tx Curr]],"")</f>
        <v>4.9808429118773943E-2</v>
      </c>
      <c r="L111" s="15">
        <f>IFERROR(K111*Table20[[#This Row],[FY24 Tx Curr DATIM Target (g*h(district total))]],"")</f>
        <v>77.282651845970619</v>
      </c>
    </row>
    <row r="112" spans="1:12" x14ac:dyDescent="0.3">
      <c r="A112" s="174" t="s">
        <v>9</v>
      </c>
      <c r="B112" s="1" t="s">
        <v>122</v>
      </c>
      <c r="C112" s="1" t="s">
        <v>128</v>
      </c>
      <c r="D112" s="2">
        <v>33</v>
      </c>
      <c r="E112" s="2">
        <v>872</v>
      </c>
      <c r="F112" s="2">
        <v>905</v>
      </c>
      <c r="G112" s="3">
        <f t="shared" si="21"/>
        <v>0.3592695514092894</v>
      </c>
      <c r="H112" s="4">
        <f t="shared" si="22"/>
        <v>1076.0123064708218</v>
      </c>
      <c r="I112" s="175">
        <f t="shared" si="23"/>
        <v>1183.7931718936086</v>
      </c>
      <c r="K112" s="14">
        <f>IFERROR(Table20[[#This Row],[ &lt;15]]/Table20[[#This Row],[Aug Tx Curr]],"")</f>
        <v>3.6464088397790057E-2</v>
      </c>
      <c r="L112" s="15">
        <f>IFERROR(K112*Table20[[#This Row],[FY24 Tx Curr DATIM Target (g*h(district total))]],"")</f>
        <v>39.235807860262014</v>
      </c>
    </row>
    <row r="113" spans="1:12" x14ac:dyDescent="0.3">
      <c r="A113" s="176" t="s">
        <v>9</v>
      </c>
      <c r="B113" s="5" t="s">
        <v>129</v>
      </c>
      <c r="C113" s="5"/>
      <c r="D113" s="6">
        <v>104</v>
      </c>
      <c r="E113" s="6">
        <v>2415</v>
      </c>
      <c r="F113" s="6">
        <v>2519</v>
      </c>
      <c r="G113" s="7">
        <f t="shared" si="21"/>
        <v>1</v>
      </c>
      <c r="H113" s="177">
        <v>2995</v>
      </c>
      <c r="I113" s="178">
        <v>3295</v>
      </c>
      <c r="K113" s="14">
        <f>IFERROR(Table20[[#This Row],[ &lt;15]]/Table20[[#This Row],[Aug Tx Curr]],"")</f>
        <v>4.1286224692338232E-2</v>
      </c>
      <c r="L113" s="15">
        <f>IFERROR(K113*Table20[[#This Row],[FY24 Tx Curr DATIM Target (g*h(district total))]],"")</f>
        <v>123.652242953553</v>
      </c>
    </row>
    <row r="114" spans="1:12" x14ac:dyDescent="0.3">
      <c r="A114" s="174" t="s">
        <v>9</v>
      </c>
      <c r="B114" s="1" t="s">
        <v>130</v>
      </c>
      <c r="C114" s="1" t="s">
        <v>131</v>
      </c>
      <c r="D114" s="2"/>
      <c r="E114" s="2">
        <v>14</v>
      </c>
      <c r="F114" s="2">
        <v>14</v>
      </c>
      <c r="G114" s="3">
        <f>F114/$F$127</f>
        <v>1.838235294117647E-3</v>
      </c>
      <c r="H114" s="4">
        <f>G114*$H$127</f>
        <v>15.362132352941176</v>
      </c>
      <c r="I114" s="175">
        <f>G114*$I$127</f>
        <v>16.898897058823529</v>
      </c>
      <c r="K114" s="14">
        <f>IFERROR(Table20[[#This Row],[ &lt;15]]/Table20[[#This Row],[Aug Tx Curr]],"")</f>
        <v>0</v>
      </c>
      <c r="L114" s="15">
        <f>IFERROR(K114*Table20[[#This Row],[FY24 Tx Curr DATIM Target (g*h(district total))]],"")</f>
        <v>0</v>
      </c>
    </row>
    <row r="115" spans="1:12" x14ac:dyDescent="0.3">
      <c r="A115" s="174" t="s">
        <v>9</v>
      </c>
      <c r="B115" s="1" t="s">
        <v>130</v>
      </c>
      <c r="C115" s="1" t="s">
        <v>132</v>
      </c>
      <c r="D115" s="180">
        <v>6</v>
      </c>
      <c r="E115" s="2">
        <v>84</v>
      </c>
      <c r="F115" s="181">
        <v>90</v>
      </c>
      <c r="G115" s="3">
        <f>F115/$F$127</f>
        <v>1.1817226890756302E-2</v>
      </c>
      <c r="H115" s="4">
        <f>G115*$H$127</f>
        <v>98.756565126050418</v>
      </c>
      <c r="I115" s="175">
        <f>G115*$I$127</f>
        <v>108.63576680672269</v>
      </c>
      <c r="K115" s="14">
        <f>IFERROR(Table20[[#This Row],[ &lt;15]]/Table20[[#This Row],[Aug Tx Curr]],"")</f>
        <v>6.6666666666666666E-2</v>
      </c>
      <c r="L115" s="15">
        <f>IFERROR(K115*Table20[[#This Row],[FY24 Tx Curr DATIM Target (g*h(district total))]],"")</f>
        <v>6.5837710084033612</v>
      </c>
    </row>
    <row r="116" spans="1:12" x14ac:dyDescent="0.3">
      <c r="A116" s="174" t="s">
        <v>9</v>
      </c>
      <c r="B116" s="1" t="s">
        <v>130</v>
      </c>
      <c r="C116" s="1" t="s">
        <v>133</v>
      </c>
      <c r="D116" s="2">
        <v>15</v>
      </c>
      <c r="E116" s="2">
        <v>211</v>
      </c>
      <c r="F116" s="2">
        <v>226</v>
      </c>
      <c r="G116" s="3">
        <f t="shared" ref="G116:G127" si="24">F116/$F$127</f>
        <v>2.9674369747899158E-2</v>
      </c>
      <c r="H116" s="4">
        <f>G116*$H$127</f>
        <v>247.98870798319328</v>
      </c>
      <c r="I116" s="175">
        <f t="shared" ref="I116:I126" si="25">G116*$I$127</f>
        <v>272.79648109243698</v>
      </c>
      <c r="K116" s="14">
        <f>IFERROR(Table20[[#This Row],[ &lt;15]]/Table20[[#This Row],[Aug Tx Curr]],"")</f>
        <v>6.637168141592921E-2</v>
      </c>
      <c r="L116" s="15">
        <f>IFERROR(K116*Table20[[#This Row],[FY24 Tx Curr DATIM Target (g*h(district total))]],"")</f>
        <v>16.459427521008404</v>
      </c>
    </row>
    <row r="117" spans="1:12" x14ac:dyDescent="0.3">
      <c r="A117" s="174" t="s">
        <v>9</v>
      </c>
      <c r="B117" s="1" t="s">
        <v>130</v>
      </c>
      <c r="C117" s="1" t="s">
        <v>134</v>
      </c>
      <c r="D117" s="2">
        <v>3</v>
      </c>
      <c r="E117" s="2">
        <v>49</v>
      </c>
      <c r="F117" s="2">
        <v>52</v>
      </c>
      <c r="G117" s="3">
        <f t="shared" si="24"/>
        <v>6.8277310924369748E-3</v>
      </c>
      <c r="H117" s="4">
        <f t="shared" ref="H117:H126" si="26">G117*$H$127</f>
        <v>57.059348739495796</v>
      </c>
      <c r="I117" s="175">
        <f t="shared" si="25"/>
        <v>62.767331932773111</v>
      </c>
      <c r="K117" s="14">
        <f>IFERROR(Table20[[#This Row],[ &lt;15]]/Table20[[#This Row],[Aug Tx Curr]],"")</f>
        <v>5.7692307692307696E-2</v>
      </c>
      <c r="L117" s="15">
        <f>IFERROR(K117*Table20[[#This Row],[FY24 Tx Curr DATIM Target (g*h(district total))]],"")</f>
        <v>3.2918855042016806</v>
      </c>
    </row>
    <row r="118" spans="1:12" x14ac:dyDescent="0.3">
      <c r="A118" s="174" t="s">
        <v>9</v>
      </c>
      <c r="B118" s="1" t="s">
        <v>130</v>
      </c>
      <c r="C118" s="1" t="s">
        <v>135</v>
      </c>
      <c r="D118" s="2">
        <v>13</v>
      </c>
      <c r="E118" s="2">
        <v>236</v>
      </c>
      <c r="F118" s="2">
        <v>249</v>
      </c>
      <c r="G118" s="3">
        <f t="shared" si="24"/>
        <v>3.2694327731092439E-2</v>
      </c>
      <c r="H118" s="4">
        <f t="shared" si="26"/>
        <v>273.22649684873949</v>
      </c>
      <c r="I118" s="175">
        <f t="shared" si="25"/>
        <v>300.55895483193279</v>
      </c>
      <c r="K118" s="14">
        <f>IFERROR(Table20[[#This Row],[ &lt;15]]/Table20[[#This Row],[Aug Tx Curr]],"")</f>
        <v>5.2208835341365459E-2</v>
      </c>
      <c r="L118" s="15">
        <f>IFERROR(K118*Table20[[#This Row],[FY24 Tx Curr DATIM Target (g*h(district total))]],"")</f>
        <v>14.264837184873949</v>
      </c>
    </row>
    <row r="119" spans="1:12" x14ac:dyDescent="0.3">
      <c r="A119" s="174" t="s">
        <v>9</v>
      </c>
      <c r="B119" s="1" t="s">
        <v>130</v>
      </c>
      <c r="C119" s="1" t="s">
        <v>136</v>
      </c>
      <c r="D119" s="2">
        <v>24</v>
      </c>
      <c r="E119" s="2">
        <v>1001</v>
      </c>
      <c r="F119" s="2">
        <v>1025</v>
      </c>
      <c r="G119" s="3">
        <f t="shared" si="24"/>
        <v>0.13458508403361344</v>
      </c>
      <c r="H119" s="4">
        <f t="shared" si="26"/>
        <v>1124.7275472689075</v>
      </c>
      <c r="I119" s="175">
        <f t="shared" si="25"/>
        <v>1237.2406775210084</v>
      </c>
      <c r="K119" s="14">
        <f>IFERROR(Table20[[#This Row],[ &lt;15]]/Table20[[#This Row],[Aug Tx Curr]],"")</f>
        <v>2.3414634146341463E-2</v>
      </c>
      <c r="L119" s="15">
        <f>IFERROR(K119*Table20[[#This Row],[FY24 Tx Curr DATIM Target (g*h(district total))]],"")</f>
        <v>26.335084033613445</v>
      </c>
    </row>
    <row r="120" spans="1:12" x14ac:dyDescent="0.3">
      <c r="A120" s="174" t="s">
        <v>9</v>
      </c>
      <c r="B120" s="1" t="s">
        <v>130</v>
      </c>
      <c r="C120" s="1" t="s">
        <v>137</v>
      </c>
      <c r="D120" s="2">
        <v>25</v>
      </c>
      <c r="E120" s="2">
        <v>712</v>
      </c>
      <c r="F120" s="2">
        <v>737</v>
      </c>
      <c r="G120" s="3">
        <f t="shared" si="24"/>
        <v>9.676995798319328E-2</v>
      </c>
      <c r="H120" s="4">
        <f t="shared" si="26"/>
        <v>808.70653886554624</v>
      </c>
      <c r="I120" s="175">
        <f t="shared" si="25"/>
        <v>889.60622373949582</v>
      </c>
      <c r="K120" s="14">
        <f>IFERROR(Table20[[#This Row],[ &lt;15]]/Table20[[#This Row],[Aug Tx Curr]],"")</f>
        <v>3.3921302578018994E-2</v>
      </c>
      <c r="L120" s="15">
        <f>IFERROR(K120*Table20[[#This Row],[FY24 Tx Curr DATIM Target (g*h(district total))]],"")</f>
        <v>27.432379201680671</v>
      </c>
    </row>
    <row r="121" spans="1:12" x14ac:dyDescent="0.3">
      <c r="A121" s="174" t="s">
        <v>9</v>
      </c>
      <c r="B121" s="1" t="s">
        <v>130</v>
      </c>
      <c r="C121" s="1" t="s">
        <v>138</v>
      </c>
      <c r="D121" s="2">
        <v>2</v>
      </c>
      <c r="E121" s="2">
        <v>77</v>
      </c>
      <c r="F121" s="2">
        <v>79</v>
      </c>
      <c r="G121" s="3">
        <f t="shared" si="24"/>
        <v>1.0372899159663865E-2</v>
      </c>
      <c r="H121" s="4">
        <f t="shared" si="26"/>
        <v>86.686318277310917</v>
      </c>
      <c r="I121" s="175">
        <f t="shared" si="25"/>
        <v>95.358061974789905</v>
      </c>
      <c r="K121" s="14">
        <f>IFERROR(Table20[[#This Row],[ &lt;15]]/Table20[[#This Row],[Aug Tx Curr]],"")</f>
        <v>2.5316455696202531E-2</v>
      </c>
      <c r="L121" s="15">
        <f>IFERROR(K121*Table20[[#This Row],[FY24 Tx Curr DATIM Target (g*h(district total))]],"")</f>
        <v>2.1945903361344534</v>
      </c>
    </row>
    <row r="122" spans="1:12" x14ac:dyDescent="0.3">
      <c r="A122" s="174" t="s">
        <v>9</v>
      </c>
      <c r="B122" s="1" t="s">
        <v>130</v>
      </c>
      <c r="C122" s="1" t="s">
        <v>139</v>
      </c>
      <c r="D122" s="2">
        <v>7</v>
      </c>
      <c r="E122" s="2">
        <v>163</v>
      </c>
      <c r="F122" s="2">
        <v>170</v>
      </c>
      <c r="G122" s="3">
        <f t="shared" si="24"/>
        <v>2.2321428571428572E-2</v>
      </c>
      <c r="H122" s="4">
        <f t="shared" si="26"/>
        <v>186.54017857142858</v>
      </c>
      <c r="I122" s="175">
        <f t="shared" si="25"/>
        <v>205.20089285714286</v>
      </c>
      <c r="K122" s="14">
        <f>IFERROR(Table20[[#This Row],[ &lt;15]]/Table20[[#This Row],[Aug Tx Curr]],"")</f>
        <v>4.1176470588235294E-2</v>
      </c>
      <c r="L122" s="15">
        <f>IFERROR(K122*Table20[[#This Row],[FY24 Tx Curr DATIM Target (g*h(district total))]],"")</f>
        <v>7.6810661764705888</v>
      </c>
    </row>
    <row r="123" spans="1:12" x14ac:dyDescent="0.3">
      <c r="A123" s="174" t="s">
        <v>9</v>
      </c>
      <c r="B123" s="1" t="s">
        <v>130</v>
      </c>
      <c r="C123" s="1" t="s">
        <v>140</v>
      </c>
      <c r="D123" s="2"/>
      <c r="E123" s="2">
        <v>31</v>
      </c>
      <c r="F123" s="2">
        <v>31</v>
      </c>
      <c r="G123" s="3">
        <f t="shared" si="24"/>
        <v>4.0703781512605045E-3</v>
      </c>
      <c r="H123" s="4">
        <f t="shared" si="26"/>
        <v>34.016150210084035</v>
      </c>
      <c r="I123" s="175">
        <f t="shared" si="25"/>
        <v>37.418986344537821</v>
      </c>
      <c r="K123" s="14">
        <f>IFERROR(Table20[[#This Row],[ &lt;15]]/Table20[[#This Row],[Aug Tx Curr]],"")</f>
        <v>0</v>
      </c>
      <c r="L123" s="15">
        <f>IFERROR(K123*Table20[[#This Row],[FY24 Tx Curr DATIM Target (g*h(district total))]],"")</f>
        <v>0</v>
      </c>
    </row>
    <row r="124" spans="1:12" x14ac:dyDescent="0.3">
      <c r="A124" s="174" t="s">
        <v>9</v>
      </c>
      <c r="B124" s="1" t="s">
        <v>130</v>
      </c>
      <c r="C124" s="1" t="s">
        <v>141</v>
      </c>
      <c r="D124" s="2">
        <v>37</v>
      </c>
      <c r="E124" s="2">
        <v>1840</v>
      </c>
      <c r="F124" s="2">
        <v>1877</v>
      </c>
      <c r="G124" s="3">
        <f t="shared" si="24"/>
        <v>0.24645483193277312</v>
      </c>
      <c r="H124" s="4">
        <f t="shared" si="26"/>
        <v>2059.6230304621849</v>
      </c>
      <c r="I124" s="175">
        <f t="shared" si="25"/>
        <v>2265.6592699579833</v>
      </c>
      <c r="K124" s="14">
        <f>IFERROR(Table20[[#This Row],[ &lt;15]]/Table20[[#This Row],[Aug Tx Curr]],"")</f>
        <v>1.9712306872669155E-2</v>
      </c>
      <c r="L124" s="15">
        <f>IFERROR(K124*Table20[[#This Row],[FY24 Tx Curr DATIM Target (g*h(district total))]],"")</f>
        <v>40.599921218487403</v>
      </c>
    </row>
    <row r="125" spans="1:12" x14ac:dyDescent="0.3">
      <c r="A125" s="174" t="s">
        <v>9</v>
      </c>
      <c r="B125" s="1" t="s">
        <v>130</v>
      </c>
      <c r="C125" s="1" t="s">
        <v>142</v>
      </c>
      <c r="D125" s="2">
        <v>80</v>
      </c>
      <c r="E125" s="2">
        <v>2921</v>
      </c>
      <c r="F125" s="2">
        <v>3001</v>
      </c>
      <c r="G125" s="3">
        <f t="shared" si="24"/>
        <v>0.39403886554621848</v>
      </c>
      <c r="H125" s="4">
        <f t="shared" si="26"/>
        <v>3292.9827993697477</v>
      </c>
      <c r="I125" s="175">
        <f t="shared" si="25"/>
        <v>3622.3992909663866</v>
      </c>
      <c r="K125" s="14">
        <f>IFERROR(Table20[[#This Row],[ &lt;15]]/Table20[[#This Row],[Aug Tx Curr]],"")</f>
        <v>2.6657780739753417E-2</v>
      </c>
      <c r="L125" s="15">
        <f>IFERROR(K125*Table20[[#This Row],[FY24 Tx Curr DATIM Target (g*h(district total))]],"")</f>
        <v>87.783613445378151</v>
      </c>
    </row>
    <row r="126" spans="1:12" x14ac:dyDescent="0.3">
      <c r="A126" s="174" t="s">
        <v>9</v>
      </c>
      <c r="B126" s="1" t="s">
        <v>130</v>
      </c>
      <c r="C126" s="1" t="s">
        <v>143</v>
      </c>
      <c r="D126" s="2">
        <v>3</v>
      </c>
      <c r="E126" s="2">
        <v>152</v>
      </c>
      <c r="F126" s="2">
        <v>155</v>
      </c>
      <c r="G126" s="3">
        <f t="shared" si="24"/>
        <v>2.0351890756302522E-2</v>
      </c>
      <c r="H126" s="4">
        <f t="shared" si="26"/>
        <v>170.08075105042016</v>
      </c>
      <c r="I126" s="175">
        <f t="shared" si="25"/>
        <v>187.09493172268907</v>
      </c>
      <c r="K126" s="14">
        <f>IFERROR(Table20[[#This Row],[ &lt;15]]/Table20[[#This Row],[Aug Tx Curr]],"")</f>
        <v>1.935483870967742E-2</v>
      </c>
      <c r="L126" s="15">
        <f>IFERROR(K126*Table20[[#This Row],[FY24 Tx Curr DATIM Target (g*h(district total))]],"")</f>
        <v>3.2918855042016806</v>
      </c>
    </row>
    <row r="127" spans="1:12" x14ac:dyDescent="0.3">
      <c r="A127" s="176" t="s">
        <v>9</v>
      </c>
      <c r="B127" s="5" t="s">
        <v>144</v>
      </c>
      <c r="C127" s="5"/>
      <c r="D127" s="6">
        <v>209</v>
      </c>
      <c r="E127" s="6">
        <v>7407</v>
      </c>
      <c r="F127" s="6">
        <v>7616</v>
      </c>
      <c r="G127" s="7">
        <f t="shared" si="24"/>
        <v>1</v>
      </c>
      <c r="H127" s="177">
        <v>8357</v>
      </c>
      <c r="I127" s="178">
        <v>9193</v>
      </c>
      <c r="K127" s="14">
        <f>IFERROR(Table20[[#This Row],[ &lt;15]]/Table20[[#This Row],[Aug Tx Curr]],"")</f>
        <v>2.7442226890756302E-2</v>
      </c>
      <c r="L127" s="15">
        <f>IFERROR(K127*Table20[[#This Row],[FY24 Tx Curr DATIM Target (g*h(district total))]],"")</f>
        <v>229.33469012605042</v>
      </c>
    </row>
    <row r="128" spans="1:12" x14ac:dyDescent="0.3">
      <c r="A128" s="174" t="s">
        <v>9</v>
      </c>
      <c r="B128" s="1" t="s">
        <v>145</v>
      </c>
      <c r="C128" s="1" t="s">
        <v>146</v>
      </c>
      <c r="D128" s="2">
        <v>1</v>
      </c>
      <c r="E128" s="2">
        <v>23</v>
      </c>
      <c r="F128" s="2">
        <v>24</v>
      </c>
      <c r="G128" s="3">
        <f>F128/$F$147</f>
        <v>4.6457607433217189E-3</v>
      </c>
      <c r="H128" s="4">
        <f>G128*$H$147</f>
        <v>22.950058072009291</v>
      </c>
      <c r="I128" s="175">
        <f>G128*$I$147</f>
        <v>25.245063879210221</v>
      </c>
      <c r="K128" s="14">
        <f>IFERROR(Table20[[#This Row],[ &lt;15]]/Table20[[#This Row],[Aug Tx Curr]],"")</f>
        <v>4.1666666666666664E-2</v>
      </c>
      <c r="L128" s="15">
        <f>IFERROR(K128*Table20[[#This Row],[FY24 Tx Curr DATIM Target (g*h(district total))]],"")</f>
        <v>0.95625241966705377</v>
      </c>
    </row>
    <row r="129" spans="1:12" x14ac:dyDescent="0.3">
      <c r="A129" s="174" t="s">
        <v>9</v>
      </c>
      <c r="B129" s="1" t="s">
        <v>145</v>
      </c>
      <c r="C129" s="1" t="s">
        <v>147</v>
      </c>
      <c r="D129" s="2"/>
      <c r="E129" s="2">
        <v>21</v>
      </c>
      <c r="F129" s="2">
        <v>21</v>
      </c>
      <c r="G129" s="3">
        <f t="shared" ref="G129:G147" si="27">F129/$F$147</f>
        <v>4.0650406504065045E-3</v>
      </c>
      <c r="H129" s="4">
        <f t="shared" ref="H129:H146" si="28">G129*$H$147</f>
        <v>20.081300813008131</v>
      </c>
      <c r="I129" s="175">
        <f t="shared" ref="I129:I146" si="29">G129*$I$147</f>
        <v>22.089430894308947</v>
      </c>
      <c r="K129" s="14">
        <f>IFERROR(Table20[[#This Row],[ &lt;15]]/Table20[[#This Row],[Aug Tx Curr]],"")</f>
        <v>0</v>
      </c>
      <c r="L129" s="15">
        <f>IFERROR(K129*Table20[[#This Row],[FY24 Tx Curr DATIM Target (g*h(district total))]],"")</f>
        <v>0</v>
      </c>
    </row>
    <row r="130" spans="1:12" x14ac:dyDescent="0.3">
      <c r="A130" s="174" t="s">
        <v>9</v>
      </c>
      <c r="B130" s="1" t="s">
        <v>145</v>
      </c>
      <c r="C130" s="1" t="s">
        <v>148</v>
      </c>
      <c r="D130" s="2">
        <v>5</v>
      </c>
      <c r="E130" s="2">
        <v>212</v>
      </c>
      <c r="F130" s="2">
        <v>217</v>
      </c>
      <c r="G130" s="3">
        <f t="shared" si="27"/>
        <v>4.2005420054200542E-2</v>
      </c>
      <c r="H130" s="4">
        <f t="shared" si="28"/>
        <v>207.50677506775068</v>
      </c>
      <c r="I130" s="175">
        <f t="shared" si="29"/>
        <v>228.25745257452573</v>
      </c>
      <c r="K130" s="14">
        <f>IFERROR(Table20[[#This Row],[ &lt;15]]/Table20[[#This Row],[Aug Tx Curr]],"")</f>
        <v>2.3041474654377881E-2</v>
      </c>
      <c r="L130" s="15">
        <f>IFERROR(K130*Table20[[#This Row],[FY24 Tx Curr DATIM Target (g*h(district total))]],"")</f>
        <v>4.7812620983352696</v>
      </c>
    </row>
    <row r="131" spans="1:12" x14ac:dyDescent="0.3">
      <c r="A131" s="174" t="s">
        <v>9</v>
      </c>
      <c r="B131" s="1" t="s">
        <v>145</v>
      </c>
      <c r="C131" s="1" t="s">
        <v>149</v>
      </c>
      <c r="D131" s="2">
        <v>2</v>
      </c>
      <c r="E131" s="2">
        <v>38</v>
      </c>
      <c r="F131" s="2">
        <v>40</v>
      </c>
      <c r="G131" s="3">
        <f t="shared" si="27"/>
        <v>7.7429345722028649E-3</v>
      </c>
      <c r="H131" s="4">
        <f t="shared" si="28"/>
        <v>38.25009678668215</v>
      </c>
      <c r="I131" s="175">
        <f t="shared" si="29"/>
        <v>42.075106465350366</v>
      </c>
      <c r="K131" s="14">
        <f>IFERROR(Table20[[#This Row],[ &lt;15]]/Table20[[#This Row],[Aug Tx Curr]],"")</f>
        <v>0.05</v>
      </c>
      <c r="L131" s="15">
        <f>IFERROR(K131*Table20[[#This Row],[FY24 Tx Curr DATIM Target (g*h(district total))]],"")</f>
        <v>1.9125048393341075</v>
      </c>
    </row>
    <row r="132" spans="1:12" x14ac:dyDescent="0.3">
      <c r="A132" s="174" t="s">
        <v>9</v>
      </c>
      <c r="B132" s="1" t="s">
        <v>145</v>
      </c>
      <c r="C132" s="1" t="s">
        <v>150</v>
      </c>
      <c r="D132" s="2">
        <v>7</v>
      </c>
      <c r="E132" s="2">
        <v>434</v>
      </c>
      <c r="F132" s="2">
        <v>441</v>
      </c>
      <c r="G132" s="3">
        <f t="shared" si="27"/>
        <v>8.5365853658536592E-2</v>
      </c>
      <c r="H132" s="4">
        <f t="shared" si="28"/>
        <v>421.70731707317077</v>
      </c>
      <c r="I132" s="175">
        <f t="shared" si="29"/>
        <v>463.87804878048786</v>
      </c>
      <c r="K132" s="14">
        <f>IFERROR(Table20[[#This Row],[ &lt;15]]/Table20[[#This Row],[Aug Tx Curr]],"")</f>
        <v>1.5873015873015872E-2</v>
      </c>
      <c r="L132" s="15">
        <f>IFERROR(K132*Table20[[#This Row],[FY24 Tx Curr DATIM Target (g*h(district total))]],"")</f>
        <v>6.6937669376693769</v>
      </c>
    </row>
    <row r="133" spans="1:12" x14ac:dyDescent="0.3">
      <c r="A133" s="174" t="s">
        <v>9</v>
      </c>
      <c r="B133" s="1" t="s">
        <v>145</v>
      </c>
      <c r="C133" s="1" t="s">
        <v>151</v>
      </c>
      <c r="D133" s="2">
        <v>5</v>
      </c>
      <c r="E133" s="2">
        <v>106</v>
      </c>
      <c r="F133" s="2">
        <v>111</v>
      </c>
      <c r="G133" s="3">
        <f t="shared" si="27"/>
        <v>2.148664343786295E-2</v>
      </c>
      <c r="H133" s="4">
        <f t="shared" si="28"/>
        <v>106.14401858304298</v>
      </c>
      <c r="I133" s="175">
        <f t="shared" si="29"/>
        <v>116.75842044134727</v>
      </c>
      <c r="K133" s="14">
        <f>IFERROR(Table20[[#This Row],[ &lt;15]]/Table20[[#This Row],[Aug Tx Curr]],"")</f>
        <v>4.5045045045045043E-2</v>
      </c>
      <c r="L133" s="15">
        <f>IFERROR(K133*Table20[[#This Row],[FY24 Tx Curr DATIM Target (g*h(district total))]],"")</f>
        <v>4.7812620983352687</v>
      </c>
    </row>
    <row r="134" spans="1:12" x14ac:dyDescent="0.3">
      <c r="A134" s="174" t="s">
        <v>9</v>
      </c>
      <c r="B134" s="1" t="s">
        <v>145</v>
      </c>
      <c r="C134" s="1" t="s">
        <v>152</v>
      </c>
      <c r="D134" s="2">
        <v>2</v>
      </c>
      <c r="E134" s="2">
        <v>17</v>
      </c>
      <c r="F134" s="2">
        <v>19</v>
      </c>
      <c r="G134" s="3">
        <f t="shared" si="27"/>
        <v>3.6778939217963608E-3</v>
      </c>
      <c r="H134" s="4">
        <f t="shared" si="28"/>
        <v>18.168795973674023</v>
      </c>
      <c r="I134" s="175">
        <f t="shared" si="29"/>
        <v>19.985675571041426</v>
      </c>
      <c r="K134" s="14">
        <f>IFERROR(Table20[[#This Row],[ &lt;15]]/Table20[[#This Row],[Aug Tx Curr]],"")</f>
        <v>0.10526315789473684</v>
      </c>
      <c r="L134" s="15">
        <f>IFERROR(K134*Table20[[#This Row],[FY24 Tx Curr DATIM Target (g*h(district total))]],"")</f>
        <v>1.9125048393341075</v>
      </c>
    </row>
    <row r="135" spans="1:12" x14ac:dyDescent="0.3">
      <c r="A135" s="174" t="s">
        <v>9</v>
      </c>
      <c r="B135" s="1" t="s">
        <v>145</v>
      </c>
      <c r="C135" s="1" t="s">
        <v>153</v>
      </c>
      <c r="D135" s="2">
        <v>6</v>
      </c>
      <c r="E135" s="2">
        <v>95</v>
      </c>
      <c r="F135" s="2">
        <v>101</v>
      </c>
      <c r="G135" s="3">
        <f t="shared" si="27"/>
        <v>1.9550909794812235E-2</v>
      </c>
      <c r="H135" s="4">
        <f t="shared" si="28"/>
        <v>96.581494386372441</v>
      </c>
      <c r="I135" s="175">
        <f t="shared" si="29"/>
        <v>106.23964382500968</v>
      </c>
      <c r="K135" s="14">
        <f>IFERROR(Table20[[#This Row],[ &lt;15]]/Table20[[#This Row],[Aug Tx Curr]],"")</f>
        <v>5.9405940594059403E-2</v>
      </c>
      <c r="L135" s="15">
        <f>IFERROR(K135*Table20[[#This Row],[FY24 Tx Curr DATIM Target (g*h(district total))]],"")</f>
        <v>5.7375145180023228</v>
      </c>
    </row>
    <row r="136" spans="1:12" x14ac:dyDescent="0.3">
      <c r="A136" s="174" t="s">
        <v>9</v>
      </c>
      <c r="B136" s="1" t="s">
        <v>145</v>
      </c>
      <c r="C136" s="1" t="s">
        <v>154</v>
      </c>
      <c r="D136" s="2">
        <v>13</v>
      </c>
      <c r="E136" s="2">
        <v>315</v>
      </c>
      <c r="F136" s="2">
        <v>328</v>
      </c>
      <c r="G136" s="3">
        <f t="shared" si="27"/>
        <v>6.3492063492063489E-2</v>
      </c>
      <c r="H136" s="4">
        <f t="shared" si="28"/>
        <v>313.65079365079362</v>
      </c>
      <c r="I136" s="175">
        <f t="shared" si="29"/>
        <v>345.01587301587301</v>
      </c>
      <c r="K136" s="14">
        <f>IFERROR(Table20[[#This Row],[ &lt;15]]/Table20[[#This Row],[Aug Tx Curr]],"")</f>
        <v>3.9634146341463415E-2</v>
      </c>
      <c r="L136" s="15">
        <f>IFERROR(K136*Table20[[#This Row],[FY24 Tx Curr DATIM Target (g*h(district total))]],"")</f>
        <v>12.431281455671698</v>
      </c>
    </row>
    <row r="137" spans="1:12" x14ac:dyDescent="0.3">
      <c r="A137" s="174" t="s">
        <v>9</v>
      </c>
      <c r="B137" s="1" t="s">
        <v>145</v>
      </c>
      <c r="C137" s="1" t="s">
        <v>155</v>
      </c>
      <c r="D137" s="2">
        <v>14</v>
      </c>
      <c r="E137" s="2">
        <v>524</v>
      </c>
      <c r="F137" s="2">
        <v>538</v>
      </c>
      <c r="G137" s="3">
        <f t="shared" si="27"/>
        <v>0.10414246999612853</v>
      </c>
      <c r="H137" s="4">
        <f t="shared" si="28"/>
        <v>514.46380178087497</v>
      </c>
      <c r="I137" s="175">
        <f t="shared" si="29"/>
        <v>565.91018195896243</v>
      </c>
      <c r="K137" s="14">
        <f>IFERROR(Table20[[#This Row],[ &lt;15]]/Table20[[#This Row],[Aug Tx Curr]],"")</f>
        <v>2.6022304832713755E-2</v>
      </c>
      <c r="L137" s="15">
        <f>IFERROR(K137*Table20[[#This Row],[FY24 Tx Curr DATIM Target (g*h(district total))]],"")</f>
        <v>13.387533875338754</v>
      </c>
    </row>
    <row r="138" spans="1:12" x14ac:dyDescent="0.3">
      <c r="A138" s="174" t="s">
        <v>9</v>
      </c>
      <c r="B138" s="1" t="s">
        <v>145</v>
      </c>
      <c r="C138" s="1" t="s">
        <v>156</v>
      </c>
      <c r="D138" s="2">
        <v>1</v>
      </c>
      <c r="E138" s="2">
        <v>119</v>
      </c>
      <c r="F138" s="2">
        <v>120</v>
      </c>
      <c r="G138" s="3">
        <f t="shared" si="27"/>
        <v>2.3228803716608595E-2</v>
      </c>
      <c r="H138" s="4">
        <f t="shared" si="28"/>
        <v>114.75029036004646</v>
      </c>
      <c r="I138" s="175">
        <f t="shared" si="29"/>
        <v>126.22531939605111</v>
      </c>
      <c r="K138" s="14">
        <f>IFERROR(Table20[[#This Row],[ &lt;15]]/Table20[[#This Row],[Aug Tx Curr]],"")</f>
        <v>8.3333333333333332E-3</v>
      </c>
      <c r="L138" s="15">
        <f>IFERROR(K138*Table20[[#This Row],[FY24 Tx Curr DATIM Target (g*h(district total))]],"")</f>
        <v>0.95625241966705388</v>
      </c>
    </row>
    <row r="139" spans="1:12" x14ac:dyDescent="0.3">
      <c r="A139" s="174" t="s">
        <v>9</v>
      </c>
      <c r="B139" s="1" t="s">
        <v>145</v>
      </c>
      <c r="C139" s="1" t="s">
        <v>157</v>
      </c>
      <c r="D139" s="2">
        <v>33</v>
      </c>
      <c r="E139" s="2">
        <v>1373</v>
      </c>
      <c r="F139" s="2">
        <v>1406</v>
      </c>
      <c r="G139" s="3">
        <f t="shared" si="27"/>
        <v>0.27216415021293072</v>
      </c>
      <c r="H139" s="4">
        <f t="shared" si="28"/>
        <v>1344.4909020518778</v>
      </c>
      <c r="I139" s="175">
        <f t="shared" si="29"/>
        <v>1478.9399922570656</v>
      </c>
      <c r="K139" s="14">
        <f>IFERROR(Table20[[#This Row],[ &lt;15]]/Table20[[#This Row],[Aug Tx Curr]],"")</f>
        <v>2.3470839260312945E-2</v>
      </c>
      <c r="L139" s="15">
        <f>IFERROR(K139*Table20[[#This Row],[FY24 Tx Curr DATIM Target (g*h(district total))]],"")</f>
        <v>31.55632984901278</v>
      </c>
    </row>
    <row r="140" spans="1:12" x14ac:dyDescent="0.3">
      <c r="A140" s="174" t="s">
        <v>9</v>
      </c>
      <c r="B140" s="1" t="s">
        <v>145</v>
      </c>
      <c r="C140" s="1" t="s">
        <v>158</v>
      </c>
      <c r="D140" s="2">
        <v>3</v>
      </c>
      <c r="E140" s="2">
        <v>47</v>
      </c>
      <c r="F140" s="2">
        <v>50</v>
      </c>
      <c r="G140" s="3">
        <f t="shared" si="27"/>
        <v>9.678668215253582E-3</v>
      </c>
      <c r="H140" s="4">
        <f t="shared" si="28"/>
        <v>47.812620983352694</v>
      </c>
      <c r="I140" s="175">
        <f t="shared" si="29"/>
        <v>52.593883081687963</v>
      </c>
      <c r="K140" s="14">
        <f>IFERROR(Table20[[#This Row],[ &lt;15]]/Table20[[#This Row],[Aug Tx Curr]],"")</f>
        <v>0.06</v>
      </c>
      <c r="L140" s="15">
        <f>IFERROR(K140*Table20[[#This Row],[FY24 Tx Curr DATIM Target (g*h(district total))]],"")</f>
        <v>2.8687572590011614</v>
      </c>
    </row>
    <row r="141" spans="1:12" x14ac:dyDescent="0.3">
      <c r="A141" s="174" t="s">
        <v>9</v>
      </c>
      <c r="B141" s="1" t="s">
        <v>145</v>
      </c>
      <c r="C141" s="1" t="s">
        <v>159</v>
      </c>
      <c r="D141" s="2">
        <v>2</v>
      </c>
      <c r="E141" s="2">
        <v>131</v>
      </c>
      <c r="F141" s="2">
        <v>133</v>
      </c>
      <c r="G141" s="3">
        <f t="shared" si="27"/>
        <v>2.5745257452574527E-2</v>
      </c>
      <c r="H141" s="4">
        <f t="shared" si="28"/>
        <v>127.18157181571816</v>
      </c>
      <c r="I141" s="175">
        <f t="shared" si="29"/>
        <v>139.89972899728997</v>
      </c>
      <c r="K141" s="14">
        <f>IFERROR(Table20[[#This Row],[ &lt;15]]/Table20[[#This Row],[Aug Tx Curr]],"")</f>
        <v>1.5037593984962405E-2</v>
      </c>
      <c r="L141" s="15">
        <f>IFERROR(K141*Table20[[#This Row],[FY24 Tx Curr DATIM Target (g*h(district total))]],"")</f>
        <v>1.9125048393341075</v>
      </c>
    </row>
    <row r="142" spans="1:12" x14ac:dyDescent="0.3">
      <c r="A142" s="174" t="s">
        <v>9</v>
      </c>
      <c r="B142" s="1" t="s">
        <v>145</v>
      </c>
      <c r="C142" s="1" t="s">
        <v>160</v>
      </c>
      <c r="D142" s="2">
        <v>11</v>
      </c>
      <c r="E142" s="2">
        <v>290</v>
      </c>
      <c r="F142" s="2">
        <v>301</v>
      </c>
      <c r="G142" s="3">
        <f t="shared" si="27"/>
        <v>5.8265582655826556E-2</v>
      </c>
      <c r="H142" s="4">
        <f t="shared" si="28"/>
        <v>287.83197831978316</v>
      </c>
      <c r="I142" s="175">
        <f t="shared" si="29"/>
        <v>316.61517615176149</v>
      </c>
      <c r="K142" s="14">
        <f>IFERROR(Table20[[#This Row],[ &lt;15]]/Table20[[#This Row],[Aug Tx Curr]],"")</f>
        <v>3.6544850498338874E-2</v>
      </c>
      <c r="L142" s="15">
        <f>IFERROR(K142*Table20[[#This Row],[FY24 Tx Curr DATIM Target (g*h(district total))]],"")</f>
        <v>10.518776616337592</v>
      </c>
    </row>
    <row r="143" spans="1:12" x14ac:dyDescent="0.3">
      <c r="A143" s="174" t="s">
        <v>9</v>
      </c>
      <c r="B143" s="1" t="s">
        <v>145</v>
      </c>
      <c r="C143" s="1" t="s">
        <v>161</v>
      </c>
      <c r="D143" s="2">
        <v>48</v>
      </c>
      <c r="E143" s="2">
        <v>1047</v>
      </c>
      <c r="F143" s="2">
        <v>1095</v>
      </c>
      <c r="G143" s="3">
        <f t="shared" si="27"/>
        <v>0.21196283391405343</v>
      </c>
      <c r="H143" s="4">
        <f t="shared" si="28"/>
        <v>1047.0963995354239</v>
      </c>
      <c r="I143" s="175">
        <f t="shared" si="29"/>
        <v>1151.8060394889665</v>
      </c>
      <c r="K143" s="14">
        <f>IFERROR(Table20[[#This Row],[ &lt;15]]/Table20[[#This Row],[Aug Tx Curr]],"")</f>
        <v>4.3835616438356165E-2</v>
      </c>
      <c r="L143" s="15">
        <f>IFERROR(K143*Table20[[#This Row],[FY24 Tx Curr DATIM Target (g*h(district total))]],"")</f>
        <v>45.900116144018583</v>
      </c>
    </row>
    <row r="144" spans="1:12" x14ac:dyDescent="0.3">
      <c r="A144" s="174" t="s">
        <v>9</v>
      </c>
      <c r="B144" s="1" t="s">
        <v>145</v>
      </c>
      <c r="C144" s="1" t="s">
        <v>162</v>
      </c>
      <c r="D144" s="2">
        <v>4</v>
      </c>
      <c r="E144" s="2">
        <v>89</v>
      </c>
      <c r="F144" s="2">
        <v>93</v>
      </c>
      <c r="G144" s="3">
        <f t="shared" si="27"/>
        <v>1.8002322880371662E-2</v>
      </c>
      <c r="H144" s="4">
        <f t="shared" si="28"/>
        <v>88.931475029036008</v>
      </c>
      <c r="I144" s="175">
        <f t="shared" si="29"/>
        <v>97.82462253193961</v>
      </c>
      <c r="K144" s="14">
        <f>IFERROR(Table20[[#This Row],[ &lt;15]]/Table20[[#This Row],[Aug Tx Curr]],"")</f>
        <v>4.3010752688172046E-2</v>
      </c>
      <c r="L144" s="15">
        <f>IFERROR(K144*Table20[[#This Row],[FY24 Tx Curr DATIM Target (g*h(district total))]],"")</f>
        <v>3.8250096786682155</v>
      </c>
    </row>
    <row r="145" spans="1:12" x14ac:dyDescent="0.3">
      <c r="A145" s="174" t="s">
        <v>9</v>
      </c>
      <c r="B145" s="1" t="s">
        <v>145</v>
      </c>
      <c r="C145" s="1" t="s">
        <v>163</v>
      </c>
      <c r="D145" s="2">
        <v>3</v>
      </c>
      <c r="E145" s="2">
        <v>114</v>
      </c>
      <c r="F145" s="2">
        <v>117</v>
      </c>
      <c r="G145" s="3">
        <f t="shared" si="27"/>
        <v>2.2648083623693381E-2</v>
      </c>
      <c r="H145" s="4">
        <f t="shared" si="28"/>
        <v>111.88153310104531</v>
      </c>
      <c r="I145" s="175">
        <f t="shared" si="29"/>
        <v>123.06968641114983</v>
      </c>
      <c r="K145" s="14">
        <f>IFERROR(Table20[[#This Row],[ &lt;15]]/Table20[[#This Row],[Aug Tx Curr]],"")</f>
        <v>2.564102564102564E-2</v>
      </c>
      <c r="L145" s="15">
        <f>IFERROR(K145*Table20[[#This Row],[FY24 Tx Curr DATIM Target (g*h(district total))]],"")</f>
        <v>2.8687572590011614</v>
      </c>
    </row>
    <row r="146" spans="1:12" x14ac:dyDescent="0.3">
      <c r="A146" s="174" t="s">
        <v>9</v>
      </c>
      <c r="B146" s="1" t="s">
        <v>145</v>
      </c>
      <c r="C146" s="1" t="s">
        <v>164</v>
      </c>
      <c r="D146" s="2"/>
      <c r="E146" s="2">
        <v>11</v>
      </c>
      <c r="F146" s="2">
        <v>11</v>
      </c>
      <c r="G146" s="3">
        <f t="shared" si="27"/>
        <v>2.1293070073557878E-3</v>
      </c>
      <c r="H146" s="4">
        <f t="shared" si="28"/>
        <v>10.518776616337592</v>
      </c>
      <c r="I146" s="175">
        <f t="shared" si="29"/>
        <v>11.570654277971352</v>
      </c>
      <c r="K146" s="14">
        <f>IFERROR(Table20[[#This Row],[ &lt;15]]/Table20[[#This Row],[Aug Tx Curr]],"")</f>
        <v>0</v>
      </c>
      <c r="L146" s="15">
        <f>IFERROR(K146*Table20[[#This Row],[FY24 Tx Curr DATIM Target (g*h(district total))]],"")</f>
        <v>0</v>
      </c>
    </row>
    <row r="147" spans="1:12" x14ac:dyDescent="0.3">
      <c r="A147" s="176" t="s">
        <v>9</v>
      </c>
      <c r="B147" s="5" t="s">
        <v>165</v>
      </c>
      <c r="C147" s="5"/>
      <c r="D147" s="6">
        <v>160</v>
      </c>
      <c r="E147" s="6">
        <v>5006</v>
      </c>
      <c r="F147" s="6">
        <v>5166</v>
      </c>
      <c r="G147" s="7">
        <f t="shared" si="27"/>
        <v>1</v>
      </c>
      <c r="H147" s="177">
        <v>4940</v>
      </c>
      <c r="I147" s="178">
        <v>5434</v>
      </c>
      <c r="K147" s="14">
        <f>IFERROR(Table20[[#This Row],[ &lt;15]]/Table20[[#This Row],[Aug Tx Curr]],"")</f>
        <v>3.097173828881146E-2</v>
      </c>
      <c r="L147" s="15">
        <f>IFERROR(K147*Table20[[#This Row],[FY24 Tx Curr DATIM Target (g*h(district total))]],"")</f>
        <v>153.0003871467286</v>
      </c>
    </row>
    <row r="148" spans="1:12" x14ac:dyDescent="0.3">
      <c r="A148" s="174" t="s">
        <v>9</v>
      </c>
      <c r="B148" s="1" t="s">
        <v>166</v>
      </c>
      <c r="C148" s="1" t="s">
        <v>167</v>
      </c>
      <c r="D148" s="2">
        <v>12</v>
      </c>
      <c r="E148" s="2">
        <v>183</v>
      </c>
      <c r="F148" s="2">
        <v>195</v>
      </c>
      <c r="G148" s="3">
        <f>F148/$F$155</f>
        <v>5.9505645407384802E-2</v>
      </c>
      <c r="H148" s="4">
        <f>G148*$H$155</f>
        <v>199.58193469636862</v>
      </c>
      <c r="I148" s="175">
        <f>G148*$I$155</f>
        <v>219.57583155324991</v>
      </c>
      <c r="K148" s="14">
        <f>IFERROR(Table20[[#This Row],[ &lt;15]]/Table20[[#This Row],[Aug Tx Curr]],"")</f>
        <v>6.1538461538461542E-2</v>
      </c>
      <c r="L148" s="15">
        <f>IFERROR(K148*Table20[[#This Row],[FY24 Tx Curr DATIM Target (g*h(district total))]],"")</f>
        <v>12.281965212084224</v>
      </c>
    </row>
    <row r="149" spans="1:12" x14ac:dyDescent="0.3">
      <c r="A149" s="174" t="s">
        <v>9</v>
      </c>
      <c r="B149" s="1" t="s">
        <v>166</v>
      </c>
      <c r="C149" s="1" t="s">
        <v>168</v>
      </c>
      <c r="D149" s="2">
        <v>33</v>
      </c>
      <c r="E149" s="2">
        <v>482</v>
      </c>
      <c r="F149" s="2">
        <v>515</v>
      </c>
      <c r="G149" s="3">
        <f t="shared" ref="G149:G155" si="30">F149/$F$155</f>
        <v>0.15715593530668295</v>
      </c>
      <c r="H149" s="4">
        <f t="shared" ref="H149:H154" si="31">G149*$H$155</f>
        <v>527.10100701861461</v>
      </c>
      <c r="I149" s="175">
        <f t="shared" ref="I149:I154" si="32">G149*$I$155</f>
        <v>579.90540128166015</v>
      </c>
      <c r="K149" s="14">
        <f>IFERROR(Table20[[#This Row],[ &lt;15]]/Table20[[#This Row],[Aug Tx Curr]],"")</f>
        <v>6.4077669902912623E-2</v>
      </c>
      <c r="L149" s="15">
        <f>IFERROR(K149*Table20[[#This Row],[FY24 Tx Curr DATIM Target (g*h(district total))]],"")</f>
        <v>33.77540433323162</v>
      </c>
    </row>
    <row r="150" spans="1:12" x14ac:dyDescent="0.3">
      <c r="A150" s="174" t="s">
        <v>9</v>
      </c>
      <c r="B150" s="1" t="s">
        <v>166</v>
      </c>
      <c r="C150" s="1" t="s">
        <v>169</v>
      </c>
      <c r="D150" s="2"/>
      <c r="E150" s="2">
        <v>16</v>
      </c>
      <c r="F150" s="2">
        <v>16</v>
      </c>
      <c r="G150" s="3">
        <f t="shared" si="30"/>
        <v>4.8825144949649069E-3</v>
      </c>
      <c r="H150" s="4">
        <f t="shared" si="31"/>
        <v>16.375953616112298</v>
      </c>
      <c r="I150" s="175">
        <f t="shared" si="32"/>
        <v>18.016478486420507</v>
      </c>
      <c r="K150" s="14">
        <f>IFERROR(Table20[[#This Row],[ &lt;15]]/Table20[[#This Row],[Aug Tx Curr]],"")</f>
        <v>0</v>
      </c>
      <c r="L150" s="15">
        <f>IFERROR(K150*Table20[[#This Row],[FY24 Tx Curr DATIM Target (g*h(district total))]],"")</f>
        <v>0</v>
      </c>
    </row>
    <row r="151" spans="1:12" x14ac:dyDescent="0.3">
      <c r="A151" s="174" t="s">
        <v>9</v>
      </c>
      <c r="B151" s="1" t="s">
        <v>166</v>
      </c>
      <c r="C151" s="1" t="s">
        <v>170</v>
      </c>
      <c r="D151" s="2">
        <v>3</v>
      </c>
      <c r="E151" s="2">
        <v>79</v>
      </c>
      <c r="F151" s="2">
        <v>82</v>
      </c>
      <c r="G151" s="3">
        <f t="shared" si="30"/>
        <v>2.5022886786695148E-2</v>
      </c>
      <c r="H151" s="4">
        <f t="shared" si="31"/>
        <v>83.926762282575524</v>
      </c>
      <c r="I151" s="175">
        <f t="shared" si="32"/>
        <v>92.334452242905101</v>
      </c>
      <c r="K151" s="14">
        <f>IFERROR(Table20[[#This Row],[ &lt;15]]/Table20[[#This Row],[Aug Tx Curr]],"")</f>
        <v>3.6585365853658534E-2</v>
      </c>
      <c r="L151" s="15">
        <f>IFERROR(K151*Table20[[#This Row],[FY24 Tx Curr DATIM Target (g*h(district total))]],"")</f>
        <v>3.0704913030210554</v>
      </c>
    </row>
    <row r="152" spans="1:12" x14ac:dyDescent="0.3">
      <c r="A152" s="174" t="s">
        <v>9</v>
      </c>
      <c r="B152" s="1" t="s">
        <v>166</v>
      </c>
      <c r="C152" s="1" t="s">
        <v>171</v>
      </c>
      <c r="D152" s="2">
        <v>17</v>
      </c>
      <c r="E152" s="2">
        <v>262</v>
      </c>
      <c r="F152" s="2">
        <v>279</v>
      </c>
      <c r="G152" s="3">
        <f t="shared" si="30"/>
        <v>8.5138846505950563E-2</v>
      </c>
      <c r="H152" s="4">
        <f t="shared" si="31"/>
        <v>285.55569118095821</v>
      </c>
      <c r="I152" s="175">
        <f t="shared" si="32"/>
        <v>314.16234360695756</v>
      </c>
      <c r="K152" s="14">
        <f>IFERROR(Table20[[#This Row],[ &lt;15]]/Table20[[#This Row],[Aug Tx Curr]],"")</f>
        <v>6.093189964157706E-2</v>
      </c>
      <c r="L152" s="15">
        <f>IFERROR(K152*Table20[[#This Row],[FY24 Tx Curr DATIM Target (g*h(district total))]],"")</f>
        <v>17.399450717119318</v>
      </c>
    </row>
    <row r="153" spans="1:12" x14ac:dyDescent="0.3">
      <c r="A153" s="174" t="s">
        <v>9</v>
      </c>
      <c r="B153" s="1" t="s">
        <v>166</v>
      </c>
      <c r="C153" s="1" t="s">
        <v>172</v>
      </c>
      <c r="D153" s="2">
        <v>32</v>
      </c>
      <c r="E153" s="2">
        <v>552</v>
      </c>
      <c r="F153" s="2">
        <v>584</v>
      </c>
      <c r="G153" s="3">
        <f t="shared" si="30"/>
        <v>0.1782117790662191</v>
      </c>
      <c r="H153" s="4">
        <f t="shared" si="31"/>
        <v>597.72230698809881</v>
      </c>
      <c r="I153" s="175">
        <f t="shared" si="32"/>
        <v>657.60146475434851</v>
      </c>
      <c r="K153" s="14">
        <f>IFERROR(Table20[[#This Row],[ &lt;15]]/Table20[[#This Row],[Aug Tx Curr]],"")</f>
        <v>5.4794520547945202E-2</v>
      </c>
      <c r="L153" s="15">
        <f>IFERROR(K153*Table20[[#This Row],[FY24 Tx Curr DATIM Target (g*h(district total))]],"")</f>
        <v>32.751907232224589</v>
      </c>
    </row>
    <row r="154" spans="1:12" x14ac:dyDescent="0.3">
      <c r="A154" s="174" t="s">
        <v>9</v>
      </c>
      <c r="B154" s="1" t="s">
        <v>166</v>
      </c>
      <c r="C154" s="1" t="s">
        <v>173</v>
      </c>
      <c r="D154" s="2">
        <v>48</v>
      </c>
      <c r="E154" s="2">
        <v>1558</v>
      </c>
      <c r="F154" s="2">
        <v>1606</v>
      </c>
      <c r="G154" s="3">
        <f t="shared" si="30"/>
        <v>0.49008239243210255</v>
      </c>
      <c r="H154" s="4">
        <f t="shared" si="31"/>
        <v>1643.7363442172721</v>
      </c>
      <c r="I154" s="175">
        <f t="shared" si="32"/>
        <v>1808.4040280744584</v>
      </c>
      <c r="K154" s="14">
        <f>IFERROR(Table20[[#This Row],[ &lt;15]]/Table20[[#This Row],[Aug Tx Curr]],"")</f>
        <v>2.9887920298879204E-2</v>
      </c>
      <c r="L154" s="15">
        <f>IFERROR(K154*Table20[[#This Row],[FY24 Tx Curr DATIM Target (g*h(district total))]],"")</f>
        <v>49.127860848336901</v>
      </c>
    </row>
    <row r="155" spans="1:12" x14ac:dyDescent="0.3">
      <c r="A155" s="176" t="s">
        <v>9</v>
      </c>
      <c r="B155" s="5" t="s">
        <v>174</v>
      </c>
      <c r="C155" s="5"/>
      <c r="D155" s="6">
        <v>145</v>
      </c>
      <c r="E155" s="6">
        <v>3132</v>
      </c>
      <c r="F155" s="6">
        <v>3277</v>
      </c>
      <c r="G155" s="7">
        <f t="shared" si="30"/>
        <v>1</v>
      </c>
      <c r="H155" s="177">
        <v>3354</v>
      </c>
      <c r="I155" s="178">
        <v>3690</v>
      </c>
      <c r="K155" s="14">
        <f>IFERROR(Table20[[#This Row],[ &lt;15]]/Table20[[#This Row],[Aug Tx Curr]],"")</f>
        <v>4.4247787610619468E-2</v>
      </c>
      <c r="L155" s="15">
        <f>IFERROR(K155*Table20[[#This Row],[FY24 Tx Curr DATIM Target (g*h(district total))]],"")</f>
        <v>148.40707964601771</v>
      </c>
    </row>
    <row r="156" spans="1:12" x14ac:dyDescent="0.3">
      <c r="A156" s="174" t="s">
        <v>9</v>
      </c>
      <c r="B156" s="1" t="s">
        <v>175</v>
      </c>
      <c r="C156" s="1" t="s">
        <v>176</v>
      </c>
      <c r="D156" s="2">
        <v>1</v>
      </c>
      <c r="E156" s="2">
        <v>14</v>
      </c>
      <c r="F156" s="2">
        <v>15</v>
      </c>
      <c r="G156" s="3">
        <f>F156/$F$170</f>
        <v>5.7581573896353169E-3</v>
      </c>
      <c r="H156" s="4">
        <f>G156*$H$170</f>
        <v>16.324376199616122</v>
      </c>
      <c r="I156" s="175">
        <f>G156*$I$170</f>
        <v>17.959692898272554</v>
      </c>
      <c r="K156" s="14">
        <f>IFERROR(Table20[[#This Row],[ &lt;15]]/Table20[[#This Row],[Aug Tx Curr]],"")</f>
        <v>6.6666666666666666E-2</v>
      </c>
      <c r="L156" s="15">
        <f>IFERROR(K156*Table20[[#This Row],[FY24 Tx Curr DATIM Target (g*h(district total))]],"")</f>
        <v>1.0882917466410749</v>
      </c>
    </row>
    <row r="157" spans="1:12" x14ac:dyDescent="0.3">
      <c r="A157" s="174" t="s">
        <v>9</v>
      </c>
      <c r="B157" s="1" t="s">
        <v>175</v>
      </c>
      <c r="C157" s="1" t="s">
        <v>177</v>
      </c>
      <c r="D157" s="2">
        <v>3</v>
      </c>
      <c r="E157" s="2">
        <v>76</v>
      </c>
      <c r="F157" s="2">
        <v>79</v>
      </c>
      <c r="G157" s="3">
        <f t="shared" ref="G157:G170" si="33">F157/$F$170</f>
        <v>3.0326295585412669E-2</v>
      </c>
      <c r="H157" s="4">
        <f t="shared" ref="H157:H169" si="34">G157*$H$170</f>
        <v>85.975047984644917</v>
      </c>
      <c r="I157" s="175">
        <f t="shared" ref="I157:I169" si="35">G157*$I$170</f>
        <v>94.587715930902121</v>
      </c>
      <c r="K157" s="14">
        <f>IFERROR(Table20[[#This Row],[ &lt;15]]/Table20[[#This Row],[Aug Tx Curr]],"")</f>
        <v>3.7974683544303799E-2</v>
      </c>
      <c r="L157" s="15">
        <f>IFERROR(K157*Table20[[#This Row],[FY24 Tx Curr DATIM Target (g*h(district total))]],"")</f>
        <v>3.2648752399232248</v>
      </c>
    </row>
    <row r="158" spans="1:12" x14ac:dyDescent="0.3">
      <c r="A158" s="174" t="s">
        <v>9</v>
      </c>
      <c r="B158" s="1" t="s">
        <v>175</v>
      </c>
      <c r="C158" s="1" t="s">
        <v>178</v>
      </c>
      <c r="D158" s="2">
        <v>2</v>
      </c>
      <c r="E158" s="2">
        <v>48</v>
      </c>
      <c r="F158" s="2">
        <v>50</v>
      </c>
      <c r="G158" s="3">
        <f t="shared" si="33"/>
        <v>1.9193857965451054E-2</v>
      </c>
      <c r="H158" s="4">
        <f t="shared" si="34"/>
        <v>54.414587332053742</v>
      </c>
      <c r="I158" s="175">
        <f t="shared" si="35"/>
        <v>59.865642994241838</v>
      </c>
      <c r="K158" s="14">
        <f>IFERROR(Table20[[#This Row],[ &lt;15]]/Table20[[#This Row],[Aug Tx Curr]],"")</f>
        <v>0.04</v>
      </c>
      <c r="L158" s="15">
        <f>IFERROR(K158*Table20[[#This Row],[FY24 Tx Curr DATIM Target (g*h(district total))]],"")</f>
        <v>2.1765834932821497</v>
      </c>
    </row>
    <row r="159" spans="1:12" x14ac:dyDescent="0.3">
      <c r="A159" s="174" t="s">
        <v>9</v>
      </c>
      <c r="B159" s="1" t="s">
        <v>175</v>
      </c>
      <c r="C159" s="1" t="s">
        <v>179</v>
      </c>
      <c r="D159" s="2">
        <v>1</v>
      </c>
      <c r="E159" s="2">
        <v>97</v>
      </c>
      <c r="F159" s="2">
        <v>98</v>
      </c>
      <c r="G159" s="3">
        <f t="shared" si="33"/>
        <v>3.7619961612284071E-2</v>
      </c>
      <c r="H159" s="4">
        <f t="shared" si="34"/>
        <v>106.65259117082535</v>
      </c>
      <c r="I159" s="175">
        <f t="shared" si="35"/>
        <v>117.33666026871401</v>
      </c>
      <c r="K159" s="14">
        <f>IFERROR(Table20[[#This Row],[ &lt;15]]/Table20[[#This Row],[Aug Tx Curr]],"")</f>
        <v>1.020408163265306E-2</v>
      </c>
      <c r="L159" s="15">
        <f>IFERROR(K159*Table20[[#This Row],[FY24 Tx Curr DATIM Target (g*h(district total))]],"")</f>
        <v>1.0882917466410749</v>
      </c>
    </row>
    <row r="160" spans="1:12" x14ac:dyDescent="0.3">
      <c r="A160" s="174" t="s">
        <v>9</v>
      </c>
      <c r="B160" s="1" t="s">
        <v>175</v>
      </c>
      <c r="C160" s="1" t="s">
        <v>180</v>
      </c>
      <c r="D160" s="2">
        <v>3</v>
      </c>
      <c r="E160" s="2">
        <v>60</v>
      </c>
      <c r="F160" s="2">
        <v>63</v>
      </c>
      <c r="G160" s="3">
        <f t="shared" si="33"/>
        <v>2.418426103646833E-2</v>
      </c>
      <c r="H160" s="4">
        <f t="shared" si="34"/>
        <v>68.562380038387715</v>
      </c>
      <c r="I160" s="175">
        <f t="shared" si="35"/>
        <v>75.430710172744725</v>
      </c>
      <c r="K160" s="14">
        <f>IFERROR(Table20[[#This Row],[ &lt;15]]/Table20[[#This Row],[Aug Tx Curr]],"")</f>
        <v>4.7619047619047616E-2</v>
      </c>
      <c r="L160" s="15">
        <f>IFERROR(K160*Table20[[#This Row],[FY24 Tx Curr DATIM Target (g*h(district total))]],"")</f>
        <v>3.2648752399232244</v>
      </c>
    </row>
    <row r="161" spans="1:12" x14ac:dyDescent="0.3">
      <c r="A161" s="174" t="s">
        <v>9</v>
      </c>
      <c r="B161" s="1" t="s">
        <v>175</v>
      </c>
      <c r="C161" s="1" t="s">
        <v>181</v>
      </c>
      <c r="D161" s="2">
        <v>3</v>
      </c>
      <c r="E161" s="2">
        <v>8</v>
      </c>
      <c r="F161" s="2">
        <v>11</v>
      </c>
      <c r="G161" s="3">
        <f t="shared" si="33"/>
        <v>4.2226487523992322E-3</v>
      </c>
      <c r="H161" s="4">
        <f t="shared" si="34"/>
        <v>11.971209213051823</v>
      </c>
      <c r="I161" s="175">
        <f t="shared" si="35"/>
        <v>13.170441458733205</v>
      </c>
      <c r="K161" s="14">
        <f>IFERROR(Table20[[#This Row],[ &lt;15]]/Table20[[#This Row],[Aug Tx Curr]],"")</f>
        <v>0.27272727272727271</v>
      </c>
      <c r="L161" s="15">
        <f>IFERROR(K161*Table20[[#This Row],[FY24 Tx Curr DATIM Target (g*h(district total))]],"")</f>
        <v>3.2648752399232244</v>
      </c>
    </row>
    <row r="162" spans="1:12" x14ac:dyDescent="0.3">
      <c r="A162" s="174" t="s">
        <v>9</v>
      </c>
      <c r="B162" s="1" t="s">
        <v>175</v>
      </c>
      <c r="C162" s="1" t="s">
        <v>182</v>
      </c>
      <c r="D162" s="2"/>
      <c r="E162" s="2">
        <v>6</v>
      </c>
      <c r="F162" s="2">
        <v>6</v>
      </c>
      <c r="G162" s="3">
        <f t="shared" si="33"/>
        <v>2.3032629558541267E-3</v>
      </c>
      <c r="H162" s="4">
        <f t="shared" si="34"/>
        <v>6.5297504798464487</v>
      </c>
      <c r="I162" s="175">
        <f t="shared" si="35"/>
        <v>7.1838771593090209</v>
      </c>
      <c r="K162" s="14">
        <f>IFERROR(Table20[[#This Row],[ &lt;15]]/Table20[[#This Row],[Aug Tx Curr]],"")</f>
        <v>0</v>
      </c>
      <c r="L162" s="15">
        <f>IFERROR(K162*Table20[[#This Row],[FY24 Tx Curr DATIM Target (g*h(district total))]],"")</f>
        <v>0</v>
      </c>
    </row>
    <row r="163" spans="1:12" x14ac:dyDescent="0.3">
      <c r="A163" s="174" t="s">
        <v>9</v>
      </c>
      <c r="B163" s="1" t="s">
        <v>175</v>
      </c>
      <c r="C163" s="1" t="s">
        <v>183</v>
      </c>
      <c r="D163" s="2">
        <v>7</v>
      </c>
      <c r="E163" s="2">
        <v>108</v>
      </c>
      <c r="F163" s="2">
        <v>115</v>
      </c>
      <c r="G163" s="3">
        <f t="shared" si="33"/>
        <v>4.4145873320537425E-2</v>
      </c>
      <c r="H163" s="4">
        <f t="shared" si="34"/>
        <v>125.15355086372359</v>
      </c>
      <c r="I163" s="175">
        <f t="shared" si="35"/>
        <v>137.69097888675623</v>
      </c>
      <c r="K163" s="14">
        <f>IFERROR(Table20[[#This Row],[ &lt;15]]/Table20[[#This Row],[Aug Tx Curr]],"")</f>
        <v>6.0869565217391307E-2</v>
      </c>
      <c r="L163" s="15">
        <f>IFERROR(K163*Table20[[#This Row],[FY24 Tx Curr DATIM Target (g*h(district total))]],"")</f>
        <v>7.6180422264875238</v>
      </c>
    </row>
    <row r="164" spans="1:12" x14ac:dyDescent="0.3">
      <c r="A164" s="174" t="s">
        <v>9</v>
      </c>
      <c r="B164" s="1" t="s">
        <v>175</v>
      </c>
      <c r="C164" s="1" t="s">
        <v>184</v>
      </c>
      <c r="D164" s="2">
        <v>3</v>
      </c>
      <c r="E164" s="2">
        <v>81</v>
      </c>
      <c r="F164" s="2">
        <v>84</v>
      </c>
      <c r="G164" s="3">
        <f t="shared" si="33"/>
        <v>3.2245681381957776E-2</v>
      </c>
      <c r="H164" s="4">
        <f t="shared" si="34"/>
        <v>91.416506717850297</v>
      </c>
      <c r="I164" s="175">
        <f t="shared" si="35"/>
        <v>100.57428023032631</v>
      </c>
      <c r="K164" s="14">
        <f>IFERROR(Table20[[#This Row],[ &lt;15]]/Table20[[#This Row],[Aug Tx Curr]],"")</f>
        <v>3.5714285714285712E-2</v>
      </c>
      <c r="L164" s="15">
        <f>IFERROR(K164*Table20[[#This Row],[FY24 Tx Curr DATIM Target (g*h(district total))]],"")</f>
        <v>3.2648752399232248</v>
      </c>
    </row>
    <row r="165" spans="1:12" x14ac:dyDescent="0.3">
      <c r="A165" s="174" t="s">
        <v>9</v>
      </c>
      <c r="B165" s="1" t="s">
        <v>175</v>
      </c>
      <c r="C165" s="1" t="s">
        <v>185</v>
      </c>
      <c r="D165" s="2">
        <v>20</v>
      </c>
      <c r="E165" s="2">
        <v>527</v>
      </c>
      <c r="F165" s="2">
        <v>547</v>
      </c>
      <c r="G165" s="3">
        <f t="shared" si="33"/>
        <v>0.20998080614203454</v>
      </c>
      <c r="H165" s="4">
        <f t="shared" si="34"/>
        <v>595.29558541266795</v>
      </c>
      <c r="I165" s="175">
        <f t="shared" si="35"/>
        <v>654.93013435700573</v>
      </c>
      <c r="K165" s="14">
        <f>IFERROR(Table20[[#This Row],[ &lt;15]]/Table20[[#This Row],[Aug Tx Curr]],"")</f>
        <v>3.6563071297989032E-2</v>
      </c>
      <c r="L165" s="15">
        <f>IFERROR(K165*Table20[[#This Row],[FY24 Tx Curr DATIM Target (g*h(district total))]],"")</f>
        <v>21.765834932821498</v>
      </c>
    </row>
    <row r="166" spans="1:12" x14ac:dyDescent="0.3">
      <c r="A166" s="174" t="s">
        <v>9</v>
      </c>
      <c r="B166" s="1" t="s">
        <v>175</v>
      </c>
      <c r="C166" s="1" t="s">
        <v>186</v>
      </c>
      <c r="D166" s="2">
        <v>2</v>
      </c>
      <c r="E166" s="2">
        <v>146</v>
      </c>
      <c r="F166" s="2">
        <v>148</v>
      </c>
      <c r="G166" s="3">
        <f t="shared" si="33"/>
        <v>5.6813819577735125E-2</v>
      </c>
      <c r="H166" s="4">
        <f t="shared" si="34"/>
        <v>161.06717850287907</v>
      </c>
      <c r="I166" s="175">
        <f t="shared" si="35"/>
        <v>177.20230326295587</v>
      </c>
      <c r="K166" s="14">
        <f>IFERROR(Table20[[#This Row],[ &lt;15]]/Table20[[#This Row],[Aug Tx Curr]],"")</f>
        <v>1.3513513513513514E-2</v>
      </c>
      <c r="L166" s="15">
        <f>IFERROR(K166*Table20[[#This Row],[FY24 Tx Curr DATIM Target (g*h(district total))]],"")</f>
        <v>2.1765834932821497</v>
      </c>
    </row>
    <row r="167" spans="1:12" x14ac:dyDescent="0.3">
      <c r="A167" s="174" t="s">
        <v>9</v>
      </c>
      <c r="B167" s="1" t="s">
        <v>175</v>
      </c>
      <c r="C167" s="1" t="s">
        <v>187</v>
      </c>
      <c r="D167" s="2">
        <v>30</v>
      </c>
      <c r="E167" s="2">
        <v>1167</v>
      </c>
      <c r="F167" s="2">
        <v>1197</v>
      </c>
      <c r="G167" s="3">
        <f t="shared" si="33"/>
        <v>0.45950095969289828</v>
      </c>
      <c r="H167" s="4">
        <f t="shared" si="34"/>
        <v>1302.6852207293666</v>
      </c>
      <c r="I167" s="175">
        <f t="shared" si="35"/>
        <v>1433.1834932821498</v>
      </c>
      <c r="K167" s="14">
        <f>IFERROR(Table20[[#This Row],[ &lt;15]]/Table20[[#This Row],[Aug Tx Curr]],"")</f>
        <v>2.5062656641604009E-2</v>
      </c>
      <c r="L167" s="15">
        <f>IFERROR(K167*Table20[[#This Row],[FY24 Tx Curr DATIM Target (g*h(district total))]],"")</f>
        <v>32.648752399232244</v>
      </c>
    </row>
    <row r="168" spans="1:12" x14ac:dyDescent="0.3">
      <c r="A168" s="174" t="s">
        <v>9</v>
      </c>
      <c r="B168" s="1" t="s">
        <v>175</v>
      </c>
      <c r="C168" s="1" t="s">
        <v>188</v>
      </c>
      <c r="D168" s="2">
        <v>5</v>
      </c>
      <c r="E168" s="2">
        <v>86</v>
      </c>
      <c r="F168" s="2">
        <v>91</v>
      </c>
      <c r="G168" s="3">
        <f t="shared" si="33"/>
        <v>3.4932821497120924E-2</v>
      </c>
      <c r="H168" s="4">
        <f t="shared" si="34"/>
        <v>99.034548944337814</v>
      </c>
      <c r="I168" s="175">
        <f t="shared" si="35"/>
        <v>108.95547024952016</v>
      </c>
      <c r="K168" s="14">
        <f>IFERROR(Table20[[#This Row],[ &lt;15]]/Table20[[#This Row],[Aug Tx Curr]],"")</f>
        <v>5.4945054945054944E-2</v>
      </c>
      <c r="L168" s="15">
        <f>IFERROR(K168*Table20[[#This Row],[FY24 Tx Curr DATIM Target (g*h(district total))]],"")</f>
        <v>5.4414587332053745</v>
      </c>
    </row>
    <row r="169" spans="1:12" x14ac:dyDescent="0.3">
      <c r="A169" s="174" t="s">
        <v>9</v>
      </c>
      <c r="B169" s="1" t="s">
        <v>175</v>
      </c>
      <c r="C169" s="1" t="s">
        <v>189</v>
      </c>
      <c r="D169" s="2">
        <v>2</v>
      </c>
      <c r="E169" s="2">
        <v>99</v>
      </c>
      <c r="F169" s="2">
        <v>101</v>
      </c>
      <c r="G169" s="3">
        <f t="shared" si="33"/>
        <v>3.877159309021113E-2</v>
      </c>
      <c r="H169" s="4">
        <f t="shared" si="34"/>
        <v>109.91746641074856</v>
      </c>
      <c r="I169" s="175">
        <f t="shared" si="35"/>
        <v>120.92859884836851</v>
      </c>
      <c r="K169" s="14">
        <f>IFERROR(Table20[[#This Row],[ &lt;15]]/Table20[[#This Row],[Aug Tx Curr]],"")</f>
        <v>1.9801980198019802E-2</v>
      </c>
      <c r="L169" s="15">
        <f>IFERROR(K169*Table20[[#This Row],[FY24 Tx Curr DATIM Target (g*h(district total))]],"")</f>
        <v>2.1765834932821497</v>
      </c>
    </row>
    <row r="170" spans="1:12" ht="15" thickBot="1" x14ac:dyDescent="0.35">
      <c r="A170" s="182" t="s">
        <v>9</v>
      </c>
      <c r="B170" s="183" t="s">
        <v>190</v>
      </c>
      <c r="C170" s="183"/>
      <c r="D170" s="184">
        <v>82</v>
      </c>
      <c r="E170" s="184">
        <v>2523</v>
      </c>
      <c r="F170" s="184">
        <v>2605</v>
      </c>
      <c r="G170" s="12">
        <f t="shared" si="33"/>
        <v>1</v>
      </c>
      <c r="H170" s="185">
        <v>2835</v>
      </c>
      <c r="I170" s="186">
        <v>3119</v>
      </c>
      <c r="K170" s="16">
        <f>IFERROR(Table20[[#This Row],[ &lt;15]]/Table20[[#This Row],[Aug Tx Curr]],"")</f>
        <v>3.1477927063339732E-2</v>
      </c>
      <c r="L170" s="15">
        <f>IFERROR(K170*Table20[[#This Row],[FY24 Tx Curr DATIM Target (g*h(district total))]],"")</f>
        <v>89.239923224568145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79998168889431442"/>
  </sheetPr>
  <dimension ref="A1:L170"/>
  <sheetViews>
    <sheetView zoomScale="86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0" sqref="J20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3.88671875" bestFit="1" customWidth="1"/>
    <col min="7" max="7" width="12.5546875" bestFit="1" customWidth="1"/>
    <col min="8" max="8" width="13.33203125" bestFit="1" customWidth="1"/>
    <col min="9" max="9" width="13.21875" bestFit="1" customWidth="1"/>
    <col min="11" max="12" width="16.6640625" customWidth="1"/>
  </cols>
  <sheetData>
    <row r="1" spans="1:12" ht="97.2" customHeight="1" x14ac:dyDescent="0.3">
      <c r="A1" s="97" t="s">
        <v>0</v>
      </c>
      <c r="B1" s="98" t="s">
        <v>1</v>
      </c>
      <c r="C1" s="98" t="s">
        <v>2</v>
      </c>
      <c r="D1" s="99" t="s">
        <v>3</v>
      </c>
      <c r="E1" s="99" t="s">
        <v>4</v>
      </c>
      <c r="F1" s="100" t="s">
        <v>192</v>
      </c>
      <c r="G1" s="101" t="s">
        <v>6</v>
      </c>
      <c r="H1" s="102" t="s">
        <v>202</v>
      </c>
      <c r="I1" s="102" t="s">
        <v>197</v>
      </c>
      <c r="K1" s="17" t="s">
        <v>191</v>
      </c>
      <c r="L1" s="18" t="s">
        <v>205</v>
      </c>
    </row>
    <row r="2" spans="1:12" x14ac:dyDescent="0.3">
      <c r="A2" s="103" t="s">
        <v>9</v>
      </c>
      <c r="B2" s="104" t="s">
        <v>10</v>
      </c>
      <c r="C2" s="104" t="s">
        <v>11</v>
      </c>
      <c r="D2" s="105"/>
      <c r="E2" s="105">
        <v>0</v>
      </c>
      <c r="F2" s="106">
        <v>0</v>
      </c>
      <c r="G2" s="107">
        <v>0</v>
      </c>
      <c r="H2" s="11">
        <f>G2*$H$11</f>
        <v>0</v>
      </c>
      <c r="I2" s="11">
        <f>G2*$I$11</f>
        <v>0</v>
      </c>
      <c r="K2" s="14">
        <v>0</v>
      </c>
      <c r="L2" s="15">
        <f>IFERROR(K2*Table1714[[#This Row],[FY24 DATIM Target_Adj (internal) (g*i(district total))]],"")</f>
        <v>0</v>
      </c>
    </row>
    <row r="3" spans="1:12" x14ac:dyDescent="0.3">
      <c r="A3" s="103" t="s">
        <v>9</v>
      </c>
      <c r="B3" s="104" t="s">
        <v>10</v>
      </c>
      <c r="C3" s="104" t="s">
        <v>12</v>
      </c>
      <c r="D3" s="105"/>
      <c r="E3" s="105">
        <v>0</v>
      </c>
      <c r="F3" s="106">
        <v>0</v>
      </c>
      <c r="G3" s="107">
        <v>0</v>
      </c>
      <c r="H3" s="11">
        <f t="shared" ref="H3:H10" si="0">G3*$H$11</f>
        <v>0</v>
      </c>
      <c r="I3" s="11">
        <f t="shared" ref="I3:I10" si="1">G3*$I$11</f>
        <v>0</v>
      </c>
      <c r="K3" s="14">
        <v>0</v>
      </c>
      <c r="L3" s="15">
        <f>IFERROR(K3*Table1714[[#This Row],[FY24 DATIM Target_Adj (internal) (g*i(district total))]],"")</f>
        <v>0</v>
      </c>
    </row>
    <row r="4" spans="1:12" x14ac:dyDescent="0.3">
      <c r="A4" s="103" t="s">
        <v>9</v>
      </c>
      <c r="B4" s="104" t="s">
        <v>10</v>
      </c>
      <c r="C4" s="104" t="s">
        <v>13</v>
      </c>
      <c r="D4" s="105"/>
      <c r="E4" s="105">
        <v>0</v>
      </c>
      <c r="F4" s="106">
        <v>0</v>
      </c>
      <c r="G4" s="107">
        <v>0</v>
      </c>
      <c r="H4" s="11">
        <f t="shared" si="0"/>
        <v>0</v>
      </c>
      <c r="I4" s="11">
        <f t="shared" si="1"/>
        <v>0</v>
      </c>
      <c r="K4" s="14">
        <v>0</v>
      </c>
      <c r="L4" s="15">
        <f>IFERROR(K4*Table1714[[#This Row],[FY24 DATIM Target_Adj (internal) (g*i(district total))]],"")</f>
        <v>0</v>
      </c>
    </row>
    <row r="5" spans="1:12" x14ac:dyDescent="0.3">
      <c r="A5" s="103" t="s">
        <v>9</v>
      </c>
      <c r="B5" s="104" t="s">
        <v>10</v>
      </c>
      <c r="C5" s="104" t="s">
        <v>14</v>
      </c>
      <c r="D5" s="105"/>
      <c r="E5" s="105">
        <v>0</v>
      </c>
      <c r="F5" s="106">
        <v>0</v>
      </c>
      <c r="G5" s="107">
        <v>0</v>
      </c>
      <c r="H5" s="11">
        <f t="shared" si="0"/>
        <v>0</v>
      </c>
      <c r="I5" s="11">
        <f t="shared" si="1"/>
        <v>0</v>
      </c>
      <c r="K5" s="14">
        <v>0</v>
      </c>
      <c r="L5" s="15">
        <f>IFERROR(K5*Table1714[[#This Row],[FY24 DATIM Target_Adj (internal) (g*i(district total))]],"")</f>
        <v>0</v>
      </c>
    </row>
    <row r="6" spans="1:12" x14ac:dyDescent="0.3">
      <c r="A6" s="103" t="s">
        <v>9</v>
      </c>
      <c r="B6" s="104" t="s">
        <v>10</v>
      </c>
      <c r="C6" s="104" t="s">
        <v>15</v>
      </c>
      <c r="D6" s="105"/>
      <c r="E6" s="105">
        <v>0</v>
      </c>
      <c r="F6" s="106">
        <v>0</v>
      </c>
      <c r="G6" s="107">
        <v>0</v>
      </c>
      <c r="H6" s="11">
        <f t="shared" si="0"/>
        <v>0</v>
      </c>
      <c r="I6" s="11">
        <f t="shared" si="1"/>
        <v>0</v>
      </c>
      <c r="K6" s="14">
        <v>0</v>
      </c>
      <c r="L6" s="15">
        <f>IFERROR(K6*Table1714[[#This Row],[FY24 DATIM Target_Adj (internal) (g*i(district total))]],"")</f>
        <v>0</v>
      </c>
    </row>
    <row r="7" spans="1:12" x14ac:dyDescent="0.3">
      <c r="A7" s="103" t="s">
        <v>9</v>
      </c>
      <c r="B7" s="104" t="s">
        <v>10</v>
      </c>
      <c r="C7" s="104" t="s">
        <v>16</v>
      </c>
      <c r="D7" s="105"/>
      <c r="E7" s="105">
        <v>0</v>
      </c>
      <c r="F7" s="106">
        <v>0</v>
      </c>
      <c r="G7" s="107">
        <v>0</v>
      </c>
      <c r="H7" s="11">
        <f t="shared" si="0"/>
        <v>0</v>
      </c>
      <c r="I7" s="11">
        <f t="shared" si="1"/>
        <v>0</v>
      </c>
      <c r="K7" s="14">
        <v>0</v>
      </c>
      <c r="L7" s="15">
        <f>IFERROR(K7*Table1714[[#This Row],[FY24 DATIM Target_Adj (internal) (g*i(district total))]],"")</f>
        <v>0</v>
      </c>
    </row>
    <row r="8" spans="1:12" x14ac:dyDescent="0.3">
      <c r="A8" s="103" t="s">
        <v>9</v>
      </c>
      <c r="B8" s="104" t="s">
        <v>10</v>
      </c>
      <c r="C8" s="104" t="s">
        <v>17</v>
      </c>
      <c r="D8" s="105"/>
      <c r="E8" s="105">
        <v>0</v>
      </c>
      <c r="F8" s="106">
        <v>0</v>
      </c>
      <c r="G8" s="107">
        <v>0</v>
      </c>
      <c r="H8" s="11">
        <f t="shared" si="0"/>
        <v>0</v>
      </c>
      <c r="I8" s="11">
        <f t="shared" si="1"/>
        <v>0</v>
      </c>
      <c r="K8" s="14">
        <v>0</v>
      </c>
      <c r="L8" s="15">
        <f>IFERROR(K8*Table1714[[#This Row],[FY24 DATIM Target_Adj (internal) (g*i(district total))]],"")</f>
        <v>0</v>
      </c>
    </row>
    <row r="9" spans="1:12" x14ac:dyDescent="0.3">
      <c r="A9" s="103" t="s">
        <v>9</v>
      </c>
      <c r="B9" s="104" t="s">
        <v>10</v>
      </c>
      <c r="C9" s="104" t="s">
        <v>18</v>
      </c>
      <c r="D9" s="105"/>
      <c r="E9" s="105">
        <v>0</v>
      </c>
      <c r="F9" s="106">
        <v>0</v>
      </c>
      <c r="G9" s="107">
        <v>0</v>
      </c>
      <c r="H9" s="11">
        <f t="shared" si="0"/>
        <v>0</v>
      </c>
      <c r="I9" s="11">
        <f t="shared" si="1"/>
        <v>0</v>
      </c>
      <c r="K9" s="14">
        <v>0</v>
      </c>
      <c r="L9" s="15">
        <f>IFERROR(K9*Table1714[[#This Row],[FY24 DATIM Target_Adj (internal) (g*i(district total))]],"")</f>
        <v>0</v>
      </c>
    </row>
    <row r="10" spans="1:12" x14ac:dyDescent="0.3">
      <c r="A10" s="103" t="s">
        <v>9</v>
      </c>
      <c r="B10" s="104" t="s">
        <v>10</v>
      </c>
      <c r="C10" s="104" t="s">
        <v>19</v>
      </c>
      <c r="D10" s="105"/>
      <c r="E10" s="105">
        <v>0</v>
      </c>
      <c r="F10" s="106">
        <v>0</v>
      </c>
      <c r="G10" s="107">
        <v>0</v>
      </c>
      <c r="H10" s="11">
        <f t="shared" si="0"/>
        <v>0</v>
      </c>
      <c r="I10" s="11">
        <f t="shared" si="1"/>
        <v>0</v>
      </c>
      <c r="K10" s="14">
        <v>0</v>
      </c>
      <c r="L10" s="15">
        <f>IFERROR(K10*Table1714[[#This Row],[FY24 DATIM Target_Adj (internal) (g*i(district total))]],"")</f>
        <v>0</v>
      </c>
    </row>
    <row r="11" spans="1:12" x14ac:dyDescent="0.3">
      <c r="A11" s="108" t="s">
        <v>9</v>
      </c>
      <c r="B11" s="108" t="s">
        <v>20</v>
      </c>
      <c r="C11" s="109"/>
      <c r="D11" s="110"/>
      <c r="E11" s="110">
        <v>0</v>
      </c>
      <c r="F11" s="113">
        <f>SUM(F2:F10)</f>
        <v>0</v>
      </c>
      <c r="G11" s="112">
        <v>0</v>
      </c>
      <c r="H11" s="113">
        <v>312</v>
      </c>
      <c r="I11" s="113">
        <v>344</v>
      </c>
      <c r="K11" s="14">
        <v>0</v>
      </c>
      <c r="L11" s="15">
        <f>IFERROR(K11*Table1714[[#This Row],[FY24 DATIM Target_Adj (internal) (g*i(district total))]],"")</f>
        <v>0</v>
      </c>
    </row>
    <row r="12" spans="1:12" x14ac:dyDescent="0.3">
      <c r="A12" s="114" t="s">
        <v>9</v>
      </c>
      <c r="B12" s="114" t="s">
        <v>21</v>
      </c>
      <c r="C12" s="114" t="s">
        <v>22</v>
      </c>
      <c r="D12" s="115"/>
      <c r="E12" s="115">
        <v>5</v>
      </c>
      <c r="F12" s="115">
        <v>5</v>
      </c>
      <c r="G12" s="116">
        <f>F12/$F$22</f>
        <v>8.8183421516754845E-3</v>
      </c>
      <c r="H12" s="4">
        <f t="shared" ref="H12:H21" si="2">G12*$H$22</f>
        <v>7.125220458553791</v>
      </c>
      <c r="I12" s="4">
        <f t="shared" ref="I12:I17" si="3">G12*$I$22</f>
        <v>7.8395061728395055</v>
      </c>
      <c r="K12" s="14">
        <f>IFERROR(Table1714[[#This Row],[ &lt;15]]/Table1714[[#This Row],[FY23 Ach]],"")</f>
        <v>0</v>
      </c>
      <c r="L12" s="15">
        <f>IFERROR(K12*Table1714[[#This Row],[FY24 DATIM Target_Adj (internal) (g*i(district total))]],"")</f>
        <v>0</v>
      </c>
    </row>
    <row r="13" spans="1:12" x14ac:dyDescent="0.3">
      <c r="A13" s="114" t="s">
        <v>9</v>
      </c>
      <c r="B13" s="114" t="s">
        <v>21</v>
      </c>
      <c r="C13" s="114" t="s">
        <v>23</v>
      </c>
      <c r="D13" s="115"/>
      <c r="E13" s="115">
        <v>60</v>
      </c>
      <c r="F13" s="115">
        <v>60</v>
      </c>
      <c r="G13" s="116">
        <f t="shared" ref="G13:G22" si="4">F13/$F$22</f>
        <v>0.10582010582010581</v>
      </c>
      <c r="H13" s="4">
        <f t="shared" si="2"/>
        <v>85.502645502645493</v>
      </c>
      <c r="I13" s="4">
        <f t="shared" si="3"/>
        <v>94.074074074074062</v>
      </c>
      <c r="K13" s="14">
        <f>IFERROR(Table1714[[#This Row],[ &lt;15]]/Table1714[[#This Row],[FY23 Ach]],"")</f>
        <v>0</v>
      </c>
      <c r="L13" s="15">
        <f>IFERROR(K13*Table1714[[#This Row],[FY24 DATIM Target_Adj (internal) (g*i(district total))]],"")</f>
        <v>0</v>
      </c>
    </row>
    <row r="14" spans="1:12" x14ac:dyDescent="0.3">
      <c r="A14" s="114" t="s">
        <v>9</v>
      </c>
      <c r="B14" s="114" t="s">
        <v>21</v>
      </c>
      <c r="C14" s="114" t="s">
        <v>24</v>
      </c>
      <c r="D14" s="115"/>
      <c r="E14" s="115">
        <v>3</v>
      </c>
      <c r="F14" s="115">
        <v>3</v>
      </c>
      <c r="G14" s="116">
        <f t="shared" si="4"/>
        <v>5.2910052910052907E-3</v>
      </c>
      <c r="H14" s="4">
        <f t="shared" si="2"/>
        <v>4.2751322751322753</v>
      </c>
      <c r="I14" s="4">
        <f t="shared" si="3"/>
        <v>4.7037037037037033</v>
      </c>
      <c r="K14" s="14">
        <f>IFERROR(Table1714[[#This Row],[ &lt;15]]/Table1714[[#This Row],[FY23 Ach]],"")</f>
        <v>0</v>
      </c>
      <c r="L14" s="15">
        <f>IFERROR(K14*Table1714[[#This Row],[FY24 DATIM Target_Adj (internal) (g*i(district total))]],"")</f>
        <v>0</v>
      </c>
    </row>
    <row r="15" spans="1:12" x14ac:dyDescent="0.3">
      <c r="A15" s="114" t="s">
        <v>9</v>
      </c>
      <c r="B15" s="114" t="s">
        <v>21</v>
      </c>
      <c r="C15" s="114" t="s">
        <v>25</v>
      </c>
      <c r="D15" s="115"/>
      <c r="E15" s="115">
        <v>2</v>
      </c>
      <c r="F15" s="115">
        <v>2</v>
      </c>
      <c r="G15" s="116">
        <f t="shared" si="4"/>
        <v>3.5273368606701938E-3</v>
      </c>
      <c r="H15" s="4">
        <f t="shared" si="2"/>
        <v>2.8500881834215166</v>
      </c>
      <c r="I15" s="4">
        <f t="shared" si="3"/>
        <v>3.1358024691358022</v>
      </c>
      <c r="K15" s="14">
        <f>IFERROR(Table1714[[#This Row],[ &lt;15]]/Table1714[[#This Row],[FY23 Ach]],"")</f>
        <v>0</v>
      </c>
      <c r="L15" s="15">
        <f>IFERROR(K15*Table1714[[#This Row],[FY24 DATIM Target_Adj (internal) (g*i(district total))]],"")</f>
        <v>0</v>
      </c>
    </row>
    <row r="16" spans="1:12" x14ac:dyDescent="0.3">
      <c r="A16" s="114" t="s">
        <v>9</v>
      </c>
      <c r="B16" s="114" t="s">
        <v>21</v>
      </c>
      <c r="C16" s="114" t="s">
        <v>26</v>
      </c>
      <c r="D16" s="115">
        <v>23</v>
      </c>
      <c r="E16" s="115">
        <v>371</v>
      </c>
      <c r="F16" s="115">
        <v>394</v>
      </c>
      <c r="G16" s="116">
        <f t="shared" si="4"/>
        <v>0.69488536155202818</v>
      </c>
      <c r="H16" s="4">
        <f t="shared" si="2"/>
        <v>561.46737213403878</v>
      </c>
      <c r="I16" s="4">
        <f t="shared" si="3"/>
        <v>617.753086419753</v>
      </c>
      <c r="K16" s="14">
        <f>IFERROR(Table1714[[#This Row],[ &lt;15]]/Table1714[[#This Row],[FY23 Ach]],"")</f>
        <v>5.8375634517766499E-2</v>
      </c>
      <c r="L16" s="15">
        <f>IFERROR(K16*Table1714[[#This Row],[FY24 DATIM Target_Adj (internal) (g*i(district total))]],"")</f>
        <v>36.061728395061728</v>
      </c>
    </row>
    <row r="17" spans="1:12" x14ac:dyDescent="0.3">
      <c r="A17" s="114" t="s">
        <v>9</v>
      </c>
      <c r="B17" s="114" t="s">
        <v>21</v>
      </c>
      <c r="C17" s="114" t="s">
        <v>27</v>
      </c>
      <c r="D17" s="115"/>
      <c r="E17" s="115">
        <v>20</v>
      </c>
      <c r="F17" s="115">
        <v>20</v>
      </c>
      <c r="G17" s="116">
        <f t="shared" si="4"/>
        <v>3.5273368606701938E-2</v>
      </c>
      <c r="H17" s="4">
        <f t="shared" si="2"/>
        <v>28.500881834215164</v>
      </c>
      <c r="I17" s="4">
        <f t="shared" si="3"/>
        <v>31.358024691358022</v>
      </c>
      <c r="K17" s="14">
        <f>IFERROR(Table1714[[#This Row],[ &lt;15]]/Table1714[[#This Row],[FY23 Ach]],"")</f>
        <v>0</v>
      </c>
      <c r="L17" s="15">
        <f>IFERROR(K17*Table1714[[#This Row],[FY24 DATIM Target_Adj (internal) (g*i(district total))]],"")</f>
        <v>0</v>
      </c>
    </row>
    <row r="18" spans="1:12" x14ac:dyDescent="0.3">
      <c r="A18" s="114" t="s">
        <v>9</v>
      </c>
      <c r="B18" s="114" t="s">
        <v>21</v>
      </c>
      <c r="C18" s="114" t="s">
        <v>28</v>
      </c>
      <c r="D18" s="115">
        <v>6</v>
      </c>
      <c r="E18" s="115">
        <v>77</v>
      </c>
      <c r="F18" s="115">
        <v>83</v>
      </c>
      <c r="G18" s="116">
        <f t="shared" si="4"/>
        <v>0.14638447971781304</v>
      </c>
      <c r="H18" s="4">
        <f t="shared" si="2"/>
        <v>118.27865961199294</v>
      </c>
      <c r="I18" s="4">
        <f>G18*$I$22</f>
        <v>130.1358024691358</v>
      </c>
      <c r="K18" s="14">
        <f>IFERROR(Table1714[[#This Row],[ &lt;15]]/Table1714[[#This Row],[FY23 Ach]],"")</f>
        <v>7.2289156626506021E-2</v>
      </c>
      <c r="L18" s="15">
        <f>IFERROR(K18*Table1714[[#This Row],[FY24 DATIM Target_Adj (internal) (g*i(district total))]],"")</f>
        <v>9.4074074074074066</v>
      </c>
    </row>
    <row r="19" spans="1:12" x14ac:dyDescent="0.3">
      <c r="A19" s="103" t="s">
        <v>9</v>
      </c>
      <c r="B19" s="103" t="s">
        <v>21</v>
      </c>
      <c r="C19" s="103" t="s">
        <v>29</v>
      </c>
      <c r="D19" s="105"/>
      <c r="E19" s="105">
        <v>0</v>
      </c>
      <c r="F19" s="105">
        <v>0</v>
      </c>
      <c r="G19" s="107">
        <f t="shared" si="4"/>
        <v>0</v>
      </c>
      <c r="H19" s="11">
        <f t="shared" si="2"/>
        <v>0</v>
      </c>
      <c r="I19" s="11">
        <f t="shared" ref="I19:I21" si="5">G19*$I$22</f>
        <v>0</v>
      </c>
      <c r="K19" s="14">
        <v>0</v>
      </c>
      <c r="L19" s="15">
        <f>IFERROR(K19*Table1714[[#This Row],[FY24 DATIM Target_Adj (internal) (g*i(district total))]],"")</f>
        <v>0</v>
      </c>
    </row>
    <row r="20" spans="1:12" x14ac:dyDescent="0.3">
      <c r="A20" s="103" t="s">
        <v>9</v>
      </c>
      <c r="B20" s="103" t="s">
        <v>21</v>
      </c>
      <c r="C20" s="103" t="s">
        <v>30</v>
      </c>
      <c r="D20" s="105"/>
      <c r="E20" s="105">
        <v>0</v>
      </c>
      <c r="F20" s="105">
        <v>0</v>
      </c>
      <c r="G20" s="107">
        <f t="shared" si="4"/>
        <v>0</v>
      </c>
      <c r="H20" s="11">
        <f t="shared" si="2"/>
        <v>0</v>
      </c>
      <c r="I20" s="11">
        <f t="shared" si="5"/>
        <v>0</v>
      </c>
      <c r="K20" s="14">
        <v>0</v>
      </c>
      <c r="L20" s="15">
        <f>IFERROR(K20*Table1714[[#This Row],[FY24 DATIM Target_Adj (internal) (g*i(district total))]],"")</f>
        <v>0</v>
      </c>
    </row>
    <row r="21" spans="1:12" x14ac:dyDescent="0.3">
      <c r="A21" s="103" t="s">
        <v>9</v>
      </c>
      <c r="B21" s="103" t="s">
        <v>21</v>
      </c>
      <c r="C21" s="103" t="s">
        <v>31</v>
      </c>
      <c r="D21" s="105"/>
      <c r="E21" s="105">
        <v>0</v>
      </c>
      <c r="F21" s="105">
        <v>0</v>
      </c>
      <c r="G21" s="107">
        <f t="shared" si="4"/>
        <v>0</v>
      </c>
      <c r="H21" s="11">
        <f t="shared" si="2"/>
        <v>0</v>
      </c>
      <c r="I21" s="11">
        <f t="shared" si="5"/>
        <v>0</v>
      </c>
      <c r="K21" s="14">
        <v>0</v>
      </c>
      <c r="L21" s="15">
        <f>IFERROR(K21*Table1714[[#This Row],[FY24 DATIM Target_Adj (internal) (g*i(district total))]],"")</f>
        <v>0</v>
      </c>
    </row>
    <row r="22" spans="1:12" x14ac:dyDescent="0.3">
      <c r="A22" s="108" t="s">
        <v>9</v>
      </c>
      <c r="B22" s="108" t="s">
        <v>32</v>
      </c>
      <c r="C22" s="108"/>
      <c r="D22" s="110">
        <v>29</v>
      </c>
      <c r="E22" s="110">
        <v>538</v>
      </c>
      <c r="F22" s="110">
        <v>567</v>
      </c>
      <c r="G22" s="112">
        <f t="shared" si="4"/>
        <v>1</v>
      </c>
      <c r="H22" s="110">
        <v>808</v>
      </c>
      <c r="I22" s="113">
        <v>889</v>
      </c>
      <c r="K22" s="14">
        <f>IFERROR(Table1714[[#This Row],[ &lt;15]]/Table1714[[#This Row],[FY23 Ach]],"")</f>
        <v>5.114638447971781E-2</v>
      </c>
      <c r="L22" s="15">
        <f>IFERROR(K22*Table1714[[#This Row],[FY24 DATIM Target_Adj (internal) (g*i(district total))]],"")</f>
        <v>45.469135802469133</v>
      </c>
    </row>
    <row r="23" spans="1:12" x14ac:dyDescent="0.3">
      <c r="A23" s="117" t="s">
        <v>9</v>
      </c>
      <c r="B23" s="118" t="s">
        <v>33</v>
      </c>
      <c r="C23" s="118" t="s">
        <v>34</v>
      </c>
      <c r="D23" s="119"/>
      <c r="E23" s="119">
        <v>0</v>
      </c>
      <c r="F23" s="119">
        <v>0</v>
      </c>
      <c r="G23" s="120">
        <f t="shared" ref="G23:G56" si="6">F23/$F$56</f>
        <v>0</v>
      </c>
      <c r="H23" s="121">
        <f t="shared" ref="H23:H55" si="7">G23*$H$56</f>
        <v>0</v>
      </c>
      <c r="I23" s="121">
        <f>G23*$I$56</f>
        <v>0</v>
      </c>
      <c r="K23" s="14">
        <v>0</v>
      </c>
      <c r="L23" s="15">
        <f>IFERROR(K23*Table1714[[#This Row],[FY24 DATIM Target_Adj (internal) (g*i(district total))]],"")</f>
        <v>0</v>
      </c>
    </row>
    <row r="24" spans="1:12" x14ac:dyDescent="0.3">
      <c r="A24" s="122" t="s">
        <v>9</v>
      </c>
      <c r="B24" s="123" t="s">
        <v>33</v>
      </c>
      <c r="C24" s="123" t="s">
        <v>35</v>
      </c>
      <c r="D24" s="124"/>
      <c r="E24" s="124">
        <v>51</v>
      </c>
      <c r="F24" s="124">
        <v>51</v>
      </c>
      <c r="G24" s="125">
        <f t="shared" si="6"/>
        <v>1.5156017830609212E-2</v>
      </c>
      <c r="H24" s="126">
        <f t="shared" si="7"/>
        <v>54.25854383358098</v>
      </c>
      <c r="I24" s="126">
        <f>G24*$I$56</f>
        <v>59.68439821693908</v>
      </c>
      <c r="K24" s="14">
        <f>IFERROR(Table1714[[#This Row],[ &lt;15]]/Table1714[[#This Row],[FY23 Ach]],"")</f>
        <v>0</v>
      </c>
      <c r="L24" s="15">
        <f>IFERROR(K24*Table1714[[#This Row],[FY24 DATIM Target_Adj (internal) (g*i(district total))]],"")</f>
        <v>0</v>
      </c>
    </row>
    <row r="25" spans="1:12" x14ac:dyDescent="0.3">
      <c r="A25" s="122" t="s">
        <v>9</v>
      </c>
      <c r="B25" s="123" t="s">
        <v>33</v>
      </c>
      <c r="C25" s="123" t="s">
        <v>36</v>
      </c>
      <c r="D25" s="124">
        <v>2</v>
      </c>
      <c r="E25" s="124">
        <v>121</v>
      </c>
      <c r="F25" s="124">
        <v>123</v>
      </c>
      <c r="G25" s="125">
        <f t="shared" si="6"/>
        <v>3.6552748885586926E-2</v>
      </c>
      <c r="H25" s="126">
        <f t="shared" si="7"/>
        <v>130.85884101040119</v>
      </c>
      <c r="I25" s="126">
        <f t="shared" ref="I25:I53" si="8">G25*$I$56</f>
        <v>143.94472511144133</v>
      </c>
      <c r="K25" s="14">
        <f>IFERROR(Table1714[[#This Row],[ &lt;15]]/Table1714[[#This Row],[FY23 Ach]],"")</f>
        <v>1.6260162601626018E-2</v>
      </c>
      <c r="L25" s="15">
        <f>IFERROR(K25*Table1714[[#This Row],[FY24 DATIM Target_Adj (internal) (g*i(district total))]],"")</f>
        <v>2.3405646359583958</v>
      </c>
    </row>
    <row r="26" spans="1:12" x14ac:dyDescent="0.3">
      <c r="A26" s="122" t="s">
        <v>9</v>
      </c>
      <c r="B26" s="123" t="s">
        <v>33</v>
      </c>
      <c r="C26" s="123" t="s">
        <v>37</v>
      </c>
      <c r="D26" s="124"/>
      <c r="E26" s="124">
        <v>121</v>
      </c>
      <c r="F26" s="124">
        <v>121</v>
      </c>
      <c r="G26" s="125">
        <f t="shared" si="6"/>
        <v>3.5958395245170874E-2</v>
      </c>
      <c r="H26" s="126">
        <f t="shared" si="7"/>
        <v>128.73105497771172</v>
      </c>
      <c r="I26" s="126">
        <f t="shared" si="8"/>
        <v>141.6041604754829</v>
      </c>
      <c r="K26" s="14">
        <f>IFERROR(Table1714[[#This Row],[ &lt;15]]/Table1714[[#This Row],[FY23 Ach]],"")</f>
        <v>0</v>
      </c>
      <c r="L26" s="15">
        <f>IFERROR(K26*Table1714[[#This Row],[FY24 DATIM Target_Adj (internal) (g*i(district total))]],"")</f>
        <v>0</v>
      </c>
    </row>
    <row r="27" spans="1:12" x14ac:dyDescent="0.3">
      <c r="A27" s="122" t="s">
        <v>9</v>
      </c>
      <c r="B27" s="123" t="s">
        <v>33</v>
      </c>
      <c r="C27" s="123" t="s">
        <v>38</v>
      </c>
      <c r="D27" s="124">
        <v>16</v>
      </c>
      <c r="E27" s="124">
        <v>249</v>
      </c>
      <c r="F27" s="124">
        <v>265</v>
      </c>
      <c r="G27" s="125">
        <f t="shared" si="6"/>
        <v>7.8751857355126298E-2</v>
      </c>
      <c r="H27" s="126">
        <f t="shared" si="7"/>
        <v>281.93164933135216</v>
      </c>
      <c r="I27" s="126">
        <f t="shared" si="8"/>
        <v>310.12481426448738</v>
      </c>
      <c r="K27" s="14">
        <f>IFERROR(Table1714[[#This Row],[ &lt;15]]/Table1714[[#This Row],[FY23 Ach]],"")</f>
        <v>6.0377358490566038E-2</v>
      </c>
      <c r="L27" s="15">
        <f>IFERROR(K27*Table1714[[#This Row],[FY24 DATIM Target_Adj (internal) (g*i(district total))]],"")</f>
        <v>18.724517087667163</v>
      </c>
    </row>
    <row r="28" spans="1:12" x14ac:dyDescent="0.3">
      <c r="A28" s="117" t="s">
        <v>9</v>
      </c>
      <c r="B28" s="118" t="s">
        <v>33</v>
      </c>
      <c r="C28" s="118" t="s">
        <v>39</v>
      </c>
      <c r="D28" s="119">
        <v>0</v>
      </c>
      <c r="E28" s="119">
        <v>0</v>
      </c>
      <c r="F28" s="119">
        <v>0</v>
      </c>
      <c r="G28" s="120">
        <f t="shared" si="6"/>
        <v>0</v>
      </c>
      <c r="H28" s="121">
        <f t="shared" si="7"/>
        <v>0</v>
      </c>
      <c r="I28" s="121">
        <f t="shared" si="8"/>
        <v>0</v>
      </c>
      <c r="K28" s="14">
        <v>0</v>
      </c>
      <c r="L28" s="15">
        <f>IFERROR(K28*Table1714[[#This Row],[FY24 DATIM Target_Adj (internal) (g*i(district total))]],"")</f>
        <v>0</v>
      </c>
    </row>
    <row r="29" spans="1:12" x14ac:dyDescent="0.3">
      <c r="A29" s="122" t="s">
        <v>9</v>
      </c>
      <c r="B29" s="123" t="s">
        <v>33</v>
      </c>
      <c r="C29" s="123" t="s">
        <v>40</v>
      </c>
      <c r="D29" s="124">
        <v>10</v>
      </c>
      <c r="E29" s="124">
        <v>201</v>
      </c>
      <c r="F29" s="124">
        <v>211</v>
      </c>
      <c r="G29" s="125">
        <f t="shared" si="6"/>
        <v>6.2704309063893016E-2</v>
      </c>
      <c r="H29" s="126">
        <f t="shared" si="7"/>
        <v>224.48142644873698</v>
      </c>
      <c r="I29" s="126">
        <f t="shared" si="8"/>
        <v>246.9295690936107</v>
      </c>
      <c r="K29" s="14">
        <f>IFERROR(Table1714[[#This Row],[ &lt;15]]/Table1714[[#This Row],[FY23 Ach]],"")</f>
        <v>4.7393364928909949E-2</v>
      </c>
      <c r="L29" s="15">
        <f>IFERROR(K29*Table1714[[#This Row],[FY24 DATIM Target_Adj (internal) (g*i(district total))]],"")</f>
        <v>11.702823179791976</v>
      </c>
    </row>
    <row r="30" spans="1:12" x14ac:dyDescent="0.3">
      <c r="A30" s="117" t="s">
        <v>9</v>
      </c>
      <c r="B30" s="118" t="s">
        <v>33</v>
      </c>
      <c r="C30" s="118" t="s">
        <v>41</v>
      </c>
      <c r="D30" s="119">
        <v>0</v>
      </c>
      <c r="E30" s="119">
        <v>0</v>
      </c>
      <c r="F30" s="119">
        <v>0</v>
      </c>
      <c r="G30" s="120">
        <f t="shared" si="6"/>
        <v>0</v>
      </c>
      <c r="H30" s="121">
        <f t="shared" si="7"/>
        <v>0</v>
      </c>
      <c r="I30" s="121">
        <f t="shared" si="8"/>
        <v>0</v>
      </c>
      <c r="K30" s="14">
        <v>0</v>
      </c>
      <c r="L30" s="15">
        <f>IFERROR(K30*Table1714[[#This Row],[FY24 DATIM Target_Adj (internal) (g*i(district total))]],"")</f>
        <v>0</v>
      </c>
    </row>
    <row r="31" spans="1:12" x14ac:dyDescent="0.3">
      <c r="A31" s="122" t="s">
        <v>9</v>
      </c>
      <c r="B31" s="123" t="s">
        <v>33</v>
      </c>
      <c r="C31" s="123" t="s">
        <v>42</v>
      </c>
      <c r="D31" s="124">
        <v>15</v>
      </c>
      <c r="E31" s="124">
        <v>674</v>
      </c>
      <c r="F31" s="124">
        <v>689</v>
      </c>
      <c r="G31" s="125">
        <f t="shared" si="6"/>
        <v>0.20475482912332837</v>
      </c>
      <c r="H31" s="126">
        <f t="shared" si="7"/>
        <v>733.02228826151554</v>
      </c>
      <c r="I31" s="126">
        <f t="shared" si="8"/>
        <v>806.32451708766712</v>
      </c>
      <c r="K31" s="14">
        <f>IFERROR(Table1714[[#This Row],[ &lt;15]]/Table1714[[#This Row],[FY23 Ach]],"")</f>
        <v>2.1770682148040638E-2</v>
      </c>
      <c r="L31" s="15">
        <f>IFERROR(K31*Table1714[[#This Row],[FY24 DATIM Target_Adj (internal) (g*i(district total))]],"")</f>
        <v>17.554234769687962</v>
      </c>
    </row>
    <row r="32" spans="1:12" x14ac:dyDescent="0.3">
      <c r="A32" s="122" t="s">
        <v>9</v>
      </c>
      <c r="B32" s="123" t="s">
        <v>33</v>
      </c>
      <c r="C32" s="123" t="s">
        <v>43</v>
      </c>
      <c r="D32" s="124">
        <v>4</v>
      </c>
      <c r="E32" s="124">
        <v>162</v>
      </c>
      <c r="F32" s="124">
        <v>166</v>
      </c>
      <c r="G32" s="125">
        <f t="shared" si="6"/>
        <v>4.9331352154531945E-2</v>
      </c>
      <c r="H32" s="126">
        <f t="shared" si="7"/>
        <v>176.60624071322437</v>
      </c>
      <c r="I32" s="126">
        <f t="shared" si="8"/>
        <v>194.26686478454681</v>
      </c>
      <c r="K32" s="14">
        <f>IFERROR(Table1714[[#This Row],[ &lt;15]]/Table1714[[#This Row],[FY23 Ach]],"")</f>
        <v>2.4096385542168676E-2</v>
      </c>
      <c r="L32" s="15">
        <f>IFERROR(K32*Table1714[[#This Row],[FY24 DATIM Target_Adj (internal) (g*i(district total))]],"")</f>
        <v>4.6811292719167907</v>
      </c>
    </row>
    <row r="33" spans="1:12" x14ac:dyDescent="0.3">
      <c r="A33" s="122" t="s">
        <v>9</v>
      </c>
      <c r="B33" s="123" t="s">
        <v>33</v>
      </c>
      <c r="C33" s="123" t="s">
        <v>44</v>
      </c>
      <c r="D33" s="124">
        <v>7</v>
      </c>
      <c r="E33" s="124">
        <v>502</v>
      </c>
      <c r="F33" s="124">
        <v>509</v>
      </c>
      <c r="G33" s="125">
        <f t="shared" si="6"/>
        <v>0.15126300148588409</v>
      </c>
      <c r="H33" s="126">
        <f t="shared" si="7"/>
        <v>541.52154531946508</v>
      </c>
      <c r="I33" s="126">
        <f t="shared" si="8"/>
        <v>595.67369985141158</v>
      </c>
      <c r="K33" s="14">
        <f>IFERROR(Table1714[[#This Row],[ &lt;15]]/Table1714[[#This Row],[FY23 Ach]],"")</f>
        <v>1.37524557956778E-2</v>
      </c>
      <c r="L33" s="15">
        <f>IFERROR(K33*Table1714[[#This Row],[FY24 DATIM Target_Adj (internal) (g*i(district total))]],"")</f>
        <v>8.1919762258543827</v>
      </c>
    </row>
    <row r="34" spans="1:12" x14ac:dyDescent="0.3">
      <c r="A34" s="122" t="s">
        <v>9</v>
      </c>
      <c r="B34" s="123" t="s">
        <v>33</v>
      </c>
      <c r="C34" s="123" t="s">
        <v>45</v>
      </c>
      <c r="D34" s="124"/>
      <c r="E34" s="124">
        <v>28</v>
      </c>
      <c r="F34" s="124">
        <v>28</v>
      </c>
      <c r="G34" s="125">
        <f t="shared" si="6"/>
        <v>8.3209509658246656E-3</v>
      </c>
      <c r="H34" s="126">
        <f t="shared" si="7"/>
        <v>29.789004457652304</v>
      </c>
      <c r="I34" s="126">
        <f t="shared" si="8"/>
        <v>32.767904903417531</v>
      </c>
      <c r="K34" s="14">
        <f>IFERROR(Table1714[[#This Row],[ &lt;15]]/Table1714[[#This Row],[FY23 Ach]],"")</f>
        <v>0</v>
      </c>
      <c r="L34" s="15">
        <f>IFERROR(K34*Table1714[[#This Row],[FY24 DATIM Target_Adj (internal) (g*i(district total))]],"")</f>
        <v>0</v>
      </c>
    </row>
    <row r="35" spans="1:12" x14ac:dyDescent="0.3">
      <c r="A35" s="122" t="s">
        <v>9</v>
      </c>
      <c r="B35" s="123" t="s">
        <v>33</v>
      </c>
      <c r="C35" s="123" t="s">
        <v>46</v>
      </c>
      <c r="D35" s="124">
        <v>26</v>
      </c>
      <c r="E35" s="124">
        <v>516</v>
      </c>
      <c r="F35" s="124">
        <v>542</v>
      </c>
      <c r="G35" s="125">
        <f t="shared" si="6"/>
        <v>0.1610698365527489</v>
      </c>
      <c r="H35" s="126">
        <f t="shared" si="7"/>
        <v>576.63001485884104</v>
      </c>
      <c r="I35" s="126">
        <f t="shared" si="8"/>
        <v>634.29301634472517</v>
      </c>
      <c r="K35" s="14">
        <f>IFERROR(Table1714[[#This Row],[ &lt;15]]/Table1714[[#This Row],[FY23 Ach]],"")</f>
        <v>4.797047970479705E-2</v>
      </c>
      <c r="L35" s="15">
        <f>IFERROR(K35*Table1714[[#This Row],[FY24 DATIM Target_Adj (internal) (g*i(district total))]],"")</f>
        <v>30.427340267459144</v>
      </c>
    </row>
    <row r="36" spans="1:12" x14ac:dyDescent="0.3">
      <c r="A36" s="117" t="s">
        <v>9</v>
      </c>
      <c r="B36" s="118" t="s">
        <v>33</v>
      </c>
      <c r="C36" s="118" t="s">
        <v>47</v>
      </c>
      <c r="D36" s="119"/>
      <c r="E36" s="119">
        <v>0</v>
      </c>
      <c r="F36" s="119">
        <v>0</v>
      </c>
      <c r="G36" s="120">
        <f t="shared" si="6"/>
        <v>0</v>
      </c>
      <c r="H36" s="121">
        <f t="shared" si="7"/>
        <v>0</v>
      </c>
      <c r="I36" s="121">
        <f t="shared" si="8"/>
        <v>0</v>
      </c>
      <c r="K36" s="14">
        <v>0</v>
      </c>
      <c r="L36" s="15">
        <f>IFERROR(K36*Table1714[[#This Row],[FY24 DATIM Target_Adj (internal) (g*i(district total))]],"")</f>
        <v>0</v>
      </c>
    </row>
    <row r="37" spans="1:12" x14ac:dyDescent="0.3">
      <c r="A37" s="122" t="s">
        <v>9</v>
      </c>
      <c r="B37" s="123" t="s">
        <v>33</v>
      </c>
      <c r="C37" s="123" t="s">
        <v>48</v>
      </c>
      <c r="D37" s="124"/>
      <c r="E37" s="124">
        <v>1</v>
      </c>
      <c r="F37" s="124">
        <v>1</v>
      </c>
      <c r="G37" s="125">
        <f t="shared" si="6"/>
        <v>2.9717682020802375E-4</v>
      </c>
      <c r="H37" s="126">
        <f t="shared" si="7"/>
        <v>1.0638930163447251</v>
      </c>
      <c r="I37" s="126">
        <f t="shared" si="8"/>
        <v>1.1702823179791975</v>
      </c>
      <c r="K37" s="14">
        <f>IFERROR(Table1714[[#This Row],[ &lt;15]]/Table1714[[#This Row],[FY23 Ach]],"")</f>
        <v>0</v>
      </c>
      <c r="L37" s="15">
        <f>IFERROR(K37*Table1714[[#This Row],[FY24 DATIM Target_Adj (internal) (g*i(district total))]],"")</f>
        <v>0</v>
      </c>
    </row>
    <row r="38" spans="1:12" x14ac:dyDescent="0.3">
      <c r="A38" s="122" t="s">
        <v>9</v>
      </c>
      <c r="B38" s="123" t="s">
        <v>33</v>
      </c>
      <c r="C38" s="123" t="s">
        <v>49</v>
      </c>
      <c r="D38" s="124">
        <v>3</v>
      </c>
      <c r="E38" s="124">
        <v>41</v>
      </c>
      <c r="F38" s="124">
        <v>44</v>
      </c>
      <c r="G38" s="125">
        <f t="shared" si="6"/>
        <v>1.3075780089153046E-2</v>
      </c>
      <c r="H38" s="126">
        <f t="shared" si="7"/>
        <v>46.811292719167909</v>
      </c>
      <c r="I38" s="126">
        <f t="shared" si="8"/>
        <v>51.492421991084697</v>
      </c>
      <c r="K38" s="14">
        <f>IFERROR(Table1714[[#This Row],[ &lt;15]]/Table1714[[#This Row],[FY23 Ach]],"")</f>
        <v>6.8181818181818177E-2</v>
      </c>
      <c r="L38" s="15">
        <f>IFERROR(K38*Table1714[[#This Row],[FY24 DATIM Target_Adj (internal) (g*i(district total))]],"")</f>
        <v>3.5108469539375928</v>
      </c>
    </row>
    <row r="39" spans="1:12" x14ac:dyDescent="0.3">
      <c r="A39" s="122" t="s">
        <v>9</v>
      </c>
      <c r="B39" s="123" t="s">
        <v>33</v>
      </c>
      <c r="C39" s="123" t="s">
        <v>50</v>
      </c>
      <c r="D39" s="124"/>
      <c r="E39" s="124">
        <v>39</v>
      </c>
      <c r="F39" s="124">
        <v>39</v>
      </c>
      <c r="G39" s="125">
        <f t="shared" si="6"/>
        <v>1.1589895988112928E-2</v>
      </c>
      <c r="H39" s="126">
        <f t="shared" si="7"/>
        <v>41.491827637444281</v>
      </c>
      <c r="I39" s="126">
        <f t="shared" si="8"/>
        <v>45.641010401188709</v>
      </c>
      <c r="K39" s="14">
        <f>IFERROR(Table1714[[#This Row],[ &lt;15]]/Table1714[[#This Row],[FY23 Ach]],"")</f>
        <v>0</v>
      </c>
      <c r="L39" s="15">
        <f>IFERROR(K39*Table1714[[#This Row],[FY24 DATIM Target_Adj (internal) (g*i(district total))]],"")</f>
        <v>0</v>
      </c>
    </row>
    <row r="40" spans="1:12" x14ac:dyDescent="0.3">
      <c r="A40" s="117" t="s">
        <v>9</v>
      </c>
      <c r="B40" s="118" t="s">
        <v>33</v>
      </c>
      <c r="C40" s="118" t="s">
        <v>51</v>
      </c>
      <c r="D40" s="119"/>
      <c r="E40" s="119">
        <v>0</v>
      </c>
      <c r="F40" s="119">
        <v>0</v>
      </c>
      <c r="G40" s="120">
        <f t="shared" si="6"/>
        <v>0</v>
      </c>
      <c r="H40" s="121">
        <f t="shared" si="7"/>
        <v>0</v>
      </c>
      <c r="I40" s="121">
        <f t="shared" si="8"/>
        <v>0</v>
      </c>
      <c r="K40" s="14">
        <v>0</v>
      </c>
      <c r="L40" s="15">
        <f>IFERROR(K40*Table1714[[#This Row],[FY24 DATIM Target_Adj (internal) (g*i(district total))]],"")</f>
        <v>0</v>
      </c>
    </row>
    <row r="41" spans="1:12" x14ac:dyDescent="0.3">
      <c r="A41" s="117" t="s">
        <v>9</v>
      </c>
      <c r="B41" s="118" t="s">
        <v>33</v>
      </c>
      <c r="C41" s="118" t="s">
        <v>52</v>
      </c>
      <c r="D41" s="119"/>
      <c r="E41" s="119">
        <v>0</v>
      </c>
      <c r="F41" s="119">
        <v>0</v>
      </c>
      <c r="G41" s="120">
        <f t="shared" si="6"/>
        <v>0</v>
      </c>
      <c r="H41" s="121">
        <f t="shared" si="7"/>
        <v>0</v>
      </c>
      <c r="I41" s="121">
        <f t="shared" si="8"/>
        <v>0</v>
      </c>
      <c r="K41" s="14">
        <v>0</v>
      </c>
      <c r="L41" s="15">
        <f>IFERROR(K41*Table1714[[#This Row],[FY24 DATIM Target_Adj (internal) (g*i(district total))]],"")</f>
        <v>0</v>
      </c>
    </row>
    <row r="42" spans="1:12" x14ac:dyDescent="0.3">
      <c r="A42" s="117" t="s">
        <v>9</v>
      </c>
      <c r="B42" s="118" t="s">
        <v>33</v>
      </c>
      <c r="C42" s="118" t="s">
        <v>53</v>
      </c>
      <c r="D42" s="119"/>
      <c r="E42" s="119">
        <v>0</v>
      </c>
      <c r="F42" s="119">
        <v>0</v>
      </c>
      <c r="G42" s="120">
        <f t="shared" si="6"/>
        <v>0</v>
      </c>
      <c r="H42" s="121">
        <f t="shared" si="7"/>
        <v>0</v>
      </c>
      <c r="I42" s="121">
        <f t="shared" si="8"/>
        <v>0</v>
      </c>
      <c r="K42" s="14">
        <v>0</v>
      </c>
      <c r="L42" s="15">
        <f>IFERROR(K42*Table1714[[#This Row],[FY24 DATIM Target_Adj (internal) (g*i(district total))]],"")</f>
        <v>0</v>
      </c>
    </row>
    <row r="43" spans="1:12" x14ac:dyDescent="0.3">
      <c r="A43" s="122" t="s">
        <v>9</v>
      </c>
      <c r="B43" s="123" t="s">
        <v>33</v>
      </c>
      <c r="C43" s="123" t="s">
        <v>54</v>
      </c>
      <c r="D43" s="124">
        <v>7</v>
      </c>
      <c r="E43" s="124">
        <v>16</v>
      </c>
      <c r="F43" s="124">
        <v>23</v>
      </c>
      <c r="G43" s="125">
        <f t="shared" si="6"/>
        <v>6.8350668647845468E-3</v>
      </c>
      <c r="H43" s="126">
        <f t="shared" si="7"/>
        <v>24.469539375928676</v>
      </c>
      <c r="I43" s="126">
        <f t="shared" si="8"/>
        <v>26.916493313521546</v>
      </c>
      <c r="K43" s="14">
        <f>IFERROR(Table1714[[#This Row],[ &lt;15]]/Table1714[[#This Row],[FY23 Ach]],"")</f>
        <v>0.30434782608695654</v>
      </c>
      <c r="L43" s="15">
        <f>IFERROR(K43*Table1714[[#This Row],[FY24 DATIM Target_Adj (internal) (g*i(district total))]],"")</f>
        <v>8.1919762258543845</v>
      </c>
    </row>
    <row r="44" spans="1:12" x14ac:dyDescent="0.3">
      <c r="A44" s="122" t="s">
        <v>9</v>
      </c>
      <c r="B44" s="123" t="s">
        <v>33</v>
      </c>
      <c r="C44" s="123" t="s">
        <v>55</v>
      </c>
      <c r="D44" s="124"/>
      <c r="E44" s="124">
        <v>42</v>
      </c>
      <c r="F44" s="124">
        <v>42</v>
      </c>
      <c r="G44" s="125">
        <f t="shared" si="6"/>
        <v>1.2481426448736999E-2</v>
      </c>
      <c r="H44" s="126">
        <f t="shared" si="7"/>
        <v>44.683506686478459</v>
      </c>
      <c r="I44" s="126">
        <f t="shared" si="8"/>
        <v>49.151857355126303</v>
      </c>
      <c r="K44" s="14">
        <f>IFERROR(Table1714[[#This Row],[ &lt;15]]/Table1714[[#This Row],[FY23 Ach]],"")</f>
        <v>0</v>
      </c>
      <c r="L44" s="15">
        <f>IFERROR(K44*Table1714[[#This Row],[FY24 DATIM Target_Adj (internal) (g*i(district total))]],"")</f>
        <v>0</v>
      </c>
    </row>
    <row r="45" spans="1:12" x14ac:dyDescent="0.3">
      <c r="A45" s="122" t="s">
        <v>9</v>
      </c>
      <c r="B45" s="123" t="s">
        <v>33</v>
      </c>
      <c r="C45" s="123" t="s">
        <v>56</v>
      </c>
      <c r="D45" s="124"/>
      <c r="E45" s="124">
        <v>15</v>
      </c>
      <c r="F45" s="124">
        <v>15</v>
      </c>
      <c r="G45" s="125">
        <f t="shared" si="6"/>
        <v>4.4576523031203564E-3</v>
      </c>
      <c r="H45" s="126">
        <f t="shared" si="7"/>
        <v>15.958395245170875</v>
      </c>
      <c r="I45" s="126">
        <f t="shared" si="8"/>
        <v>17.554234769687962</v>
      </c>
      <c r="K45" s="14">
        <f>IFERROR(Table1714[[#This Row],[ &lt;15]]/Table1714[[#This Row],[FY23 Ach]],"")</f>
        <v>0</v>
      </c>
      <c r="L45" s="15">
        <f>IFERROR(K45*Table1714[[#This Row],[FY24 DATIM Target_Adj (internal) (g*i(district total))]],"")</f>
        <v>0</v>
      </c>
    </row>
    <row r="46" spans="1:12" x14ac:dyDescent="0.3">
      <c r="A46" s="117" t="s">
        <v>9</v>
      </c>
      <c r="B46" s="118" t="s">
        <v>33</v>
      </c>
      <c r="C46" s="118" t="s">
        <v>57</v>
      </c>
      <c r="D46" s="119"/>
      <c r="E46" s="119">
        <v>0</v>
      </c>
      <c r="F46" s="119">
        <v>0</v>
      </c>
      <c r="G46" s="120">
        <f t="shared" si="6"/>
        <v>0</v>
      </c>
      <c r="H46" s="121">
        <f t="shared" si="7"/>
        <v>0</v>
      </c>
      <c r="I46" s="121">
        <f t="shared" si="8"/>
        <v>0</v>
      </c>
      <c r="K46" s="14">
        <v>0</v>
      </c>
      <c r="L46" s="15">
        <f>IFERROR(K46*Table1714[[#This Row],[FY24 DATIM Target_Adj (internal) (g*i(district total))]],"")</f>
        <v>0</v>
      </c>
    </row>
    <row r="47" spans="1:12" x14ac:dyDescent="0.3">
      <c r="A47" s="117" t="s">
        <v>9</v>
      </c>
      <c r="B47" s="118" t="s">
        <v>33</v>
      </c>
      <c r="C47" s="118" t="s">
        <v>58</v>
      </c>
      <c r="D47" s="119"/>
      <c r="E47" s="119">
        <v>0</v>
      </c>
      <c r="F47" s="119">
        <v>0</v>
      </c>
      <c r="G47" s="120">
        <f t="shared" si="6"/>
        <v>0</v>
      </c>
      <c r="H47" s="121">
        <f t="shared" si="7"/>
        <v>0</v>
      </c>
      <c r="I47" s="121">
        <f t="shared" si="8"/>
        <v>0</v>
      </c>
      <c r="K47" s="14">
        <v>0</v>
      </c>
      <c r="L47" s="15">
        <f>IFERROR(K47*Table1714[[#This Row],[FY24 DATIM Target_Adj (internal) (g*i(district total))]],"")</f>
        <v>0</v>
      </c>
    </row>
    <row r="48" spans="1:12" x14ac:dyDescent="0.3">
      <c r="A48" s="122" t="s">
        <v>9</v>
      </c>
      <c r="B48" s="123" t="s">
        <v>33</v>
      </c>
      <c r="C48" s="123" t="s">
        <v>59</v>
      </c>
      <c r="D48" s="124">
        <v>2</v>
      </c>
      <c r="E48" s="124">
        <v>194</v>
      </c>
      <c r="F48" s="124">
        <v>196</v>
      </c>
      <c r="G48" s="125">
        <f t="shared" si="6"/>
        <v>5.8246656760772661E-2</v>
      </c>
      <c r="H48" s="126">
        <f t="shared" si="7"/>
        <v>208.52303120356612</v>
      </c>
      <c r="I48" s="126">
        <f t="shared" si="8"/>
        <v>229.37533432392274</v>
      </c>
      <c r="K48" s="14">
        <f>IFERROR(Table1714[[#This Row],[ &lt;15]]/Table1714[[#This Row],[FY23 Ach]],"")</f>
        <v>1.020408163265306E-2</v>
      </c>
      <c r="L48" s="15">
        <f>IFERROR(K48*Table1714[[#This Row],[FY24 DATIM Target_Adj (internal) (g*i(district total))]],"")</f>
        <v>2.3405646359583954</v>
      </c>
    </row>
    <row r="49" spans="1:12" x14ac:dyDescent="0.3">
      <c r="A49" s="117" t="s">
        <v>9</v>
      </c>
      <c r="B49" s="118" t="s">
        <v>33</v>
      </c>
      <c r="C49" s="118" t="s">
        <v>60</v>
      </c>
      <c r="D49" s="119"/>
      <c r="E49" s="119">
        <v>0</v>
      </c>
      <c r="F49" s="119">
        <v>0</v>
      </c>
      <c r="G49" s="120">
        <f t="shared" si="6"/>
        <v>0</v>
      </c>
      <c r="H49" s="121">
        <f t="shared" si="7"/>
        <v>0</v>
      </c>
      <c r="I49" s="121">
        <f t="shared" si="8"/>
        <v>0</v>
      </c>
      <c r="K49" s="14">
        <v>0</v>
      </c>
      <c r="L49" s="15">
        <f>IFERROR(K49*Table1714[[#This Row],[FY24 DATIM Target_Adj (internal) (g*i(district total))]],"")</f>
        <v>0</v>
      </c>
    </row>
    <row r="50" spans="1:12" x14ac:dyDescent="0.3">
      <c r="A50" s="122" t="s">
        <v>9</v>
      </c>
      <c r="B50" s="123" t="s">
        <v>33</v>
      </c>
      <c r="C50" s="123" t="s">
        <v>61</v>
      </c>
      <c r="D50" s="124"/>
      <c r="E50" s="124">
        <v>7</v>
      </c>
      <c r="F50" s="124">
        <v>7</v>
      </c>
      <c r="G50" s="125">
        <f t="shared" si="6"/>
        <v>2.0802377414561664E-3</v>
      </c>
      <c r="H50" s="126">
        <f t="shared" si="7"/>
        <v>7.447251114413076</v>
      </c>
      <c r="I50" s="126">
        <f t="shared" si="8"/>
        <v>8.1919762258543827</v>
      </c>
      <c r="K50" s="14">
        <f>IFERROR(Table1714[[#This Row],[ &lt;15]]/Table1714[[#This Row],[FY23 Ach]],"")</f>
        <v>0</v>
      </c>
      <c r="L50" s="15">
        <f>IFERROR(K50*Table1714[[#This Row],[FY24 DATIM Target_Adj (internal) (g*i(district total))]],"")</f>
        <v>0</v>
      </c>
    </row>
    <row r="51" spans="1:12" x14ac:dyDescent="0.3">
      <c r="A51" s="122" t="s">
        <v>9</v>
      </c>
      <c r="B51" s="123" t="s">
        <v>33</v>
      </c>
      <c r="C51" s="123" t="s">
        <v>62</v>
      </c>
      <c r="D51" s="124"/>
      <c r="E51" s="124">
        <v>24</v>
      </c>
      <c r="F51" s="124">
        <v>24</v>
      </c>
      <c r="G51" s="125">
        <f t="shared" si="6"/>
        <v>7.1322436849925704E-3</v>
      </c>
      <c r="H51" s="126">
        <f t="shared" si="7"/>
        <v>25.533432392273401</v>
      </c>
      <c r="I51" s="126">
        <f t="shared" si="8"/>
        <v>28.086775631500743</v>
      </c>
      <c r="K51" s="14">
        <f>IFERROR(Table1714[[#This Row],[ &lt;15]]/Table1714[[#This Row],[FY23 Ach]],"")</f>
        <v>0</v>
      </c>
      <c r="L51" s="15">
        <f>IFERROR(K51*Table1714[[#This Row],[FY24 DATIM Target_Adj (internal) (g*i(district total))]],"")</f>
        <v>0</v>
      </c>
    </row>
    <row r="52" spans="1:12" x14ac:dyDescent="0.3">
      <c r="A52" s="122" t="s">
        <v>9</v>
      </c>
      <c r="B52" s="123" t="s">
        <v>33</v>
      </c>
      <c r="C52" s="123" t="s">
        <v>63</v>
      </c>
      <c r="D52" s="124"/>
      <c r="E52" s="124">
        <v>81</v>
      </c>
      <c r="F52" s="124">
        <v>81</v>
      </c>
      <c r="G52" s="125">
        <f t="shared" si="6"/>
        <v>2.4071322436849927E-2</v>
      </c>
      <c r="H52" s="126">
        <f t="shared" si="7"/>
        <v>86.175334323922741</v>
      </c>
      <c r="I52" s="126">
        <f t="shared" si="8"/>
        <v>94.792867756315019</v>
      </c>
      <c r="K52" s="14">
        <f>IFERROR(Table1714[[#This Row],[ &lt;15]]/Table1714[[#This Row],[FY23 Ach]],"")</f>
        <v>0</v>
      </c>
      <c r="L52" s="15">
        <f>IFERROR(K52*Table1714[[#This Row],[FY24 DATIM Target_Adj (internal) (g*i(district total))]],"")</f>
        <v>0</v>
      </c>
    </row>
    <row r="53" spans="1:12" x14ac:dyDescent="0.3">
      <c r="A53" s="117" t="s">
        <v>9</v>
      </c>
      <c r="B53" s="118" t="s">
        <v>33</v>
      </c>
      <c r="C53" s="118" t="s">
        <v>64</v>
      </c>
      <c r="D53" s="119"/>
      <c r="E53" s="119">
        <v>0</v>
      </c>
      <c r="F53" s="119">
        <v>0</v>
      </c>
      <c r="G53" s="120">
        <f t="shared" si="6"/>
        <v>0</v>
      </c>
      <c r="H53" s="121">
        <f t="shared" si="7"/>
        <v>0</v>
      </c>
      <c r="I53" s="121">
        <f t="shared" si="8"/>
        <v>0</v>
      </c>
      <c r="K53" s="14">
        <v>0</v>
      </c>
      <c r="L53" s="15">
        <f>IFERROR(K53*Table1714[[#This Row],[FY24 DATIM Target_Adj (internal) (g*i(district total))]],"")</f>
        <v>0</v>
      </c>
    </row>
    <row r="54" spans="1:12" x14ac:dyDescent="0.3">
      <c r="A54" s="122" t="s">
        <v>9</v>
      </c>
      <c r="B54" s="123" t="s">
        <v>33</v>
      </c>
      <c r="C54" s="123" t="s">
        <v>65</v>
      </c>
      <c r="D54" s="124">
        <v>6</v>
      </c>
      <c r="E54" s="124">
        <v>45</v>
      </c>
      <c r="F54" s="124">
        <v>51</v>
      </c>
      <c r="G54" s="125">
        <f t="shared" si="6"/>
        <v>1.5156017830609212E-2</v>
      </c>
      <c r="H54" s="126">
        <f t="shared" si="7"/>
        <v>54.25854383358098</v>
      </c>
      <c r="I54" s="126">
        <f>G54*$I$56</f>
        <v>59.68439821693908</v>
      </c>
      <c r="K54" s="14">
        <f>IFERROR(Table1714[[#This Row],[ &lt;15]]/Table1714[[#This Row],[FY23 Ach]],"")</f>
        <v>0.11764705882352941</v>
      </c>
      <c r="L54" s="15">
        <f>IFERROR(K54*Table1714[[#This Row],[FY24 DATIM Target_Adj (internal) (g*i(district total))]],"")</f>
        <v>7.0216939078751857</v>
      </c>
    </row>
    <row r="55" spans="1:12" x14ac:dyDescent="0.3">
      <c r="A55" s="122" t="s">
        <v>9</v>
      </c>
      <c r="B55" s="123" t="s">
        <v>33</v>
      </c>
      <c r="C55" s="123" t="s">
        <v>66</v>
      </c>
      <c r="D55" s="124">
        <v>4</v>
      </c>
      <c r="E55" s="124">
        <v>133</v>
      </c>
      <c r="F55" s="124">
        <v>137</v>
      </c>
      <c r="G55" s="125">
        <f t="shared" si="6"/>
        <v>4.0713224368499258E-2</v>
      </c>
      <c r="H55" s="126">
        <f t="shared" si="7"/>
        <v>145.75334323922735</v>
      </c>
      <c r="I55" s="126">
        <f t="shared" ref="I55" si="9">G55*$I$56</f>
        <v>160.32867756315008</v>
      </c>
      <c r="K55" s="14">
        <f>IFERROR(Table1714[[#This Row],[ &lt;15]]/Table1714[[#This Row],[FY23 Ach]],"")</f>
        <v>2.9197080291970802E-2</v>
      </c>
      <c r="L55" s="15">
        <f>IFERROR(K55*Table1714[[#This Row],[FY24 DATIM Target_Adj (internal) (g*i(district total))]],"")</f>
        <v>4.6811292719167907</v>
      </c>
    </row>
    <row r="56" spans="1:12" x14ac:dyDescent="0.3">
      <c r="A56" s="127" t="s">
        <v>9</v>
      </c>
      <c r="B56" s="128" t="s">
        <v>67</v>
      </c>
      <c r="C56" s="128"/>
      <c r="D56" s="132">
        <v>102</v>
      </c>
      <c r="E56" s="132">
        <v>3263</v>
      </c>
      <c r="F56" s="132">
        <v>3365</v>
      </c>
      <c r="G56" s="130">
        <f t="shared" si="6"/>
        <v>1</v>
      </c>
      <c r="H56" s="129">
        <v>3580</v>
      </c>
      <c r="I56" s="131">
        <v>3938</v>
      </c>
      <c r="K56" s="14">
        <f>IFERROR(Table1714[[#This Row],[ &lt;15]]/Table1714[[#This Row],[FY23 Ach]],"")</f>
        <v>3.0312035661218425E-2</v>
      </c>
      <c r="L56" s="15">
        <f>IFERROR(K56*Table1714[[#This Row],[FY24 DATIM Target_Adj (internal) (g*i(district total))]],"")</f>
        <v>119.36879643387816</v>
      </c>
    </row>
    <row r="57" spans="1:12" x14ac:dyDescent="0.3">
      <c r="A57" s="117" t="s">
        <v>9</v>
      </c>
      <c r="B57" s="118" t="s">
        <v>68</v>
      </c>
      <c r="C57" s="118" t="s">
        <v>69</v>
      </c>
      <c r="D57" s="119"/>
      <c r="E57" s="119">
        <v>0</v>
      </c>
      <c r="F57" s="119">
        <v>0</v>
      </c>
      <c r="G57" s="120">
        <f t="shared" ref="G57:G66" si="10">F57/$F$66</f>
        <v>0</v>
      </c>
      <c r="H57" s="121">
        <f t="shared" ref="H57:H65" si="11">G57*$H$66</f>
        <v>0</v>
      </c>
      <c r="I57" s="121">
        <f t="shared" ref="I57:I58" si="12">G57*$I$66</f>
        <v>0</v>
      </c>
      <c r="K57" s="14">
        <v>0</v>
      </c>
      <c r="L57" s="15">
        <f>IFERROR(K57*Table1714[[#This Row],[FY24 DATIM Target_Adj (internal) (g*i(district total))]],"")</f>
        <v>0</v>
      </c>
    </row>
    <row r="58" spans="1:12" x14ac:dyDescent="0.3">
      <c r="A58" s="117" t="s">
        <v>9</v>
      </c>
      <c r="B58" s="118" t="s">
        <v>68</v>
      </c>
      <c r="C58" s="118" t="s">
        <v>70</v>
      </c>
      <c r="D58" s="119"/>
      <c r="E58" s="119">
        <v>0</v>
      </c>
      <c r="F58" s="119">
        <v>0</v>
      </c>
      <c r="G58" s="120">
        <f t="shared" si="10"/>
        <v>0</v>
      </c>
      <c r="H58" s="121">
        <f t="shared" si="11"/>
        <v>0</v>
      </c>
      <c r="I58" s="121">
        <f t="shared" si="12"/>
        <v>0</v>
      </c>
      <c r="K58" s="14">
        <v>0</v>
      </c>
      <c r="L58" s="15">
        <f>IFERROR(K58*Table1714[[#This Row],[FY24 DATIM Target_Adj (internal) (g*i(district total))]],"")</f>
        <v>0</v>
      </c>
    </row>
    <row r="59" spans="1:12" x14ac:dyDescent="0.3">
      <c r="A59" s="122" t="s">
        <v>9</v>
      </c>
      <c r="B59" s="123" t="s">
        <v>68</v>
      </c>
      <c r="C59" s="123" t="s">
        <v>71</v>
      </c>
      <c r="D59" s="124">
        <v>5</v>
      </c>
      <c r="E59" s="124">
        <v>40</v>
      </c>
      <c r="F59" s="124">
        <v>45</v>
      </c>
      <c r="G59" s="125">
        <f t="shared" si="10"/>
        <v>0.16728624535315986</v>
      </c>
      <c r="H59" s="126">
        <f t="shared" si="11"/>
        <v>68.921933085501863</v>
      </c>
      <c r="I59" s="126">
        <f>G59*$I$66</f>
        <v>75.947955390334585</v>
      </c>
      <c r="K59" s="14">
        <f>IFERROR(Table1714[[#This Row],[ &lt;15]]/Table1714[[#This Row],[FY23 Ach]],"")</f>
        <v>0.1111111111111111</v>
      </c>
      <c r="L59" s="15">
        <f>IFERROR(K59*Table1714[[#This Row],[FY24 DATIM Target_Adj (internal) (g*i(district total))]],"")</f>
        <v>8.4386617100371755</v>
      </c>
    </row>
    <row r="60" spans="1:12" x14ac:dyDescent="0.3">
      <c r="A60" s="117" t="s">
        <v>9</v>
      </c>
      <c r="B60" s="118" t="s">
        <v>68</v>
      </c>
      <c r="C60" s="118" t="s">
        <v>72</v>
      </c>
      <c r="D60" s="119"/>
      <c r="E60" s="119">
        <v>0</v>
      </c>
      <c r="F60" s="119">
        <v>0</v>
      </c>
      <c r="G60" s="120">
        <f t="shared" si="10"/>
        <v>0</v>
      </c>
      <c r="H60" s="121">
        <f t="shared" si="11"/>
        <v>0</v>
      </c>
      <c r="I60" s="121">
        <f t="shared" ref="I60:I65" si="13">G60*$I$66</f>
        <v>0</v>
      </c>
      <c r="K60" s="14">
        <v>0</v>
      </c>
      <c r="L60" s="15">
        <f>IFERROR(K60*Table1714[[#This Row],[FY24 DATIM Target_Adj (internal) (g*i(district total))]],"")</f>
        <v>0</v>
      </c>
    </row>
    <row r="61" spans="1:12" x14ac:dyDescent="0.3">
      <c r="A61" s="122" t="s">
        <v>9</v>
      </c>
      <c r="B61" s="123" t="s">
        <v>68</v>
      </c>
      <c r="C61" s="123" t="s">
        <v>73</v>
      </c>
      <c r="D61" s="124">
        <v>6</v>
      </c>
      <c r="E61" s="124">
        <v>85</v>
      </c>
      <c r="F61" s="124">
        <v>91</v>
      </c>
      <c r="G61" s="125">
        <f t="shared" si="10"/>
        <v>0.33828996282527879</v>
      </c>
      <c r="H61" s="126">
        <f t="shared" si="11"/>
        <v>139.37546468401487</v>
      </c>
      <c r="I61" s="126">
        <f t="shared" si="13"/>
        <v>153.58364312267656</v>
      </c>
      <c r="K61" s="14">
        <f>IFERROR(Table1714[[#This Row],[ &lt;15]]/Table1714[[#This Row],[FY23 Ach]],"")</f>
        <v>6.5934065934065936E-2</v>
      </c>
      <c r="L61" s="15">
        <f>IFERROR(K61*Table1714[[#This Row],[FY24 DATIM Target_Adj (internal) (g*i(district total))]],"")</f>
        <v>10.126394052044608</v>
      </c>
    </row>
    <row r="62" spans="1:12" x14ac:dyDescent="0.3">
      <c r="A62" s="122" t="s">
        <v>9</v>
      </c>
      <c r="B62" s="123" t="s">
        <v>68</v>
      </c>
      <c r="C62" s="123" t="s">
        <v>74</v>
      </c>
      <c r="D62" s="124">
        <v>7</v>
      </c>
      <c r="E62" s="124">
        <v>108</v>
      </c>
      <c r="F62" s="124">
        <v>115</v>
      </c>
      <c r="G62" s="125">
        <f t="shared" si="10"/>
        <v>0.42750929368029739</v>
      </c>
      <c r="H62" s="126">
        <f t="shared" si="11"/>
        <v>176.13382899628252</v>
      </c>
      <c r="I62" s="126">
        <f t="shared" si="13"/>
        <v>194.089219330855</v>
      </c>
      <c r="K62" s="14">
        <f>IFERROR(Table1714[[#This Row],[ &lt;15]]/Table1714[[#This Row],[FY23 Ach]],"")</f>
        <v>6.0869565217391307E-2</v>
      </c>
      <c r="L62" s="15">
        <f>IFERROR(K62*Table1714[[#This Row],[FY24 DATIM Target_Adj (internal) (g*i(district total))]],"")</f>
        <v>11.814126394052044</v>
      </c>
    </row>
    <row r="63" spans="1:12" x14ac:dyDescent="0.3">
      <c r="A63" s="122" t="s">
        <v>9</v>
      </c>
      <c r="B63" s="123" t="s">
        <v>68</v>
      </c>
      <c r="C63" s="123" t="s">
        <v>75</v>
      </c>
      <c r="D63" s="124"/>
      <c r="E63" s="124">
        <v>4</v>
      </c>
      <c r="F63" s="124">
        <v>4</v>
      </c>
      <c r="G63" s="125">
        <f t="shared" si="10"/>
        <v>1.4869888475836431E-2</v>
      </c>
      <c r="H63" s="126">
        <f t="shared" si="11"/>
        <v>6.126394052044609</v>
      </c>
      <c r="I63" s="126">
        <f t="shared" si="13"/>
        <v>6.7509293680297393</v>
      </c>
      <c r="K63" s="14">
        <f>IFERROR(Table1714[[#This Row],[ &lt;15]]/Table1714[[#This Row],[FY23 Ach]],"")</f>
        <v>0</v>
      </c>
      <c r="L63" s="15">
        <f>IFERROR(K63*Table1714[[#This Row],[FY24 DATIM Target_Adj (internal) (g*i(district total))]],"")</f>
        <v>0</v>
      </c>
    </row>
    <row r="64" spans="1:12" x14ac:dyDescent="0.3">
      <c r="A64" s="122" t="s">
        <v>9</v>
      </c>
      <c r="B64" s="123" t="s">
        <v>68</v>
      </c>
      <c r="C64" s="123" t="s">
        <v>76</v>
      </c>
      <c r="D64" s="124"/>
      <c r="E64" s="124">
        <v>7</v>
      </c>
      <c r="F64" s="124">
        <v>7</v>
      </c>
      <c r="G64" s="125">
        <f t="shared" si="10"/>
        <v>2.6022304832713755E-2</v>
      </c>
      <c r="H64" s="126">
        <f t="shared" si="11"/>
        <v>10.721189591078067</v>
      </c>
      <c r="I64" s="126">
        <f t="shared" si="13"/>
        <v>11.814126394052044</v>
      </c>
      <c r="K64" s="14">
        <f>IFERROR(Table1714[[#This Row],[ &lt;15]]/Table1714[[#This Row],[FY23 Ach]],"")</f>
        <v>0</v>
      </c>
      <c r="L64" s="15">
        <f>IFERROR(K64*Table1714[[#This Row],[FY24 DATIM Target_Adj (internal) (g*i(district total))]],"")</f>
        <v>0</v>
      </c>
    </row>
    <row r="65" spans="1:12" x14ac:dyDescent="0.3">
      <c r="A65" s="122" t="s">
        <v>9</v>
      </c>
      <c r="B65" s="123" t="s">
        <v>68</v>
      </c>
      <c r="C65" s="123" t="s">
        <v>77</v>
      </c>
      <c r="D65" s="124"/>
      <c r="E65" s="124">
        <v>7</v>
      </c>
      <c r="F65" s="124">
        <v>7</v>
      </c>
      <c r="G65" s="125">
        <f t="shared" si="10"/>
        <v>2.6022304832713755E-2</v>
      </c>
      <c r="H65" s="126">
        <f t="shared" si="11"/>
        <v>10.721189591078067</v>
      </c>
      <c r="I65" s="126">
        <f t="shared" si="13"/>
        <v>11.814126394052044</v>
      </c>
      <c r="K65" s="14">
        <f>IFERROR(Table1714[[#This Row],[ &lt;15]]/Table1714[[#This Row],[FY23 Ach]],"")</f>
        <v>0</v>
      </c>
      <c r="L65" s="15">
        <f>IFERROR(K65*Table1714[[#This Row],[FY24 DATIM Target_Adj (internal) (g*i(district total))]],"")</f>
        <v>0</v>
      </c>
    </row>
    <row r="66" spans="1:12" x14ac:dyDescent="0.3">
      <c r="A66" s="127" t="s">
        <v>9</v>
      </c>
      <c r="B66" s="128" t="s">
        <v>78</v>
      </c>
      <c r="C66" s="128"/>
      <c r="D66" s="132">
        <v>18</v>
      </c>
      <c r="E66" s="132">
        <v>251</v>
      </c>
      <c r="F66" s="132">
        <v>269</v>
      </c>
      <c r="G66" s="130">
        <f t="shared" si="10"/>
        <v>1</v>
      </c>
      <c r="H66" s="129">
        <v>412</v>
      </c>
      <c r="I66" s="131">
        <v>454</v>
      </c>
      <c r="K66" s="14">
        <f>IFERROR(Table1714[[#This Row],[ &lt;15]]/Table1714[[#This Row],[FY23 Ach]],"")</f>
        <v>6.6914498141263934E-2</v>
      </c>
      <c r="L66" s="15">
        <f>IFERROR(K66*Table1714[[#This Row],[FY24 DATIM Target_Adj (internal) (g*i(district total))]],"")</f>
        <v>30.379182156133826</v>
      </c>
    </row>
    <row r="67" spans="1:12" x14ac:dyDescent="0.3">
      <c r="A67" s="117" t="s">
        <v>9</v>
      </c>
      <c r="B67" s="118" t="s">
        <v>79</v>
      </c>
      <c r="C67" s="118" t="s">
        <v>80</v>
      </c>
      <c r="D67" s="119"/>
      <c r="E67" s="119">
        <v>0</v>
      </c>
      <c r="F67" s="119">
        <v>0</v>
      </c>
      <c r="G67" s="120">
        <f>F67/$F$73</f>
        <v>0</v>
      </c>
      <c r="H67" s="121">
        <f>G67*$H$73</f>
        <v>0</v>
      </c>
      <c r="I67" s="121">
        <f>G67*$I$73</f>
        <v>0</v>
      </c>
      <c r="K67" s="14">
        <v>0</v>
      </c>
      <c r="L67" s="15">
        <f>IFERROR(K67*Table1714[[#This Row],[FY24 DATIM Target_Adj (internal) (g*i(district total))]],"")</f>
        <v>0</v>
      </c>
    </row>
    <row r="68" spans="1:12" x14ac:dyDescent="0.3">
      <c r="A68" s="122" t="s">
        <v>9</v>
      </c>
      <c r="B68" s="123" t="s">
        <v>79</v>
      </c>
      <c r="C68" s="123" t="s">
        <v>81</v>
      </c>
      <c r="D68" s="124">
        <v>9</v>
      </c>
      <c r="E68" s="124">
        <v>51</v>
      </c>
      <c r="F68" s="124">
        <v>60</v>
      </c>
      <c r="G68" s="125">
        <f>F68/$F$73</f>
        <v>0.26666666666666666</v>
      </c>
      <c r="H68" s="126">
        <f>G68*$H$73</f>
        <v>62.666666666666664</v>
      </c>
      <c r="I68" s="126">
        <f>G68*$I$73</f>
        <v>69.066666666666663</v>
      </c>
      <c r="K68" s="14">
        <f>IFERROR(Table1714[[#This Row],[ &lt;15]]/Table1714[[#This Row],[FY23 Ach]],"")</f>
        <v>0.15</v>
      </c>
      <c r="L68" s="15">
        <f>IFERROR(K68*Table1714[[#This Row],[FY24 DATIM Target_Adj (internal) (g*i(district total))]],"")</f>
        <v>10.36</v>
      </c>
    </row>
    <row r="69" spans="1:12" x14ac:dyDescent="0.3">
      <c r="A69" s="117" t="s">
        <v>9</v>
      </c>
      <c r="B69" s="118" t="s">
        <v>79</v>
      </c>
      <c r="C69" s="118" t="s">
        <v>82</v>
      </c>
      <c r="D69" s="119"/>
      <c r="E69" s="119">
        <v>0</v>
      </c>
      <c r="F69" s="119">
        <v>0</v>
      </c>
      <c r="G69" s="120">
        <f t="shared" ref="G69:G71" si="14">F69/$F$73</f>
        <v>0</v>
      </c>
      <c r="H69" s="121">
        <f t="shared" ref="H69:H71" si="15">G69*$H$73</f>
        <v>0</v>
      </c>
      <c r="I69" s="121">
        <f t="shared" ref="I69:I71" si="16">G69*$I$73</f>
        <v>0</v>
      </c>
      <c r="K69" s="14">
        <v>0</v>
      </c>
      <c r="L69" s="15">
        <f>IFERROR(K69*Table1714[[#This Row],[FY24 DATIM Target_Adj (internal) (g*i(district total))]],"")</f>
        <v>0</v>
      </c>
    </row>
    <row r="70" spans="1:12" x14ac:dyDescent="0.3">
      <c r="A70" s="117" t="s">
        <v>9</v>
      </c>
      <c r="B70" s="118" t="s">
        <v>79</v>
      </c>
      <c r="C70" s="118" t="s">
        <v>83</v>
      </c>
      <c r="D70" s="119"/>
      <c r="E70" s="119">
        <v>0</v>
      </c>
      <c r="F70" s="119">
        <v>0</v>
      </c>
      <c r="G70" s="120">
        <f t="shared" si="14"/>
        <v>0</v>
      </c>
      <c r="H70" s="121">
        <f t="shared" si="15"/>
        <v>0</v>
      </c>
      <c r="I70" s="121">
        <f t="shared" si="16"/>
        <v>0</v>
      </c>
      <c r="K70" s="14">
        <v>0</v>
      </c>
      <c r="L70" s="15">
        <f>IFERROR(K70*Table1714[[#This Row],[FY24 DATIM Target_Adj (internal) (g*i(district total))]],"")</f>
        <v>0</v>
      </c>
    </row>
    <row r="71" spans="1:12" x14ac:dyDescent="0.3">
      <c r="A71" s="117" t="s">
        <v>9</v>
      </c>
      <c r="B71" s="118" t="s">
        <v>79</v>
      </c>
      <c r="C71" s="118" t="s">
        <v>84</v>
      </c>
      <c r="D71" s="119"/>
      <c r="E71" s="119">
        <v>0</v>
      </c>
      <c r="F71" s="119">
        <v>0</v>
      </c>
      <c r="G71" s="120">
        <f t="shared" si="14"/>
        <v>0</v>
      </c>
      <c r="H71" s="121">
        <f t="shared" si="15"/>
        <v>0</v>
      </c>
      <c r="I71" s="121">
        <f t="shared" si="16"/>
        <v>0</v>
      </c>
      <c r="K71" s="14">
        <v>0</v>
      </c>
      <c r="L71" s="15">
        <f>IFERROR(K71*Table1714[[#This Row],[FY24 DATIM Target_Adj (internal) (g*i(district total))]],"")</f>
        <v>0</v>
      </c>
    </row>
    <row r="72" spans="1:12" x14ac:dyDescent="0.3">
      <c r="A72" s="122" t="s">
        <v>9</v>
      </c>
      <c r="B72" s="123" t="s">
        <v>79</v>
      </c>
      <c r="C72" s="123" t="s">
        <v>85</v>
      </c>
      <c r="D72" s="124">
        <v>5</v>
      </c>
      <c r="E72" s="124">
        <v>160</v>
      </c>
      <c r="F72" s="124">
        <v>165</v>
      </c>
      <c r="G72" s="125">
        <f>F72/$F$73</f>
        <v>0.73333333333333328</v>
      </c>
      <c r="H72" s="126">
        <f>G72*$H$73</f>
        <v>172.33333333333331</v>
      </c>
      <c r="I72" s="126">
        <f>G72*$I$73</f>
        <v>189.93333333333331</v>
      </c>
      <c r="K72" s="14">
        <f>IFERROR(Table1714[[#This Row],[ &lt;15]]/Table1714[[#This Row],[FY23 Ach]],"")</f>
        <v>3.0303030303030304E-2</v>
      </c>
      <c r="L72" s="15">
        <f>IFERROR(K72*Table1714[[#This Row],[FY24 DATIM Target_Adj (internal) (g*i(district total))]],"")</f>
        <v>5.7555555555555546</v>
      </c>
    </row>
    <row r="73" spans="1:12" x14ac:dyDescent="0.3">
      <c r="A73" s="127" t="s">
        <v>9</v>
      </c>
      <c r="B73" s="128" t="s">
        <v>86</v>
      </c>
      <c r="C73" s="128"/>
      <c r="D73" s="129">
        <v>14</v>
      </c>
      <c r="E73" s="129">
        <v>211</v>
      </c>
      <c r="F73" s="129">
        <v>225</v>
      </c>
      <c r="G73" s="130">
        <f>F73/$F$73</f>
        <v>1</v>
      </c>
      <c r="H73" s="129">
        <v>235</v>
      </c>
      <c r="I73" s="131">
        <v>259</v>
      </c>
      <c r="K73" s="14">
        <f>IFERROR(Table1714[[#This Row],[ &lt;15]]/Table1714[[#This Row],[FY23 Ach]],"")</f>
        <v>6.222222222222222E-2</v>
      </c>
      <c r="L73" s="15">
        <f>IFERROR(K73*Table1714[[#This Row],[FY24 DATIM Target_Adj (internal) (g*i(district total))]],"")</f>
        <v>16.115555555555556</v>
      </c>
    </row>
    <row r="74" spans="1:12" x14ac:dyDescent="0.3">
      <c r="A74" s="122" t="s">
        <v>9</v>
      </c>
      <c r="B74" s="123" t="s">
        <v>87</v>
      </c>
      <c r="C74" s="123" t="s">
        <v>88</v>
      </c>
      <c r="D74" s="124">
        <v>5</v>
      </c>
      <c r="E74" s="124">
        <v>156</v>
      </c>
      <c r="F74" s="124">
        <v>161</v>
      </c>
      <c r="G74" s="125">
        <f>F74/$F$86</f>
        <v>0.23503649635036497</v>
      </c>
      <c r="H74" s="126">
        <f>G74*$H$86</f>
        <v>288.38978102189782</v>
      </c>
      <c r="I74" s="126">
        <f>G74*$I$86</f>
        <v>317.29927007299273</v>
      </c>
      <c r="K74" s="14">
        <f>IFERROR(Table1714[[#This Row],[ &lt;15]]/Table1714[[#This Row],[FY23 Ach]],"")</f>
        <v>3.1055900621118012E-2</v>
      </c>
      <c r="L74" s="15">
        <f>IFERROR(K74*Table1714[[#This Row],[FY24 DATIM Target_Adj (internal) (g*i(district total))]],"")</f>
        <v>9.8540145985401466</v>
      </c>
    </row>
    <row r="75" spans="1:12" x14ac:dyDescent="0.3">
      <c r="A75" s="122" t="s">
        <v>9</v>
      </c>
      <c r="B75" s="123" t="s">
        <v>87</v>
      </c>
      <c r="C75" s="123" t="s">
        <v>89</v>
      </c>
      <c r="D75" s="124">
        <v>4</v>
      </c>
      <c r="E75" s="124">
        <v>65</v>
      </c>
      <c r="F75" s="124">
        <v>69</v>
      </c>
      <c r="G75" s="125">
        <f>F75/$F$86</f>
        <v>0.10072992700729927</v>
      </c>
      <c r="H75" s="126">
        <f>G75*$H$86</f>
        <v>123.5956204379562</v>
      </c>
      <c r="I75" s="126">
        <f>G75*$I$86</f>
        <v>135.98540145985402</v>
      </c>
      <c r="K75" s="14">
        <f>IFERROR(Table1714[[#This Row],[ &lt;15]]/Table1714[[#This Row],[FY23 Ach]],"")</f>
        <v>5.7971014492753624E-2</v>
      </c>
      <c r="L75" s="15">
        <f>IFERROR(K75*Table1714[[#This Row],[FY24 DATIM Target_Adj (internal) (g*i(district total))]],"")</f>
        <v>7.8832116788321169</v>
      </c>
    </row>
    <row r="76" spans="1:12" x14ac:dyDescent="0.3">
      <c r="A76" s="117" t="s">
        <v>9</v>
      </c>
      <c r="B76" s="118" t="s">
        <v>87</v>
      </c>
      <c r="C76" s="118" t="s">
        <v>90</v>
      </c>
      <c r="D76" s="119"/>
      <c r="E76" s="119">
        <v>0</v>
      </c>
      <c r="F76" s="119">
        <v>0</v>
      </c>
      <c r="G76" s="120">
        <f t="shared" ref="G76:G84" si="17">F76/$F$86</f>
        <v>0</v>
      </c>
      <c r="H76" s="121">
        <f t="shared" ref="H76:H84" si="18">G76*$H$86</f>
        <v>0</v>
      </c>
      <c r="I76" s="121">
        <f t="shared" ref="I76:I84" si="19">G76*$I$86</f>
        <v>0</v>
      </c>
      <c r="K76" s="14">
        <v>0</v>
      </c>
      <c r="L76" s="15">
        <f>IFERROR(K76*Table1714[[#This Row],[FY24 DATIM Target_Adj (internal) (g*i(district total))]],"")</f>
        <v>0</v>
      </c>
    </row>
    <row r="77" spans="1:12" x14ac:dyDescent="0.3">
      <c r="A77" s="117" t="s">
        <v>9</v>
      </c>
      <c r="B77" s="118" t="s">
        <v>87</v>
      </c>
      <c r="C77" s="118" t="s">
        <v>91</v>
      </c>
      <c r="D77" s="119"/>
      <c r="E77" s="119">
        <v>0</v>
      </c>
      <c r="F77" s="119">
        <v>0</v>
      </c>
      <c r="G77" s="120">
        <f t="shared" si="17"/>
        <v>0</v>
      </c>
      <c r="H77" s="121">
        <f t="shared" si="18"/>
        <v>0</v>
      </c>
      <c r="I77" s="121">
        <f t="shared" si="19"/>
        <v>0</v>
      </c>
      <c r="K77" s="14">
        <v>0</v>
      </c>
      <c r="L77" s="15">
        <f>IFERROR(K77*Table1714[[#This Row],[FY24 DATIM Target_Adj (internal) (g*i(district total))]],"")</f>
        <v>0</v>
      </c>
    </row>
    <row r="78" spans="1:12" x14ac:dyDescent="0.3">
      <c r="A78" s="122" t="s">
        <v>9</v>
      </c>
      <c r="B78" s="123" t="s">
        <v>87</v>
      </c>
      <c r="C78" s="123" t="s">
        <v>92</v>
      </c>
      <c r="D78" s="124">
        <v>2</v>
      </c>
      <c r="E78" s="124">
        <v>56</v>
      </c>
      <c r="F78" s="124">
        <v>58</v>
      </c>
      <c r="G78" s="125">
        <f t="shared" si="17"/>
        <v>8.4671532846715331E-2</v>
      </c>
      <c r="H78" s="126">
        <f t="shared" si="18"/>
        <v>103.89197080291972</v>
      </c>
      <c r="I78" s="126">
        <f t="shared" si="19"/>
        <v>114.30656934306569</v>
      </c>
      <c r="K78" s="14">
        <f>IFERROR(Table1714[[#This Row],[ &lt;15]]/Table1714[[#This Row],[FY23 Ach]],"")</f>
        <v>3.4482758620689655E-2</v>
      </c>
      <c r="L78" s="15">
        <f>IFERROR(K78*Table1714[[#This Row],[FY24 DATIM Target_Adj (internal) (g*i(district total))]],"")</f>
        <v>3.941605839416058</v>
      </c>
    </row>
    <row r="79" spans="1:12" x14ac:dyDescent="0.3">
      <c r="A79" s="122" t="s">
        <v>9</v>
      </c>
      <c r="B79" s="123" t="s">
        <v>87</v>
      </c>
      <c r="C79" s="123" t="s">
        <v>93</v>
      </c>
      <c r="D79" s="124"/>
      <c r="E79" s="124">
        <v>4</v>
      </c>
      <c r="F79" s="124">
        <v>4</v>
      </c>
      <c r="G79" s="125">
        <f t="shared" si="17"/>
        <v>5.8394160583941602E-3</v>
      </c>
      <c r="H79" s="126">
        <f t="shared" si="18"/>
        <v>7.1649635036496342</v>
      </c>
      <c r="I79" s="126">
        <f t="shared" si="19"/>
        <v>7.883211678832116</v>
      </c>
      <c r="K79" s="14">
        <f>IFERROR(Table1714[[#This Row],[ &lt;15]]/Table1714[[#This Row],[FY23 Ach]],"")</f>
        <v>0</v>
      </c>
      <c r="L79" s="15">
        <f>IFERROR(K79*Table1714[[#This Row],[FY24 DATIM Target_Adj (internal) (g*i(district total))]],"")</f>
        <v>0</v>
      </c>
    </row>
    <row r="80" spans="1:12" x14ac:dyDescent="0.3">
      <c r="A80" s="122" t="s">
        <v>9</v>
      </c>
      <c r="B80" s="123" t="s">
        <v>87</v>
      </c>
      <c r="C80" s="123" t="s">
        <v>94</v>
      </c>
      <c r="D80" s="124">
        <v>8</v>
      </c>
      <c r="E80" s="124">
        <v>252</v>
      </c>
      <c r="F80" s="124">
        <v>260</v>
      </c>
      <c r="G80" s="125">
        <f t="shared" si="17"/>
        <v>0.37956204379562042</v>
      </c>
      <c r="H80" s="126">
        <f t="shared" si="18"/>
        <v>465.72262773722628</v>
      </c>
      <c r="I80" s="126">
        <f t="shared" si="19"/>
        <v>512.40875912408751</v>
      </c>
      <c r="K80" s="14">
        <f>IFERROR(Table1714[[#This Row],[ &lt;15]]/Table1714[[#This Row],[FY23 Ach]],"")</f>
        <v>3.0769230769230771E-2</v>
      </c>
      <c r="L80" s="15">
        <f>IFERROR(K80*Table1714[[#This Row],[FY24 DATIM Target_Adj (internal) (g*i(district total))]],"")</f>
        <v>15.766423357664232</v>
      </c>
    </row>
    <row r="81" spans="1:12" x14ac:dyDescent="0.3">
      <c r="A81" s="117" t="s">
        <v>9</v>
      </c>
      <c r="B81" s="118" t="s">
        <v>87</v>
      </c>
      <c r="C81" s="118" t="s">
        <v>95</v>
      </c>
      <c r="D81" s="119"/>
      <c r="E81" s="119">
        <v>0</v>
      </c>
      <c r="F81" s="119">
        <v>0</v>
      </c>
      <c r="G81" s="120">
        <f t="shared" si="17"/>
        <v>0</v>
      </c>
      <c r="H81" s="121">
        <f t="shared" si="18"/>
        <v>0</v>
      </c>
      <c r="I81" s="121">
        <f t="shared" si="19"/>
        <v>0</v>
      </c>
      <c r="K81" s="14">
        <v>0</v>
      </c>
      <c r="L81" s="15">
        <f>IFERROR(K81*Table1714[[#This Row],[FY24 DATIM Target_Adj (internal) (g*i(district total))]],"")</f>
        <v>0</v>
      </c>
    </row>
    <row r="82" spans="1:12" x14ac:dyDescent="0.3">
      <c r="A82" s="122" t="s">
        <v>9</v>
      </c>
      <c r="B82" s="123" t="s">
        <v>87</v>
      </c>
      <c r="C82" s="123" t="s">
        <v>96</v>
      </c>
      <c r="D82" s="124">
        <v>8</v>
      </c>
      <c r="E82" s="124">
        <v>84</v>
      </c>
      <c r="F82" s="124">
        <v>92</v>
      </c>
      <c r="G82" s="125">
        <f t="shared" si="17"/>
        <v>0.1343065693430657</v>
      </c>
      <c r="H82" s="126">
        <f t="shared" si="18"/>
        <v>164.79416058394162</v>
      </c>
      <c r="I82" s="126">
        <f t="shared" si="19"/>
        <v>181.31386861313871</v>
      </c>
      <c r="K82" s="14">
        <f>IFERROR(Table1714[[#This Row],[ &lt;15]]/Table1714[[#This Row],[FY23 Ach]],"")</f>
        <v>8.6956521739130432E-2</v>
      </c>
      <c r="L82" s="15">
        <f>IFERROR(K82*Table1714[[#This Row],[FY24 DATIM Target_Adj (internal) (g*i(district total))]],"")</f>
        <v>15.766423357664236</v>
      </c>
    </row>
    <row r="83" spans="1:12" x14ac:dyDescent="0.3">
      <c r="A83" s="117" t="s">
        <v>9</v>
      </c>
      <c r="B83" s="118" t="s">
        <v>87</v>
      </c>
      <c r="C83" s="118" t="s">
        <v>97</v>
      </c>
      <c r="D83" s="119"/>
      <c r="E83" s="119">
        <v>0</v>
      </c>
      <c r="F83" s="119">
        <v>0</v>
      </c>
      <c r="G83" s="120">
        <f t="shared" si="17"/>
        <v>0</v>
      </c>
      <c r="H83" s="121">
        <f t="shared" si="18"/>
        <v>0</v>
      </c>
      <c r="I83" s="121">
        <f t="shared" si="19"/>
        <v>0</v>
      </c>
      <c r="K83" s="14">
        <v>0</v>
      </c>
      <c r="L83" s="15">
        <f>IFERROR(K83*Table1714[[#This Row],[FY24 DATIM Target_Adj (internal) (g*i(district total))]],"")</f>
        <v>0</v>
      </c>
    </row>
    <row r="84" spans="1:12" x14ac:dyDescent="0.3">
      <c r="A84" s="117" t="s">
        <v>9</v>
      </c>
      <c r="B84" s="118" t="s">
        <v>87</v>
      </c>
      <c r="C84" s="118" t="s">
        <v>98</v>
      </c>
      <c r="D84" s="119"/>
      <c r="E84" s="119">
        <v>0</v>
      </c>
      <c r="F84" s="119">
        <v>0</v>
      </c>
      <c r="G84" s="120">
        <f t="shared" si="17"/>
        <v>0</v>
      </c>
      <c r="H84" s="121">
        <f t="shared" si="18"/>
        <v>0</v>
      </c>
      <c r="I84" s="121">
        <f t="shared" si="19"/>
        <v>0</v>
      </c>
      <c r="K84" s="14">
        <v>0</v>
      </c>
      <c r="L84" s="15">
        <f>IFERROR(K84*Table1714[[#This Row],[FY24 DATIM Target_Adj (internal) (g*i(district total))]],"")</f>
        <v>0</v>
      </c>
    </row>
    <row r="85" spans="1:12" x14ac:dyDescent="0.3">
      <c r="A85" s="122" t="s">
        <v>9</v>
      </c>
      <c r="B85" s="123" t="s">
        <v>87</v>
      </c>
      <c r="C85" s="123" t="s">
        <v>99</v>
      </c>
      <c r="D85" s="124">
        <v>2</v>
      </c>
      <c r="E85" s="124">
        <v>39</v>
      </c>
      <c r="F85" s="124">
        <v>41</v>
      </c>
      <c r="G85" s="125">
        <f>F85/$F$86</f>
        <v>5.9854014598540145E-2</v>
      </c>
      <c r="H85" s="126">
        <f>G85*$H$86</f>
        <v>73.440875912408757</v>
      </c>
      <c r="I85" s="126">
        <f>G85*$I$86</f>
        <v>80.802919708029194</v>
      </c>
      <c r="K85" s="14">
        <f>IFERROR(Table1714[[#This Row],[ &lt;15]]/Table1714[[#This Row],[FY23 Ach]],"")</f>
        <v>4.878048780487805E-2</v>
      </c>
      <c r="L85" s="15">
        <f>IFERROR(K85*Table1714[[#This Row],[FY24 DATIM Target_Adj (internal) (g*i(district total))]],"")</f>
        <v>3.9416058394160585</v>
      </c>
    </row>
    <row r="86" spans="1:12" x14ac:dyDescent="0.3">
      <c r="A86" s="127" t="s">
        <v>9</v>
      </c>
      <c r="B86" s="128" t="s">
        <v>100</v>
      </c>
      <c r="C86" s="128"/>
      <c r="D86" s="129">
        <v>29</v>
      </c>
      <c r="E86" s="129">
        <v>656</v>
      </c>
      <c r="F86" s="129">
        <v>685</v>
      </c>
      <c r="G86" s="130">
        <f>F86/$F$86</f>
        <v>1</v>
      </c>
      <c r="H86" s="129">
        <v>1227</v>
      </c>
      <c r="I86" s="131">
        <v>1350</v>
      </c>
      <c r="K86" s="14">
        <f>IFERROR(Table1714[[#This Row],[ &lt;15]]/Table1714[[#This Row],[FY23 Ach]],"")</f>
        <v>4.2335766423357665E-2</v>
      </c>
      <c r="L86" s="15">
        <f>IFERROR(K86*Table1714[[#This Row],[FY24 DATIM Target_Adj (internal) (g*i(district total))]],"")</f>
        <v>57.153284671532845</v>
      </c>
    </row>
    <row r="87" spans="1:12" x14ac:dyDescent="0.3">
      <c r="A87" s="117" t="s">
        <v>9</v>
      </c>
      <c r="B87" s="118" t="s">
        <v>101</v>
      </c>
      <c r="C87" s="118" t="s">
        <v>102</v>
      </c>
      <c r="D87" s="119"/>
      <c r="E87" s="119">
        <v>0</v>
      </c>
      <c r="F87" s="119">
        <v>0</v>
      </c>
      <c r="G87" s="120">
        <f>F87/$F$106</f>
        <v>0</v>
      </c>
      <c r="H87" s="121">
        <f>G87*$H$106</f>
        <v>0</v>
      </c>
      <c r="I87" s="121">
        <f>G87*$I$106</f>
        <v>0</v>
      </c>
      <c r="K87" s="14">
        <v>0</v>
      </c>
      <c r="L87" s="15">
        <f>IFERROR(K87*Table1714[[#This Row],[FY24 DATIM Target_Adj (internal) (g*i(district total))]],"")</f>
        <v>0</v>
      </c>
    </row>
    <row r="88" spans="1:12" x14ac:dyDescent="0.3">
      <c r="A88" s="122" t="s">
        <v>9</v>
      </c>
      <c r="B88" s="123" t="s">
        <v>101</v>
      </c>
      <c r="C88" s="123" t="s">
        <v>103</v>
      </c>
      <c r="D88" s="124">
        <v>1</v>
      </c>
      <c r="E88" s="124">
        <v>26</v>
      </c>
      <c r="F88" s="124">
        <v>27</v>
      </c>
      <c r="G88" s="125">
        <f>F88/$F$106</f>
        <v>2.274641954507161E-2</v>
      </c>
      <c r="H88" s="126">
        <f>G88*$H$106</f>
        <v>26.545071609098567</v>
      </c>
      <c r="I88" s="126">
        <f>G88*$I$106</f>
        <v>29.206402695871947</v>
      </c>
      <c r="K88" s="14">
        <f>IFERROR(Table1714[[#This Row],[ &lt;15]]/Table1714[[#This Row],[FY23 Ach]],"")</f>
        <v>3.7037037037037035E-2</v>
      </c>
      <c r="L88" s="15">
        <f>IFERROR(K88*Table1714[[#This Row],[FY24 DATIM Target_Adj (internal) (g*i(district total))]],"")</f>
        <v>1.0817186183656275</v>
      </c>
    </row>
    <row r="89" spans="1:12" x14ac:dyDescent="0.3">
      <c r="A89" s="122" t="s">
        <v>9</v>
      </c>
      <c r="B89" s="123" t="s">
        <v>101</v>
      </c>
      <c r="C89" s="123" t="s">
        <v>104</v>
      </c>
      <c r="D89" s="124">
        <v>2</v>
      </c>
      <c r="E89" s="124">
        <v>17</v>
      </c>
      <c r="F89" s="124">
        <v>19</v>
      </c>
      <c r="G89" s="125">
        <f>F89/$F$106</f>
        <v>1.6006739679865205E-2</v>
      </c>
      <c r="H89" s="126">
        <f>G89*$H$106</f>
        <v>18.679865206402695</v>
      </c>
      <c r="I89" s="126">
        <f>G89*$I$106</f>
        <v>20.552653748946923</v>
      </c>
      <c r="K89" s="14">
        <f>IFERROR(Table1714[[#This Row],[ &lt;15]]/Table1714[[#This Row],[FY23 Ach]],"")</f>
        <v>0.10526315789473684</v>
      </c>
      <c r="L89" s="15">
        <f>IFERROR(K89*Table1714[[#This Row],[FY24 DATIM Target_Adj (internal) (g*i(district total))]],"")</f>
        <v>2.1634372367312551</v>
      </c>
    </row>
    <row r="90" spans="1:12" x14ac:dyDescent="0.3">
      <c r="A90" s="117" t="s">
        <v>9</v>
      </c>
      <c r="B90" s="118" t="s">
        <v>101</v>
      </c>
      <c r="C90" s="118" t="s">
        <v>105</v>
      </c>
      <c r="D90" s="119"/>
      <c r="E90" s="119">
        <v>0</v>
      </c>
      <c r="F90" s="119">
        <v>0</v>
      </c>
      <c r="G90" s="120">
        <f t="shared" ref="G90:G104" si="20">F90/$F$106</f>
        <v>0</v>
      </c>
      <c r="H90" s="121">
        <f t="shared" ref="H90:H104" si="21">G90*$H$106</f>
        <v>0</v>
      </c>
      <c r="I90" s="121">
        <f t="shared" ref="I90:I104" si="22">G90*$I$106</f>
        <v>0</v>
      </c>
      <c r="K90" s="14">
        <v>0</v>
      </c>
      <c r="L90" s="15">
        <f>IFERROR(K90*Table1714[[#This Row],[FY24 DATIM Target_Adj (internal) (g*i(district total))]],"")</f>
        <v>0</v>
      </c>
    </row>
    <row r="91" spans="1:12" x14ac:dyDescent="0.3">
      <c r="A91" s="122" t="s">
        <v>9</v>
      </c>
      <c r="B91" s="123" t="s">
        <v>101</v>
      </c>
      <c r="C91" s="123" t="s">
        <v>106</v>
      </c>
      <c r="D91" s="124">
        <v>1</v>
      </c>
      <c r="E91" s="124">
        <v>51</v>
      </c>
      <c r="F91" s="124">
        <v>52</v>
      </c>
      <c r="G91" s="125">
        <f t="shared" si="20"/>
        <v>4.3807919123841618E-2</v>
      </c>
      <c r="H91" s="126">
        <f t="shared" si="21"/>
        <v>51.123841617523169</v>
      </c>
      <c r="I91" s="126">
        <f t="shared" si="22"/>
        <v>56.24936815501264</v>
      </c>
      <c r="K91" s="14">
        <f>IFERROR(Table1714[[#This Row],[ &lt;15]]/Table1714[[#This Row],[FY23 Ach]],"")</f>
        <v>1.9230769230769232E-2</v>
      </c>
      <c r="L91" s="15">
        <f>IFERROR(K91*Table1714[[#This Row],[FY24 DATIM Target_Adj (internal) (g*i(district total))]],"")</f>
        <v>1.0817186183656278</v>
      </c>
    </row>
    <row r="92" spans="1:12" x14ac:dyDescent="0.3">
      <c r="A92" s="117" t="s">
        <v>9</v>
      </c>
      <c r="B92" s="118" t="s">
        <v>101</v>
      </c>
      <c r="C92" s="118" t="s">
        <v>194</v>
      </c>
      <c r="D92" s="119"/>
      <c r="E92" s="119">
        <v>0</v>
      </c>
      <c r="F92" s="119">
        <v>0</v>
      </c>
      <c r="G92" s="120">
        <f t="shared" si="20"/>
        <v>0</v>
      </c>
      <c r="H92" s="121">
        <f t="shared" si="21"/>
        <v>0</v>
      </c>
      <c r="I92" s="121">
        <f t="shared" si="22"/>
        <v>0</v>
      </c>
      <c r="K92" s="14">
        <v>0</v>
      </c>
      <c r="L92" s="15">
        <f>IFERROR(K92*Table1714[[#This Row],[FY24 DATIM Target_Adj (internal) (g*i(district total))]],"")</f>
        <v>0</v>
      </c>
    </row>
    <row r="93" spans="1:12" x14ac:dyDescent="0.3">
      <c r="A93" s="122" t="s">
        <v>9</v>
      </c>
      <c r="B93" s="123" t="s">
        <v>101</v>
      </c>
      <c r="C93" s="123" t="s">
        <v>108</v>
      </c>
      <c r="D93" s="124"/>
      <c r="E93" s="124">
        <v>13</v>
      </c>
      <c r="F93" s="124">
        <v>13</v>
      </c>
      <c r="G93" s="125">
        <f t="shared" si="20"/>
        <v>1.0951979780960405E-2</v>
      </c>
      <c r="H93" s="126">
        <f t="shared" si="21"/>
        <v>12.780960404380792</v>
      </c>
      <c r="I93" s="126">
        <f t="shared" si="22"/>
        <v>14.06234203875316</v>
      </c>
      <c r="K93" s="14">
        <f>IFERROR(Table1714[[#This Row],[ &lt;15]]/Table1714[[#This Row],[FY23 Ach]],"")</f>
        <v>0</v>
      </c>
      <c r="L93" s="15">
        <f>IFERROR(K93*Table1714[[#This Row],[FY24 DATIM Target_Adj (internal) (g*i(district total))]],"")</f>
        <v>0</v>
      </c>
    </row>
    <row r="94" spans="1:12" x14ac:dyDescent="0.3">
      <c r="A94" s="122" t="s">
        <v>9</v>
      </c>
      <c r="B94" s="123" t="s">
        <v>101</v>
      </c>
      <c r="C94" s="123" t="s">
        <v>109</v>
      </c>
      <c r="D94" s="124"/>
      <c r="E94" s="124">
        <v>53</v>
      </c>
      <c r="F94" s="124">
        <v>53</v>
      </c>
      <c r="G94" s="125">
        <f t="shared" si="20"/>
        <v>4.4650379106992419E-2</v>
      </c>
      <c r="H94" s="126">
        <f t="shared" si="21"/>
        <v>52.106992417860155</v>
      </c>
      <c r="I94" s="126">
        <f t="shared" si="22"/>
        <v>57.331086773378267</v>
      </c>
      <c r="K94" s="14">
        <f>IFERROR(Table1714[[#This Row],[ &lt;15]]/Table1714[[#This Row],[FY23 Ach]],"")</f>
        <v>0</v>
      </c>
      <c r="L94" s="15">
        <f>IFERROR(K94*Table1714[[#This Row],[FY24 DATIM Target_Adj (internal) (g*i(district total))]],"")</f>
        <v>0</v>
      </c>
    </row>
    <row r="95" spans="1:12" x14ac:dyDescent="0.3">
      <c r="A95" s="122" t="s">
        <v>9</v>
      </c>
      <c r="B95" s="123" t="s">
        <v>101</v>
      </c>
      <c r="C95" s="123" t="s">
        <v>110</v>
      </c>
      <c r="D95" s="124"/>
      <c r="E95" s="124">
        <v>18</v>
      </c>
      <c r="F95" s="124">
        <v>18</v>
      </c>
      <c r="G95" s="125">
        <f t="shared" si="20"/>
        <v>1.5164279696714406E-2</v>
      </c>
      <c r="H95" s="126">
        <f t="shared" si="21"/>
        <v>17.696714406065713</v>
      </c>
      <c r="I95" s="126">
        <f t="shared" si="22"/>
        <v>19.470935130581296</v>
      </c>
      <c r="K95" s="14">
        <f>IFERROR(Table1714[[#This Row],[ &lt;15]]/Table1714[[#This Row],[FY23 Ach]],"")</f>
        <v>0</v>
      </c>
      <c r="L95" s="15">
        <f>IFERROR(K95*Table1714[[#This Row],[FY24 DATIM Target_Adj (internal) (g*i(district total))]],"")</f>
        <v>0</v>
      </c>
    </row>
    <row r="96" spans="1:12" x14ac:dyDescent="0.3">
      <c r="A96" s="122" t="s">
        <v>9</v>
      </c>
      <c r="B96" s="123" t="s">
        <v>101</v>
      </c>
      <c r="C96" s="123" t="s">
        <v>111</v>
      </c>
      <c r="D96" s="124"/>
      <c r="E96" s="124">
        <v>9</v>
      </c>
      <c r="F96" s="124">
        <v>9</v>
      </c>
      <c r="G96" s="125">
        <f t="shared" si="20"/>
        <v>7.582139848357203E-3</v>
      </c>
      <c r="H96" s="126">
        <f t="shared" si="21"/>
        <v>8.8483572030328563</v>
      </c>
      <c r="I96" s="126">
        <f t="shared" si="22"/>
        <v>9.7354675652906479</v>
      </c>
      <c r="K96" s="14">
        <f>IFERROR(Table1714[[#This Row],[ &lt;15]]/Table1714[[#This Row],[FY23 Ach]],"")</f>
        <v>0</v>
      </c>
      <c r="L96" s="15">
        <f>IFERROR(K96*Table1714[[#This Row],[FY24 DATIM Target_Adj (internal) (g*i(district total))]],"")</f>
        <v>0</v>
      </c>
    </row>
    <row r="97" spans="1:12" x14ac:dyDescent="0.3">
      <c r="A97" s="122" t="s">
        <v>9</v>
      </c>
      <c r="B97" s="123" t="s">
        <v>101</v>
      </c>
      <c r="C97" s="123" t="s">
        <v>112</v>
      </c>
      <c r="D97" s="124">
        <v>16</v>
      </c>
      <c r="E97" s="124">
        <v>364</v>
      </c>
      <c r="F97" s="124">
        <v>380</v>
      </c>
      <c r="G97" s="125">
        <f t="shared" si="20"/>
        <v>0.32013479359730412</v>
      </c>
      <c r="H97" s="126">
        <f t="shared" si="21"/>
        <v>373.59730412805391</v>
      </c>
      <c r="I97" s="126">
        <f t="shared" si="22"/>
        <v>411.05307497893847</v>
      </c>
      <c r="K97" s="14">
        <f>IFERROR(Table1714[[#This Row],[ &lt;15]]/Table1714[[#This Row],[FY23 Ach]],"")</f>
        <v>4.2105263157894736E-2</v>
      </c>
      <c r="L97" s="15">
        <f>IFERROR(K97*Table1714[[#This Row],[FY24 DATIM Target_Adj (internal) (g*i(district total))]],"")</f>
        <v>17.307497893850041</v>
      </c>
    </row>
    <row r="98" spans="1:12" x14ac:dyDescent="0.3">
      <c r="A98" s="122" t="s">
        <v>9</v>
      </c>
      <c r="B98" s="123" t="s">
        <v>101</v>
      </c>
      <c r="C98" s="123" t="s">
        <v>113</v>
      </c>
      <c r="D98" s="124"/>
      <c r="E98" s="124">
        <v>331</v>
      </c>
      <c r="F98" s="124">
        <v>331</v>
      </c>
      <c r="G98" s="125">
        <f t="shared" si="20"/>
        <v>0.27885425442291489</v>
      </c>
      <c r="H98" s="126">
        <f t="shared" si="21"/>
        <v>325.42291491154168</v>
      </c>
      <c r="I98" s="126">
        <f t="shared" si="22"/>
        <v>358.0488626790227</v>
      </c>
      <c r="K98" s="14">
        <f>IFERROR(Table1714[[#This Row],[ &lt;15]]/Table1714[[#This Row],[FY23 Ach]],"")</f>
        <v>0</v>
      </c>
      <c r="L98" s="15">
        <f>IFERROR(K98*Table1714[[#This Row],[FY24 DATIM Target_Adj (internal) (g*i(district total))]],"")</f>
        <v>0</v>
      </c>
    </row>
    <row r="99" spans="1:12" x14ac:dyDescent="0.3">
      <c r="A99" s="122" t="s">
        <v>9</v>
      </c>
      <c r="B99" s="123" t="s">
        <v>101</v>
      </c>
      <c r="C99" s="123" t="s">
        <v>114</v>
      </c>
      <c r="D99" s="124">
        <v>2</v>
      </c>
      <c r="E99" s="124">
        <v>53</v>
      </c>
      <c r="F99" s="124">
        <v>55</v>
      </c>
      <c r="G99" s="125">
        <f t="shared" si="20"/>
        <v>4.633529907329402E-2</v>
      </c>
      <c r="H99" s="126">
        <f t="shared" si="21"/>
        <v>54.073294018534121</v>
      </c>
      <c r="I99" s="126">
        <f t="shared" si="22"/>
        <v>59.494524010109522</v>
      </c>
      <c r="K99" s="14">
        <f>IFERROR(Table1714[[#This Row],[ &lt;15]]/Table1714[[#This Row],[FY23 Ach]],"")</f>
        <v>3.6363636363636362E-2</v>
      </c>
      <c r="L99" s="15">
        <f>IFERROR(K99*Table1714[[#This Row],[FY24 DATIM Target_Adj (internal) (g*i(district total))]],"")</f>
        <v>2.1634372367312551</v>
      </c>
    </row>
    <row r="100" spans="1:12" x14ac:dyDescent="0.3">
      <c r="A100" s="117" t="s">
        <v>9</v>
      </c>
      <c r="B100" s="118" t="s">
        <v>101</v>
      </c>
      <c r="C100" s="118" t="s">
        <v>115</v>
      </c>
      <c r="D100" s="119"/>
      <c r="E100" s="119">
        <v>0</v>
      </c>
      <c r="F100" s="119">
        <v>0</v>
      </c>
      <c r="G100" s="120">
        <f t="shared" si="20"/>
        <v>0</v>
      </c>
      <c r="H100" s="121">
        <f t="shared" si="21"/>
        <v>0</v>
      </c>
      <c r="I100" s="121">
        <f t="shared" si="22"/>
        <v>0</v>
      </c>
      <c r="K100" s="14">
        <v>0</v>
      </c>
      <c r="L100" s="15">
        <f>IFERROR(K100*Table1714[[#This Row],[FY24 DATIM Target_Adj (internal) (g*i(district total))]],"")</f>
        <v>0</v>
      </c>
    </row>
    <row r="101" spans="1:12" x14ac:dyDescent="0.3">
      <c r="A101" s="122" t="s">
        <v>9</v>
      </c>
      <c r="B101" s="123" t="s">
        <v>101</v>
      </c>
      <c r="C101" s="118" t="s">
        <v>116</v>
      </c>
      <c r="D101" s="119"/>
      <c r="E101" s="119">
        <v>0</v>
      </c>
      <c r="F101" s="119">
        <v>0</v>
      </c>
      <c r="G101" s="120">
        <f t="shared" si="20"/>
        <v>0</v>
      </c>
      <c r="H101" s="121">
        <f t="shared" si="21"/>
        <v>0</v>
      </c>
      <c r="I101" s="121">
        <f t="shared" si="22"/>
        <v>0</v>
      </c>
      <c r="K101" s="14">
        <v>0</v>
      </c>
      <c r="L101" s="15">
        <f>IFERROR(K101*Table1714[[#This Row],[FY24 DATIM Target_Adj (internal) (g*i(district total))]],"")</f>
        <v>0</v>
      </c>
    </row>
    <row r="102" spans="1:12" x14ac:dyDescent="0.3">
      <c r="A102" s="122" t="s">
        <v>9</v>
      </c>
      <c r="B102" s="123" t="s">
        <v>101</v>
      </c>
      <c r="C102" s="123" t="s">
        <v>117</v>
      </c>
      <c r="D102" s="124"/>
      <c r="E102" s="124">
        <v>8</v>
      </c>
      <c r="F102" s="124">
        <v>8</v>
      </c>
      <c r="G102" s="125">
        <f t="shared" si="20"/>
        <v>6.7396798652064023E-3</v>
      </c>
      <c r="H102" s="126">
        <f t="shared" si="21"/>
        <v>7.8652064026958719</v>
      </c>
      <c r="I102" s="126">
        <f t="shared" si="22"/>
        <v>8.6537489469250204</v>
      </c>
      <c r="K102" s="14">
        <f>IFERROR(Table1714[[#This Row],[ &lt;15]]/Table1714[[#This Row],[FY23 Ach]],"")</f>
        <v>0</v>
      </c>
      <c r="L102" s="15">
        <f>IFERROR(K102*Table1714[[#This Row],[FY24 DATIM Target_Adj (internal) (g*i(district total))]],"")</f>
        <v>0</v>
      </c>
    </row>
    <row r="103" spans="1:12" x14ac:dyDescent="0.3">
      <c r="A103" s="117" t="s">
        <v>9</v>
      </c>
      <c r="B103" s="118" t="s">
        <v>101</v>
      </c>
      <c r="C103" s="118" t="s">
        <v>118</v>
      </c>
      <c r="D103" s="119"/>
      <c r="E103" s="119">
        <v>0</v>
      </c>
      <c r="F103" s="119">
        <v>0</v>
      </c>
      <c r="G103" s="120">
        <f t="shared" si="20"/>
        <v>0</v>
      </c>
      <c r="H103" s="121">
        <f t="shared" si="21"/>
        <v>0</v>
      </c>
      <c r="I103" s="121">
        <f t="shared" si="22"/>
        <v>0</v>
      </c>
      <c r="K103" s="14">
        <v>0</v>
      </c>
      <c r="L103" s="15">
        <f>IFERROR(K103*Table1714[[#This Row],[FY24 DATIM Target_Adj (internal) (g*i(district total))]],"")</f>
        <v>0</v>
      </c>
    </row>
    <row r="104" spans="1:12" x14ac:dyDescent="0.3">
      <c r="A104" s="117" t="s">
        <v>9</v>
      </c>
      <c r="B104" s="118" t="s">
        <v>101</v>
      </c>
      <c r="C104" s="118" t="s">
        <v>119</v>
      </c>
      <c r="D104" s="119"/>
      <c r="E104" s="119">
        <v>0</v>
      </c>
      <c r="F104" s="119">
        <v>0</v>
      </c>
      <c r="G104" s="120">
        <f t="shared" si="20"/>
        <v>0</v>
      </c>
      <c r="H104" s="121">
        <f t="shared" si="21"/>
        <v>0</v>
      </c>
      <c r="I104" s="121">
        <f t="shared" si="22"/>
        <v>0</v>
      </c>
      <c r="K104" s="14">
        <v>0</v>
      </c>
      <c r="L104" s="15">
        <f>IFERROR(K104*Table1714[[#This Row],[FY24 DATIM Target_Adj (internal) (g*i(district total))]],"")</f>
        <v>0</v>
      </c>
    </row>
    <row r="105" spans="1:12" x14ac:dyDescent="0.3">
      <c r="A105" s="122" t="s">
        <v>9</v>
      </c>
      <c r="B105" s="123" t="s">
        <v>101</v>
      </c>
      <c r="C105" s="123" t="s">
        <v>120</v>
      </c>
      <c r="D105" s="124">
        <v>5</v>
      </c>
      <c r="E105" s="124">
        <v>217</v>
      </c>
      <c r="F105" s="124">
        <v>222</v>
      </c>
      <c r="G105" s="125">
        <f>F105/$F$106</f>
        <v>0.18702611625947768</v>
      </c>
      <c r="H105" s="126">
        <f>G105*$H$106</f>
        <v>218.25947767481046</v>
      </c>
      <c r="I105" s="126">
        <f>G105*$I$106</f>
        <v>240.14153327716934</v>
      </c>
      <c r="K105" s="14">
        <f>IFERROR(Table1714[[#This Row],[ &lt;15]]/Table1714[[#This Row],[FY23 Ach]],"")</f>
        <v>2.2522522522522521E-2</v>
      </c>
      <c r="L105" s="15">
        <f>IFERROR(K105*Table1714[[#This Row],[FY24 DATIM Target_Adj (internal) (g*i(district total))]],"")</f>
        <v>5.4085930918281377</v>
      </c>
    </row>
    <row r="106" spans="1:12" x14ac:dyDescent="0.3">
      <c r="A106" s="127" t="s">
        <v>9</v>
      </c>
      <c r="B106" s="128" t="s">
        <v>121</v>
      </c>
      <c r="C106" s="128"/>
      <c r="D106" s="129">
        <v>27</v>
      </c>
      <c r="E106" s="129">
        <v>1160</v>
      </c>
      <c r="F106" s="129">
        <v>1187</v>
      </c>
      <c r="G106" s="130">
        <f>F106/$F$106</f>
        <v>1</v>
      </c>
      <c r="H106" s="129">
        <v>1167</v>
      </c>
      <c r="I106" s="131">
        <v>1284</v>
      </c>
      <c r="K106" s="14">
        <f>IFERROR(Table1714[[#This Row],[ &lt;15]]/Table1714[[#This Row],[FY23 Ach]],"")</f>
        <v>2.274641954507161E-2</v>
      </c>
      <c r="L106" s="15">
        <f>IFERROR(K106*Table1714[[#This Row],[FY24 DATIM Target_Adj (internal) (g*i(district total))]],"")</f>
        <v>29.206402695871947</v>
      </c>
    </row>
    <row r="107" spans="1:12" x14ac:dyDescent="0.3">
      <c r="A107" s="122" t="s">
        <v>9</v>
      </c>
      <c r="B107" s="123" t="s">
        <v>122</v>
      </c>
      <c r="C107" s="123" t="s">
        <v>123</v>
      </c>
      <c r="D107" s="124"/>
      <c r="E107" s="124">
        <v>40</v>
      </c>
      <c r="F107" s="124">
        <v>40</v>
      </c>
      <c r="G107" s="125">
        <f t="shared" ref="G107:G113" si="23">F107/$F$113</f>
        <v>9.5923261390887291E-2</v>
      </c>
      <c r="H107" s="126">
        <f>G107*$H$113</f>
        <v>58.992805755395686</v>
      </c>
      <c r="I107" s="126">
        <f>G107*$I$113</f>
        <v>67.434052757793765</v>
      </c>
      <c r="K107" s="14">
        <f>IFERROR(Table1714[[#This Row],[ &lt;15]]/Table1714[[#This Row],[FY23 Ach]],"")</f>
        <v>0</v>
      </c>
      <c r="L107" s="15">
        <f>IFERROR(K107*Table1714[[#This Row],[FY24 DATIM Target_Adj (internal) (g*i(district total))]],"")</f>
        <v>0</v>
      </c>
    </row>
    <row r="108" spans="1:12" x14ac:dyDescent="0.3">
      <c r="A108" s="117" t="s">
        <v>9</v>
      </c>
      <c r="B108" s="118" t="s">
        <v>122</v>
      </c>
      <c r="C108" s="118" t="s">
        <v>124</v>
      </c>
      <c r="D108" s="119"/>
      <c r="E108" s="119">
        <v>0</v>
      </c>
      <c r="F108" s="119">
        <v>0</v>
      </c>
      <c r="G108" s="120">
        <f t="shared" si="23"/>
        <v>0</v>
      </c>
      <c r="H108" s="121">
        <f t="shared" ref="H108:H112" si="24">G108*$H$113</f>
        <v>0</v>
      </c>
      <c r="I108" s="121">
        <f t="shared" ref="I108:I112" si="25">G108*$I$113</f>
        <v>0</v>
      </c>
      <c r="K108" s="14">
        <v>0</v>
      </c>
      <c r="L108" s="15">
        <f>IFERROR(K108*Table1714[[#This Row],[FY24 DATIM Target_Adj (internal) (g*i(district total))]],"")</f>
        <v>0</v>
      </c>
    </row>
    <row r="109" spans="1:12" x14ac:dyDescent="0.3">
      <c r="A109" s="122" t="s">
        <v>9</v>
      </c>
      <c r="B109" s="123" t="s">
        <v>122</v>
      </c>
      <c r="C109" s="123" t="s">
        <v>125</v>
      </c>
      <c r="D109" s="124">
        <v>3</v>
      </c>
      <c r="E109" s="124">
        <v>73</v>
      </c>
      <c r="F109" s="124">
        <v>76</v>
      </c>
      <c r="G109" s="125">
        <f t="shared" si="23"/>
        <v>0.18225419664268586</v>
      </c>
      <c r="H109" s="126">
        <f t="shared" si="24"/>
        <v>112.08633093525179</v>
      </c>
      <c r="I109" s="126">
        <f t="shared" si="25"/>
        <v>128.12470023980816</v>
      </c>
      <c r="K109" s="14">
        <f>IFERROR(Table1714[[#This Row],[ &lt;15]]/Table1714[[#This Row],[FY23 Ach]],"")</f>
        <v>3.9473684210526314E-2</v>
      </c>
      <c r="L109" s="15">
        <f>IFERROR(K109*Table1714[[#This Row],[FY24 DATIM Target_Adj (internal) (g*i(district total))]],"")</f>
        <v>5.0575539568345329</v>
      </c>
    </row>
    <row r="110" spans="1:12" x14ac:dyDescent="0.3">
      <c r="A110" s="122" t="s">
        <v>9</v>
      </c>
      <c r="B110" s="123" t="s">
        <v>122</v>
      </c>
      <c r="C110" s="123" t="s">
        <v>126</v>
      </c>
      <c r="D110" s="124"/>
      <c r="E110" s="124">
        <v>18</v>
      </c>
      <c r="F110" s="124">
        <v>18</v>
      </c>
      <c r="G110" s="125">
        <f t="shared" si="23"/>
        <v>4.3165467625899283E-2</v>
      </c>
      <c r="H110" s="126">
        <f t="shared" si="24"/>
        <v>26.546762589928058</v>
      </c>
      <c r="I110" s="126">
        <f t="shared" si="25"/>
        <v>30.345323741007196</v>
      </c>
      <c r="K110" s="14">
        <f>IFERROR(Table1714[[#This Row],[ &lt;15]]/Table1714[[#This Row],[FY23 Ach]],"")</f>
        <v>0</v>
      </c>
      <c r="L110" s="15">
        <f>IFERROR(K110*Table1714[[#This Row],[FY24 DATIM Target_Adj (internal) (g*i(district total))]],"")</f>
        <v>0</v>
      </c>
    </row>
    <row r="111" spans="1:12" x14ac:dyDescent="0.3">
      <c r="A111" s="122" t="s">
        <v>9</v>
      </c>
      <c r="B111" s="123" t="s">
        <v>122</v>
      </c>
      <c r="C111" s="123" t="s">
        <v>127</v>
      </c>
      <c r="D111" s="124">
        <v>7</v>
      </c>
      <c r="E111" s="124">
        <v>129</v>
      </c>
      <c r="F111" s="124">
        <v>136</v>
      </c>
      <c r="G111" s="125">
        <f t="shared" si="23"/>
        <v>0.32613908872901681</v>
      </c>
      <c r="H111" s="126">
        <f t="shared" si="24"/>
        <v>200.57553956834533</v>
      </c>
      <c r="I111" s="126">
        <f t="shared" si="25"/>
        <v>229.27577937649883</v>
      </c>
      <c r="K111" s="14">
        <f>IFERROR(Table1714[[#This Row],[ &lt;15]]/Table1714[[#This Row],[FY23 Ach]],"")</f>
        <v>5.1470588235294115E-2</v>
      </c>
      <c r="L111" s="15">
        <f>IFERROR(K111*Table1714[[#This Row],[FY24 DATIM Target_Adj (internal) (g*i(district total))]],"")</f>
        <v>11.800959232613909</v>
      </c>
    </row>
    <row r="112" spans="1:12" x14ac:dyDescent="0.3">
      <c r="A112" s="122" t="s">
        <v>9</v>
      </c>
      <c r="B112" s="123" t="s">
        <v>122</v>
      </c>
      <c r="C112" s="123" t="s">
        <v>128</v>
      </c>
      <c r="D112" s="124">
        <v>4</v>
      </c>
      <c r="E112" s="124">
        <v>143</v>
      </c>
      <c r="F112" s="124">
        <v>147</v>
      </c>
      <c r="G112" s="125">
        <f t="shared" si="23"/>
        <v>0.35251798561151076</v>
      </c>
      <c r="H112" s="126">
        <f t="shared" si="24"/>
        <v>216.79856115107913</v>
      </c>
      <c r="I112" s="126">
        <f t="shared" si="25"/>
        <v>247.82014388489208</v>
      </c>
      <c r="K112" s="14">
        <f>IFERROR(Table1714[[#This Row],[ &lt;15]]/Table1714[[#This Row],[FY23 Ach]],"")</f>
        <v>2.7210884353741496E-2</v>
      </c>
      <c r="L112" s="15">
        <f>IFERROR(K112*Table1714[[#This Row],[FY24 DATIM Target_Adj (internal) (g*i(district total))]],"")</f>
        <v>6.7434052757793763</v>
      </c>
    </row>
    <row r="113" spans="1:12" x14ac:dyDescent="0.3">
      <c r="A113" s="127" t="s">
        <v>9</v>
      </c>
      <c r="B113" s="128" t="s">
        <v>129</v>
      </c>
      <c r="C113" s="128"/>
      <c r="D113" s="129">
        <v>14</v>
      </c>
      <c r="E113" s="129">
        <v>403</v>
      </c>
      <c r="F113" s="129">
        <v>417</v>
      </c>
      <c r="G113" s="130">
        <f t="shared" si="23"/>
        <v>1</v>
      </c>
      <c r="H113" s="129">
        <v>615</v>
      </c>
      <c r="I113" s="131">
        <v>703</v>
      </c>
      <c r="K113" s="14">
        <f>IFERROR(Table1714[[#This Row],[ &lt;15]]/Table1714[[#This Row],[FY23 Ach]],"")</f>
        <v>3.3573141486810551E-2</v>
      </c>
      <c r="L113" s="15">
        <f>IFERROR(K113*Table1714[[#This Row],[FY24 DATIM Target_Adj (internal) (g*i(district total))]],"")</f>
        <v>23.601918465227818</v>
      </c>
    </row>
    <row r="114" spans="1:12" x14ac:dyDescent="0.3">
      <c r="A114" s="117" t="s">
        <v>9</v>
      </c>
      <c r="B114" s="118" t="s">
        <v>130</v>
      </c>
      <c r="C114" s="118" t="s">
        <v>131</v>
      </c>
      <c r="D114" s="119"/>
      <c r="E114" s="119">
        <v>0</v>
      </c>
      <c r="F114" s="119">
        <v>0</v>
      </c>
      <c r="G114" s="120">
        <f t="shared" ref="G114:G127" si="26">F114/$F$127</f>
        <v>0</v>
      </c>
      <c r="H114" s="121">
        <f t="shared" ref="H114:H126" si="27">G114*$H$127</f>
        <v>0</v>
      </c>
      <c r="I114" s="121">
        <f>G114*$I$127</f>
        <v>0</v>
      </c>
      <c r="K114" s="14">
        <v>0</v>
      </c>
      <c r="L114" s="15">
        <f>IFERROR(K114*Table1714[[#This Row],[FY24 DATIM Target_Adj (internal) (g*i(district total))]],"")</f>
        <v>0</v>
      </c>
    </row>
    <row r="115" spans="1:12" x14ac:dyDescent="0.3">
      <c r="A115" s="122" t="s">
        <v>9</v>
      </c>
      <c r="B115" s="123" t="s">
        <v>130</v>
      </c>
      <c r="C115" s="123" t="s">
        <v>132</v>
      </c>
      <c r="D115" s="124">
        <v>3</v>
      </c>
      <c r="E115" s="124">
        <v>18</v>
      </c>
      <c r="F115" s="124">
        <v>21</v>
      </c>
      <c r="G115" s="125">
        <f t="shared" si="26"/>
        <v>1.1188066062866276E-2</v>
      </c>
      <c r="H115" s="126">
        <f t="shared" si="27"/>
        <v>16.580713905167823</v>
      </c>
      <c r="I115" s="126">
        <f>G115*$I$127</f>
        <v>18.247735748534897</v>
      </c>
      <c r="K115" s="14">
        <f>IFERROR(Table1714[[#This Row],[ &lt;15]]/Table1714[[#This Row],[FY23 Ach]],"")</f>
        <v>0.14285714285714285</v>
      </c>
      <c r="L115" s="15">
        <f>IFERROR(K115*Table1714[[#This Row],[FY24 DATIM Target_Adj (internal) (g*i(district total))]],"")</f>
        <v>2.6068193926478425</v>
      </c>
    </row>
    <row r="116" spans="1:12" x14ac:dyDescent="0.3">
      <c r="A116" s="122" t="s">
        <v>9</v>
      </c>
      <c r="B116" s="123" t="s">
        <v>130</v>
      </c>
      <c r="C116" s="123" t="s">
        <v>133</v>
      </c>
      <c r="D116" s="124">
        <v>9</v>
      </c>
      <c r="E116" s="124">
        <v>112</v>
      </c>
      <c r="F116" s="124">
        <v>121</v>
      </c>
      <c r="G116" s="125">
        <f t="shared" si="26"/>
        <v>6.4464571124134257E-2</v>
      </c>
      <c r="H116" s="126">
        <f t="shared" si="27"/>
        <v>95.536494405966963</v>
      </c>
      <c r="I116" s="126">
        <f t="shared" ref="I116:I126" si="28">G116*$I$127</f>
        <v>105.14171550346298</v>
      </c>
      <c r="K116" s="14">
        <f>IFERROR(Table1714[[#This Row],[ &lt;15]]/Table1714[[#This Row],[FY23 Ach]],"")</f>
        <v>7.43801652892562E-2</v>
      </c>
      <c r="L116" s="15">
        <f>IFERROR(K116*Table1714[[#This Row],[FY24 DATIM Target_Adj (internal) (g*i(district total))]],"")</f>
        <v>7.8204581779435269</v>
      </c>
    </row>
    <row r="117" spans="1:12" x14ac:dyDescent="0.3">
      <c r="A117" s="117" t="s">
        <v>9</v>
      </c>
      <c r="B117" s="118" t="s">
        <v>130</v>
      </c>
      <c r="C117" s="118" t="s">
        <v>134</v>
      </c>
      <c r="D117" s="119"/>
      <c r="E117" s="119">
        <v>0</v>
      </c>
      <c r="F117" s="119">
        <v>0</v>
      </c>
      <c r="G117" s="120">
        <f t="shared" si="26"/>
        <v>0</v>
      </c>
      <c r="H117" s="121">
        <f t="shared" si="27"/>
        <v>0</v>
      </c>
      <c r="I117" s="121">
        <f t="shared" si="28"/>
        <v>0</v>
      </c>
      <c r="K117" s="14">
        <v>0</v>
      </c>
      <c r="L117" s="15">
        <f>IFERROR(K117*Table1714[[#This Row],[FY24 DATIM Target_Adj (internal) (g*i(district total))]],"")</f>
        <v>0</v>
      </c>
    </row>
    <row r="118" spans="1:12" x14ac:dyDescent="0.3">
      <c r="A118" s="122" t="s">
        <v>9</v>
      </c>
      <c r="B118" s="123" t="s">
        <v>130</v>
      </c>
      <c r="C118" s="123" t="s">
        <v>135</v>
      </c>
      <c r="D118" s="124">
        <v>3</v>
      </c>
      <c r="E118" s="124">
        <v>35</v>
      </c>
      <c r="F118" s="124">
        <v>38</v>
      </c>
      <c r="G118" s="125">
        <f t="shared" si="26"/>
        <v>2.0245071923281833E-2</v>
      </c>
      <c r="H118" s="126">
        <f t="shared" si="27"/>
        <v>30.003196590303677</v>
      </c>
      <c r="I118" s="126">
        <f t="shared" si="28"/>
        <v>33.01971230687267</v>
      </c>
      <c r="K118" s="14">
        <f>IFERROR(Table1714[[#This Row],[ &lt;15]]/Table1714[[#This Row],[FY23 Ach]],"")</f>
        <v>7.8947368421052627E-2</v>
      </c>
      <c r="L118" s="15">
        <f>IFERROR(K118*Table1714[[#This Row],[FY24 DATIM Target_Adj (internal) (g*i(district total))]],"")</f>
        <v>2.606819392647842</v>
      </c>
    </row>
    <row r="119" spans="1:12" x14ac:dyDescent="0.3">
      <c r="A119" s="122" t="s">
        <v>9</v>
      </c>
      <c r="B119" s="123" t="s">
        <v>130</v>
      </c>
      <c r="C119" s="123" t="s">
        <v>136</v>
      </c>
      <c r="D119" s="124">
        <v>3</v>
      </c>
      <c r="E119" s="124">
        <v>196</v>
      </c>
      <c r="F119" s="124">
        <v>199</v>
      </c>
      <c r="G119" s="125">
        <f t="shared" si="26"/>
        <v>0.10602024507192329</v>
      </c>
      <c r="H119" s="126">
        <f t="shared" si="27"/>
        <v>157.1220031965903</v>
      </c>
      <c r="I119" s="126">
        <f t="shared" si="28"/>
        <v>172.91901971230689</v>
      </c>
      <c r="K119" s="14">
        <f>IFERROR(Table1714[[#This Row],[ &lt;15]]/Table1714[[#This Row],[FY23 Ach]],"")</f>
        <v>1.507537688442211E-2</v>
      </c>
      <c r="L119" s="15">
        <f>IFERROR(K119*Table1714[[#This Row],[FY24 DATIM Target_Adj (internal) (g*i(district total))]],"")</f>
        <v>2.6068193926478425</v>
      </c>
    </row>
    <row r="120" spans="1:12" x14ac:dyDescent="0.3">
      <c r="A120" s="122" t="s">
        <v>9</v>
      </c>
      <c r="B120" s="123" t="s">
        <v>130</v>
      </c>
      <c r="C120" s="123" t="s">
        <v>137</v>
      </c>
      <c r="D120" s="124">
        <v>5</v>
      </c>
      <c r="E120" s="124">
        <v>131</v>
      </c>
      <c r="F120" s="124">
        <v>136</v>
      </c>
      <c r="G120" s="125">
        <f t="shared" si="26"/>
        <v>7.2456046883324451E-2</v>
      </c>
      <c r="H120" s="126">
        <f t="shared" si="27"/>
        <v>107.37986148108683</v>
      </c>
      <c r="I120" s="126">
        <f t="shared" si="28"/>
        <v>118.17581246670218</v>
      </c>
      <c r="K120" s="14">
        <f>IFERROR(Table1714[[#This Row],[ &lt;15]]/Table1714[[#This Row],[FY23 Ach]],"")</f>
        <v>3.6764705882352942E-2</v>
      </c>
      <c r="L120" s="15">
        <f>IFERROR(K120*Table1714[[#This Row],[FY24 DATIM Target_Adj (internal) (g*i(district total))]],"")</f>
        <v>4.344698987746404</v>
      </c>
    </row>
    <row r="121" spans="1:12" x14ac:dyDescent="0.3">
      <c r="A121" s="122" t="s">
        <v>9</v>
      </c>
      <c r="B121" s="123" t="s">
        <v>130</v>
      </c>
      <c r="C121" s="123" t="s">
        <v>138</v>
      </c>
      <c r="D121" s="124"/>
      <c r="E121" s="124">
        <v>30</v>
      </c>
      <c r="F121" s="124">
        <v>30</v>
      </c>
      <c r="G121" s="125">
        <f t="shared" si="26"/>
        <v>1.5982951518380393E-2</v>
      </c>
      <c r="H121" s="126">
        <f t="shared" si="27"/>
        <v>23.686734150239744</v>
      </c>
      <c r="I121" s="126">
        <f t="shared" si="28"/>
        <v>26.068193926478422</v>
      </c>
      <c r="K121" s="14">
        <f>IFERROR(Table1714[[#This Row],[ &lt;15]]/Table1714[[#This Row],[FY23 Ach]],"")</f>
        <v>0</v>
      </c>
      <c r="L121" s="15">
        <f>IFERROR(K121*Table1714[[#This Row],[FY24 DATIM Target_Adj (internal) (g*i(district total))]],"")</f>
        <v>0</v>
      </c>
    </row>
    <row r="122" spans="1:12" x14ac:dyDescent="0.3">
      <c r="A122" s="122" t="s">
        <v>9</v>
      </c>
      <c r="B122" s="123" t="s">
        <v>130</v>
      </c>
      <c r="C122" s="123" t="s">
        <v>139</v>
      </c>
      <c r="D122" s="124">
        <v>1</v>
      </c>
      <c r="E122" s="124">
        <v>15</v>
      </c>
      <c r="F122" s="124">
        <v>16</v>
      </c>
      <c r="G122" s="125">
        <f t="shared" si="26"/>
        <v>8.5242408098028764E-3</v>
      </c>
      <c r="H122" s="126">
        <f t="shared" si="27"/>
        <v>12.632924880127863</v>
      </c>
      <c r="I122" s="126">
        <f t="shared" si="28"/>
        <v>13.903036760788492</v>
      </c>
      <c r="K122" s="14">
        <f>IFERROR(Table1714[[#This Row],[ &lt;15]]/Table1714[[#This Row],[FY23 Ach]],"")</f>
        <v>6.25E-2</v>
      </c>
      <c r="L122" s="15">
        <f>IFERROR(K122*Table1714[[#This Row],[FY24 DATIM Target_Adj (internal) (g*i(district total))]],"")</f>
        <v>0.86893979754928075</v>
      </c>
    </row>
    <row r="123" spans="1:12" x14ac:dyDescent="0.3">
      <c r="A123" s="117" t="s">
        <v>9</v>
      </c>
      <c r="B123" s="118" t="s">
        <v>130</v>
      </c>
      <c r="C123" s="118" t="s">
        <v>140</v>
      </c>
      <c r="D123" s="119"/>
      <c r="E123" s="119">
        <v>0</v>
      </c>
      <c r="F123" s="119">
        <v>0</v>
      </c>
      <c r="G123" s="120">
        <f t="shared" si="26"/>
        <v>0</v>
      </c>
      <c r="H123" s="121">
        <f t="shared" si="27"/>
        <v>0</v>
      </c>
      <c r="I123" s="121">
        <f t="shared" si="28"/>
        <v>0</v>
      </c>
      <c r="K123" s="14">
        <v>0</v>
      </c>
      <c r="L123" s="15">
        <f>IFERROR(K123*Table1714[[#This Row],[FY24 DATIM Target_Adj (internal) (g*i(district total))]],"")</f>
        <v>0</v>
      </c>
    </row>
    <row r="124" spans="1:12" x14ac:dyDescent="0.3">
      <c r="A124" s="122" t="s">
        <v>9</v>
      </c>
      <c r="B124" s="123" t="s">
        <v>130</v>
      </c>
      <c r="C124" s="123" t="s">
        <v>141</v>
      </c>
      <c r="D124" s="124">
        <v>14</v>
      </c>
      <c r="E124" s="124">
        <v>510</v>
      </c>
      <c r="F124" s="124">
        <v>524</v>
      </c>
      <c r="G124" s="125">
        <f t="shared" si="26"/>
        <v>0.27916888652104421</v>
      </c>
      <c r="H124" s="126">
        <f t="shared" si="27"/>
        <v>413.72828982418753</v>
      </c>
      <c r="I124" s="126">
        <f t="shared" si="28"/>
        <v>455.32445391582309</v>
      </c>
      <c r="K124" s="14">
        <f>IFERROR(Table1714[[#This Row],[ &lt;15]]/Table1714[[#This Row],[FY23 Ach]],"")</f>
        <v>2.6717557251908396E-2</v>
      </c>
      <c r="L124" s="15">
        <f>IFERROR(K124*Table1714[[#This Row],[FY24 DATIM Target_Adj (internal) (g*i(district total))]],"")</f>
        <v>12.16515716568993</v>
      </c>
    </row>
    <row r="125" spans="1:12" x14ac:dyDescent="0.3">
      <c r="A125" s="122" t="s">
        <v>9</v>
      </c>
      <c r="B125" s="123" t="s">
        <v>130</v>
      </c>
      <c r="C125" s="123" t="s">
        <v>142</v>
      </c>
      <c r="D125" s="124">
        <v>11</v>
      </c>
      <c r="E125" s="124">
        <v>741</v>
      </c>
      <c r="F125" s="124">
        <v>752</v>
      </c>
      <c r="G125" s="125">
        <f t="shared" si="26"/>
        <v>0.40063931806073522</v>
      </c>
      <c r="H125" s="126">
        <f t="shared" si="27"/>
        <v>593.74746936600957</v>
      </c>
      <c r="I125" s="126">
        <f t="shared" si="28"/>
        <v>653.44272775705917</v>
      </c>
      <c r="K125" s="14">
        <f>IFERROR(Table1714[[#This Row],[ &lt;15]]/Table1714[[#This Row],[FY23 Ach]],"")</f>
        <v>1.4627659574468085E-2</v>
      </c>
      <c r="L125" s="15">
        <f>IFERROR(K125*Table1714[[#This Row],[FY24 DATIM Target_Adj (internal) (g*i(district total))]],"")</f>
        <v>9.5583377730420889</v>
      </c>
    </row>
    <row r="126" spans="1:12" x14ac:dyDescent="0.3">
      <c r="A126" s="122" t="s">
        <v>9</v>
      </c>
      <c r="B126" s="123" t="s">
        <v>130</v>
      </c>
      <c r="C126" s="123" t="s">
        <v>143</v>
      </c>
      <c r="D126" s="124"/>
      <c r="E126" s="124">
        <v>40</v>
      </c>
      <c r="F126" s="124">
        <v>40</v>
      </c>
      <c r="G126" s="125">
        <f t="shared" si="26"/>
        <v>2.1310602024507193E-2</v>
      </c>
      <c r="H126" s="126">
        <f t="shared" si="27"/>
        <v>31.582312200319659</v>
      </c>
      <c r="I126" s="126">
        <f t="shared" si="28"/>
        <v>34.757591901971232</v>
      </c>
      <c r="K126" s="14">
        <f>IFERROR(Table1714[[#This Row],[ &lt;15]]/Table1714[[#This Row],[FY23 Ach]],"")</f>
        <v>0</v>
      </c>
      <c r="L126" s="15">
        <f>IFERROR(K126*Table1714[[#This Row],[FY24 DATIM Target_Adj (internal) (g*i(district total))]],"")</f>
        <v>0</v>
      </c>
    </row>
    <row r="127" spans="1:12" x14ac:dyDescent="0.3">
      <c r="A127" s="127" t="s">
        <v>9</v>
      </c>
      <c r="B127" s="128" t="s">
        <v>144</v>
      </c>
      <c r="C127" s="128"/>
      <c r="D127" s="129">
        <v>49</v>
      </c>
      <c r="E127" s="129">
        <v>1828</v>
      </c>
      <c r="F127" s="129">
        <v>1877</v>
      </c>
      <c r="G127" s="130">
        <f t="shared" si="26"/>
        <v>1</v>
      </c>
      <c r="H127" s="129">
        <v>1482</v>
      </c>
      <c r="I127" s="131">
        <v>1631</v>
      </c>
      <c r="K127" s="14">
        <f>IFERROR(Table1714[[#This Row],[ &lt;15]]/Table1714[[#This Row],[FY23 Ach]],"")</f>
        <v>2.6105487480021311E-2</v>
      </c>
      <c r="L127" s="15">
        <f>IFERROR(K127*Table1714[[#This Row],[FY24 DATIM Target_Adj (internal) (g*i(district total))]],"")</f>
        <v>42.57805007991476</v>
      </c>
    </row>
    <row r="128" spans="1:12" x14ac:dyDescent="0.3">
      <c r="A128" s="117" t="s">
        <v>9</v>
      </c>
      <c r="B128" s="118" t="s">
        <v>145</v>
      </c>
      <c r="C128" s="118" t="s">
        <v>146</v>
      </c>
      <c r="D128" s="119"/>
      <c r="E128" s="119">
        <v>0</v>
      </c>
      <c r="F128" s="119">
        <v>0</v>
      </c>
      <c r="G128" s="120">
        <f>F128/$F$147</f>
        <v>0</v>
      </c>
      <c r="H128" s="121">
        <f>G128*$H$147</f>
        <v>0</v>
      </c>
      <c r="I128" s="121">
        <f>G128*$I$147</f>
        <v>0</v>
      </c>
      <c r="K128" s="14">
        <v>0</v>
      </c>
      <c r="L128" s="15">
        <f>IFERROR(K128*Table1714[[#This Row],[FY24 DATIM Target_Adj (internal) (g*i(district total))]],"")</f>
        <v>0</v>
      </c>
    </row>
    <row r="129" spans="1:12" x14ac:dyDescent="0.3">
      <c r="A129" s="117" t="s">
        <v>9</v>
      </c>
      <c r="B129" s="118" t="s">
        <v>145</v>
      </c>
      <c r="C129" s="118" t="s">
        <v>147</v>
      </c>
      <c r="D129" s="119"/>
      <c r="E129" s="119">
        <v>0</v>
      </c>
      <c r="F129" s="119">
        <v>0</v>
      </c>
      <c r="G129" s="120">
        <f>F129/$F$147</f>
        <v>0</v>
      </c>
      <c r="H129" s="121">
        <f>G129*$H$147</f>
        <v>0</v>
      </c>
      <c r="I129" s="121">
        <f>G129*$I$147</f>
        <v>0</v>
      </c>
      <c r="K129" s="14">
        <v>0</v>
      </c>
      <c r="L129" s="15">
        <f>IFERROR(K129*Table1714[[#This Row],[FY24 DATIM Target_Adj (internal) (g*i(district total))]],"")</f>
        <v>0</v>
      </c>
    </row>
    <row r="130" spans="1:12" x14ac:dyDescent="0.3">
      <c r="A130" s="122" t="s">
        <v>9</v>
      </c>
      <c r="B130" s="123" t="s">
        <v>145</v>
      </c>
      <c r="C130" s="123" t="s">
        <v>148</v>
      </c>
      <c r="D130" s="124">
        <v>1</v>
      </c>
      <c r="E130" s="124">
        <v>59</v>
      </c>
      <c r="F130" s="124">
        <v>60</v>
      </c>
      <c r="G130" s="125">
        <f>F130/$F$147</f>
        <v>3.9973351099267154E-2</v>
      </c>
      <c r="H130" s="126">
        <f>G130*$H$147</f>
        <v>33.61758827448368</v>
      </c>
      <c r="I130" s="126">
        <f>G130*$I$147</f>
        <v>37.015323117921383</v>
      </c>
      <c r="K130" s="14">
        <f>IFERROR(Table1714[[#This Row],[ &lt;15]]/Table1714[[#This Row],[FY23 Ach]],"")</f>
        <v>1.6666666666666666E-2</v>
      </c>
      <c r="L130" s="15">
        <f>IFERROR(K130*Table1714[[#This Row],[FY24 DATIM Target_Adj (internal) (g*i(district total))]],"")</f>
        <v>0.61692205196535643</v>
      </c>
    </row>
    <row r="131" spans="1:12" x14ac:dyDescent="0.3">
      <c r="A131" s="117" t="s">
        <v>9</v>
      </c>
      <c r="B131" s="118" t="s">
        <v>145</v>
      </c>
      <c r="C131" s="118" t="s">
        <v>152</v>
      </c>
      <c r="D131" s="119"/>
      <c r="E131" s="119">
        <v>0</v>
      </c>
      <c r="F131" s="119">
        <v>0</v>
      </c>
      <c r="G131" s="120">
        <f>F131/$F$155</f>
        <v>0</v>
      </c>
      <c r="H131" s="121">
        <f t="shared" ref="H131:H146" si="29">G131*$H$147</f>
        <v>0</v>
      </c>
      <c r="I131" s="121">
        <f t="shared" ref="I131:I146" si="30">G131*$I$147</f>
        <v>0</v>
      </c>
      <c r="K131" s="14">
        <v>0</v>
      </c>
      <c r="L131" s="15">
        <f>IFERROR(K131*Table1714[[#This Row],[FY24 DATIM Target_Adj (internal) (g*i(district total))]],"")</f>
        <v>0</v>
      </c>
    </row>
    <row r="132" spans="1:12" x14ac:dyDescent="0.3">
      <c r="A132" s="122" t="s">
        <v>9</v>
      </c>
      <c r="B132" s="123" t="s">
        <v>145</v>
      </c>
      <c r="C132" s="123" t="s">
        <v>150</v>
      </c>
      <c r="D132" s="124">
        <v>4</v>
      </c>
      <c r="E132" s="124">
        <v>110</v>
      </c>
      <c r="F132" s="124">
        <v>114</v>
      </c>
      <c r="G132" s="125">
        <f>F132/$F$147</f>
        <v>7.5949367088607597E-2</v>
      </c>
      <c r="H132" s="126">
        <f t="shared" si="29"/>
        <v>63.87341772151899</v>
      </c>
      <c r="I132" s="126">
        <f t="shared" si="30"/>
        <v>70.329113924050631</v>
      </c>
      <c r="K132" s="14">
        <f>IFERROR(Table1714[[#This Row],[ &lt;15]]/Table1714[[#This Row],[FY23 Ach]],"")</f>
        <v>3.5087719298245612E-2</v>
      </c>
      <c r="L132" s="15">
        <f>IFERROR(K132*Table1714[[#This Row],[FY24 DATIM Target_Adj (internal) (g*i(district total))]],"")</f>
        <v>2.4676882078614257</v>
      </c>
    </row>
    <row r="133" spans="1:12" x14ac:dyDescent="0.3">
      <c r="A133" s="122" t="s">
        <v>9</v>
      </c>
      <c r="B133" s="123" t="s">
        <v>145</v>
      </c>
      <c r="C133" s="123" t="s">
        <v>151</v>
      </c>
      <c r="D133" s="124">
        <v>2</v>
      </c>
      <c r="E133" s="124">
        <v>51</v>
      </c>
      <c r="F133" s="124">
        <v>53</v>
      </c>
      <c r="G133" s="125">
        <f>F133/$F$147</f>
        <v>3.530979347101932E-2</v>
      </c>
      <c r="H133" s="126">
        <f t="shared" si="29"/>
        <v>29.695536309127249</v>
      </c>
      <c r="I133" s="126">
        <f t="shared" si="30"/>
        <v>32.696868754163887</v>
      </c>
      <c r="K133" s="14">
        <f>IFERROR(Table1714[[#This Row],[ &lt;15]]/Table1714[[#This Row],[FY23 Ach]],"")</f>
        <v>3.7735849056603772E-2</v>
      </c>
      <c r="L133" s="15">
        <f>IFERROR(K133*Table1714[[#This Row],[FY24 DATIM Target_Adj (internal) (g*i(district total))]],"")</f>
        <v>1.2338441039307126</v>
      </c>
    </row>
    <row r="134" spans="1:12" x14ac:dyDescent="0.3">
      <c r="A134" s="117" t="s">
        <v>9</v>
      </c>
      <c r="B134" s="118" t="s">
        <v>145</v>
      </c>
      <c r="C134" s="118" t="s">
        <v>152</v>
      </c>
      <c r="D134" s="119"/>
      <c r="E134" s="119">
        <v>0</v>
      </c>
      <c r="F134" s="119">
        <v>0</v>
      </c>
      <c r="G134" s="120">
        <f>F134/$F$155</f>
        <v>0</v>
      </c>
      <c r="H134" s="121">
        <f t="shared" si="29"/>
        <v>0</v>
      </c>
      <c r="I134" s="121">
        <f t="shared" si="30"/>
        <v>0</v>
      </c>
      <c r="K134" s="14">
        <v>0</v>
      </c>
      <c r="L134" s="15">
        <f>IFERROR(K134*Table1714[[#This Row],[FY24 DATIM Target_Adj (internal) (g*i(district total))]],"")</f>
        <v>0</v>
      </c>
    </row>
    <row r="135" spans="1:12" x14ac:dyDescent="0.3">
      <c r="A135" s="122" t="s">
        <v>9</v>
      </c>
      <c r="B135" s="123" t="s">
        <v>145</v>
      </c>
      <c r="C135" s="123" t="s">
        <v>153</v>
      </c>
      <c r="D135" s="124">
        <v>2</v>
      </c>
      <c r="E135" s="124">
        <v>14</v>
      </c>
      <c r="F135" s="124">
        <v>16</v>
      </c>
      <c r="G135" s="125">
        <f t="shared" ref="G135:G146" si="31">F135/$F$147</f>
        <v>1.0659560293137908E-2</v>
      </c>
      <c r="H135" s="126">
        <f t="shared" si="29"/>
        <v>8.9646902065289815</v>
      </c>
      <c r="I135" s="126">
        <f t="shared" si="30"/>
        <v>9.8707528314457029</v>
      </c>
      <c r="K135" s="14">
        <f>IFERROR(Table1714[[#This Row],[ &lt;15]]/Table1714[[#This Row],[FY23 Ach]],"")</f>
        <v>0.125</v>
      </c>
      <c r="L135" s="15">
        <f>IFERROR(K135*Table1714[[#This Row],[FY24 DATIM Target_Adj (internal) (g*i(district total))]],"")</f>
        <v>1.2338441039307129</v>
      </c>
    </row>
    <row r="136" spans="1:12" x14ac:dyDescent="0.3">
      <c r="A136" s="122" t="s">
        <v>9</v>
      </c>
      <c r="B136" s="123" t="s">
        <v>145</v>
      </c>
      <c r="C136" s="123" t="s">
        <v>154</v>
      </c>
      <c r="D136" s="124">
        <v>6</v>
      </c>
      <c r="E136" s="124">
        <v>233</v>
      </c>
      <c r="F136" s="124">
        <v>239</v>
      </c>
      <c r="G136" s="125">
        <f t="shared" si="31"/>
        <v>0.15922718187874751</v>
      </c>
      <c r="H136" s="126">
        <f t="shared" si="29"/>
        <v>133.91005996002667</v>
      </c>
      <c r="I136" s="126">
        <f t="shared" si="30"/>
        <v>147.4443704197202</v>
      </c>
      <c r="K136" s="14">
        <f>IFERROR(Table1714[[#This Row],[ &lt;15]]/Table1714[[#This Row],[FY23 Ach]],"")</f>
        <v>2.5104602510460251E-2</v>
      </c>
      <c r="L136" s="15">
        <f>IFERROR(K136*Table1714[[#This Row],[FY24 DATIM Target_Adj (internal) (g*i(district total))]],"")</f>
        <v>3.701532311792139</v>
      </c>
    </row>
    <row r="137" spans="1:12" x14ac:dyDescent="0.3">
      <c r="A137" s="122" t="s">
        <v>9</v>
      </c>
      <c r="B137" s="123" t="s">
        <v>145</v>
      </c>
      <c r="C137" s="123" t="s">
        <v>155</v>
      </c>
      <c r="D137" s="124">
        <v>8</v>
      </c>
      <c r="E137" s="124">
        <v>204</v>
      </c>
      <c r="F137" s="124">
        <v>212</v>
      </c>
      <c r="G137" s="125">
        <f t="shared" si="31"/>
        <v>0.14123917388407728</v>
      </c>
      <c r="H137" s="126">
        <f t="shared" si="29"/>
        <v>118.782145236509</v>
      </c>
      <c r="I137" s="126">
        <f t="shared" si="30"/>
        <v>130.78747501665555</v>
      </c>
      <c r="K137" s="14">
        <f>IFERROR(Table1714[[#This Row],[ &lt;15]]/Table1714[[#This Row],[FY23 Ach]],"")</f>
        <v>3.7735849056603772E-2</v>
      </c>
      <c r="L137" s="15">
        <f>IFERROR(K137*Table1714[[#This Row],[FY24 DATIM Target_Adj (internal) (g*i(district total))]],"")</f>
        <v>4.9353764157228506</v>
      </c>
    </row>
    <row r="138" spans="1:12" x14ac:dyDescent="0.3">
      <c r="A138" s="122" t="s">
        <v>9</v>
      </c>
      <c r="B138" s="123" t="s">
        <v>145</v>
      </c>
      <c r="C138" s="123" t="s">
        <v>156</v>
      </c>
      <c r="D138" s="124"/>
      <c r="E138" s="124">
        <v>45</v>
      </c>
      <c r="F138" s="124">
        <v>45</v>
      </c>
      <c r="G138" s="125">
        <f t="shared" si="31"/>
        <v>2.9980013324450366E-2</v>
      </c>
      <c r="H138" s="126">
        <f t="shared" si="29"/>
        <v>25.213191205862756</v>
      </c>
      <c r="I138" s="126">
        <f t="shared" si="30"/>
        <v>27.761492338441037</v>
      </c>
      <c r="K138" s="14">
        <f>IFERROR(Table1714[[#This Row],[ &lt;15]]/Table1714[[#This Row],[FY23 Ach]],"")</f>
        <v>0</v>
      </c>
      <c r="L138" s="15">
        <f>IFERROR(K138*Table1714[[#This Row],[FY24 DATIM Target_Adj (internal) (g*i(district total))]],"")</f>
        <v>0</v>
      </c>
    </row>
    <row r="139" spans="1:12" x14ac:dyDescent="0.3">
      <c r="A139" s="122" t="s">
        <v>9</v>
      </c>
      <c r="B139" s="123" t="s">
        <v>145</v>
      </c>
      <c r="C139" s="123" t="s">
        <v>157</v>
      </c>
      <c r="D139" s="124">
        <v>9</v>
      </c>
      <c r="E139" s="124">
        <v>321</v>
      </c>
      <c r="F139" s="124">
        <v>330</v>
      </c>
      <c r="G139" s="125">
        <f t="shared" si="31"/>
        <v>0.21985343104596936</v>
      </c>
      <c r="H139" s="126">
        <f t="shared" si="29"/>
        <v>184.89673550966023</v>
      </c>
      <c r="I139" s="126">
        <f t="shared" si="30"/>
        <v>203.58427714856762</v>
      </c>
      <c r="K139" s="14">
        <f>IFERROR(Table1714[[#This Row],[ &lt;15]]/Table1714[[#This Row],[FY23 Ach]],"")</f>
        <v>2.7272727272727271E-2</v>
      </c>
      <c r="L139" s="15">
        <f>IFERROR(K139*Table1714[[#This Row],[FY24 DATIM Target_Adj (internal) (g*i(district total))]],"")</f>
        <v>5.5522984676882077</v>
      </c>
    </row>
    <row r="140" spans="1:12" x14ac:dyDescent="0.3">
      <c r="A140" s="122" t="s">
        <v>9</v>
      </c>
      <c r="B140" s="123" t="s">
        <v>145</v>
      </c>
      <c r="C140" s="123" t="s">
        <v>158</v>
      </c>
      <c r="D140" s="124"/>
      <c r="E140" s="124">
        <v>17</v>
      </c>
      <c r="F140" s="124">
        <v>17</v>
      </c>
      <c r="G140" s="125">
        <f t="shared" si="31"/>
        <v>1.1325782811459028E-2</v>
      </c>
      <c r="H140" s="126">
        <f t="shared" si="29"/>
        <v>9.5249833444370431</v>
      </c>
      <c r="I140" s="126">
        <f t="shared" si="30"/>
        <v>10.48767488341106</v>
      </c>
      <c r="K140" s="14">
        <f>IFERROR(Table1714[[#This Row],[ &lt;15]]/Table1714[[#This Row],[FY23 Ach]],"")</f>
        <v>0</v>
      </c>
      <c r="L140" s="15">
        <f>IFERROR(K140*Table1714[[#This Row],[FY24 DATIM Target_Adj (internal) (g*i(district total))]],"")</f>
        <v>0</v>
      </c>
    </row>
    <row r="141" spans="1:12" x14ac:dyDescent="0.3">
      <c r="A141" s="122" t="s">
        <v>9</v>
      </c>
      <c r="B141" s="123" t="s">
        <v>145</v>
      </c>
      <c r="C141" s="123" t="s">
        <v>159</v>
      </c>
      <c r="D141" s="124"/>
      <c r="E141" s="124">
        <v>61</v>
      </c>
      <c r="F141" s="124">
        <v>61</v>
      </c>
      <c r="G141" s="125">
        <f t="shared" si="31"/>
        <v>4.0639573617588277E-2</v>
      </c>
      <c r="H141" s="126">
        <f t="shared" si="29"/>
        <v>34.177881412391741</v>
      </c>
      <c r="I141" s="126">
        <f t="shared" si="30"/>
        <v>37.632245169886744</v>
      </c>
      <c r="K141" s="14">
        <f>IFERROR(Table1714[[#This Row],[ &lt;15]]/Table1714[[#This Row],[FY23 Ach]],"")</f>
        <v>0</v>
      </c>
      <c r="L141" s="15">
        <f>IFERROR(K141*Table1714[[#This Row],[FY24 DATIM Target_Adj (internal) (g*i(district total))]],"")</f>
        <v>0</v>
      </c>
    </row>
    <row r="142" spans="1:12" x14ac:dyDescent="0.3">
      <c r="A142" s="122" t="s">
        <v>9</v>
      </c>
      <c r="B142" s="123" t="s">
        <v>145</v>
      </c>
      <c r="C142" s="123" t="s">
        <v>160</v>
      </c>
      <c r="D142" s="124"/>
      <c r="E142" s="124">
        <v>6</v>
      </c>
      <c r="F142" s="124">
        <v>6</v>
      </c>
      <c r="G142" s="125">
        <f t="shared" si="31"/>
        <v>3.9973351099267156E-3</v>
      </c>
      <c r="H142" s="126">
        <f t="shared" si="29"/>
        <v>3.3617588274483676</v>
      </c>
      <c r="I142" s="126">
        <f t="shared" si="30"/>
        <v>3.7015323117921386</v>
      </c>
      <c r="K142" s="14">
        <f>IFERROR(Table1714[[#This Row],[ &lt;15]]/Table1714[[#This Row],[FY23 Ach]],"")</f>
        <v>0</v>
      </c>
      <c r="L142" s="15">
        <f>IFERROR(K142*Table1714[[#This Row],[FY24 DATIM Target_Adj (internal) (g*i(district total))]],"")</f>
        <v>0</v>
      </c>
    </row>
    <row r="143" spans="1:12" x14ac:dyDescent="0.3">
      <c r="A143" s="122" t="s">
        <v>9</v>
      </c>
      <c r="B143" s="123" t="s">
        <v>145</v>
      </c>
      <c r="C143" s="123" t="s">
        <v>161</v>
      </c>
      <c r="D143" s="124">
        <v>5</v>
      </c>
      <c r="E143" s="124">
        <v>194</v>
      </c>
      <c r="F143" s="124">
        <v>199</v>
      </c>
      <c r="G143" s="125">
        <f t="shared" si="31"/>
        <v>0.13257828114590273</v>
      </c>
      <c r="H143" s="126">
        <f t="shared" si="29"/>
        <v>111.49833444370419</v>
      </c>
      <c r="I143" s="126">
        <f t="shared" si="30"/>
        <v>122.76748834110593</v>
      </c>
      <c r="K143" s="14">
        <f>IFERROR(Table1714[[#This Row],[ &lt;15]]/Table1714[[#This Row],[FY23 Ach]],"")</f>
        <v>2.5125628140703519E-2</v>
      </c>
      <c r="L143" s="15">
        <f>IFERROR(K143*Table1714[[#This Row],[FY24 DATIM Target_Adj (internal) (g*i(district total))]],"")</f>
        <v>3.0846102598267824</v>
      </c>
    </row>
    <row r="144" spans="1:12" x14ac:dyDescent="0.3">
      <c r="A144" s="122" t="s">
        <v>9</v>
      </c>
      <c r="B144" s="123" t="s">
        <v>145</v>
      </c>
      <c r="C144" s="123" t="s">
        <v>162</v>
      </c>
      <c r="D144" s="124">
        <v>1</v>
      </c>
      <c r="E144" s="124">
        <v>116</v>
      </c>
      <c r="F144" s="124">
        <v>117</v>
      </c>
      <c r="G144" s="125">
        <f t="shared" si="31"/>
        <v>7.7948034643570946E-2</v>
      </c>
      <c r="H144" s="126">
        <f t="shared" si="29"/>
        <v>65.554297135243161</v>
      </c>
      <c r="I144" s="126">
        <f t="shared" si="30"/>
        <v>72.179880079946699</v>
      </c>
      <c r="K144" s="14">
        <f>IFERROR(Table1714[[#This Row],[ &lt;15]]/Table1714[[#This Row],[FY23 Ach]],"")</f>
        <v>8.5470085470085479E-3</v>
      </c>
      <c r="L144" s="15">
        <f>IFERROR(K144*Table1714[[#This Row],[FY24 DATIM Target_Adj (internal) (g*i(district total))]],"")</f>
        <v>0.61692205196535643</v>
      </c>
    </row>
    <row r="145" spans="1:12" x14ac:dyDescent="0.3">
      <c r="A145" s="122" t="s">
        <v>9</v>
      </c>
      <c r="B145" s="123" t="s">
        <v>145</v>
      </c>
      <c r="C145" s="123" t="s">
        <v>163</v>
      </c>
      <c r="D145" s="124"/>
      <c r="E145" s="124">
        <v>32</v>
      </c>
      <c r="F145" s="124">
        <v>32</v>
      </c>
      <c r="G145" s="125">
        <f t="shared" si="31"/>
        <v>2.1319120586275817E-2</v>
      </c>
      <c r="H145" s="126">
        <f t="shared" si="29"/>
        <v>17.929380413057963</v>
      </c>
      <c r="I145" s="126">
        <f t="shared" si="30"/>
        <v>19.741505662891406</v>
      </c>
      <c r="K145" s="14">
        <f>IFERROR(Table1714[[#This Row],[ &lt;15]]/Table1714[[#This Row],[FY23 Ach]],"")</f>
        <v>0</v>
      </c>
      <c r="L145" s="15">
        <f>IFERROR(K145*Table1714[[#This Row],[FY24 DATIM Target_Adj (internal) (g*i(district total))]],"")</f>
        <v>0</v>
      </c>
    </row>
    <row r="146" spans="1:12" x14ac:dyDescent="0.3">
      <c r="A146" s="117" t="s">
        <v>9</v>
      </c>
      <c r="B146" s="118" t="s">
        <v>145</v>
      </c>
      <c r="C146" s="118" t="s">
        <v>164</v>
      </c>
      <c r="D146" s="119"/>
      <c r="E146" s="119">
        <v>0</v>
      </c>
      <c r="F146" s="119">
        <v>0</v>
      </c>
      <c r="G146" s="120">
        <f t="shared" si="31"/>
        <v>0</v>
      </c>
      <c r="H146" s="121">
        <f t="shared" si="29"/>
        <v>0</v>
      </c>
      <c r="I146" s="121">
        <f t="shared" si="30"/>
        <v>0</v>
      </c>
      <c r="K146" s="14">
        <v>0</v>
      </c>
      <c r="L146" s="15">
        <f>IFERROR(K146*Table1714[[#This Row],[FY24 DATIM Target_Adj (internal) (g*i(district total))]],"")</f>
        <v>0</v>
      </c>
    </row>
    <row r="147" spans="1:12" x14ac:dyDescent="0.3">
      <c r="A147" s="127" t="s">
        <v>9</v>
      </c>
      <c r="B147" s="128" t="s">
        <v>165</v>
      </c>
      <c r="C147" s="128"/>
      <c r="D147" s="129">
        <v>38</v>
      </c>
      <c r="E147" s="129">
        <v>1463</v>
      </c>
      <c r="F147" s="129">
        <v>1501</v>
      </c>
      <c r="G147" s="130">
        <f>F147/$F$147</f>
        <v>1</v>
      </c>
      <c r="H147" s="129">
        <v>841</v>
      </c>
      <c r="I147" s="131">
        <v>926</v>
      </c>
      <c r="K147" s="14">
        <f>IFERROR(Table1714[[#This Row],[ &lt;15]]/Table1714[[#This Row],[FY23 Ach]],"")</f>
        <v>2.5316455696202531E-2</v>
      </c>
      <c r="L147" s="15">
        <f>IFERROR(K147*Table1714[[#This Row],[FY24 DATIM Target_Adj (internal) (g*i(district total))]],"")</f>
        <v>23.443037974683545</v>
      </c>
    </row>
    <row r="148" spans="1:12" x14ac:dyDescent="0.3">
      <c r="A148" s="122" t="s">
        <v>9</v>
      </c>
      <c r="B148" s="123" t="s">
        <v>166</v>
      </c>
      <c r="C148" s="123" t="s">
        <v>167</v>
      </c>
      <c r="D148" s="124"/>
      <c r="E148" s="124">
        <v>79</v>
      </c>
      <c r="F148" s="124">
        <v>79</v>
      </c>
      <c r="G148" s="125">
        <f t="shared" ref="G148:G155" si="32">F148/$F$155</f>
        <v>7.7299412915851268E-2</v>
      </c>
      <c r="H148" s="126">
        <f>G148*$H$155</f>
        <v>54.186888454011736</v>
      </c>
      <c r="I148" s="126">
        <f>G148*$I$155</f>
        <v>59.675146771037177</v>
      </c>
      <c r="K148" s="14">
        <f>IFERROR(Table1714[[#This Row],[ &lt;15]]/Table1714[[#This Row],[FY23 Ach]],"")</f>
        <v>0</v>
      </c>
      <c r="L148" s="15">
        <f>IFERROR(K148*Table1714[[#This Row],[FY24 DATIM Target_Adj (internal) (g*i(district total))]],"")</f>
        <v>0</v>
      </c>
    </row>
    <row r="149" spans="1:12" x14ac:dyDescent="0.3">
      <c r="A149" s="122" t="s">
        <v>9</v>
      </c>
      <c r="B149" s="123" t="s">
        <v>166</v>
      </c>
      <c r="C149" s="123" t="s">
        <v>168</v>
      </c>
      <c r="D149" s="124">
        <v>9</v>
      </c>
      <c r="E149" s="124">
        <v>84</v>
      </c>
      <c r="F149" s="124">
        <v>93</v>
      </c>
      <c r="G149" s="125">
        <f t="shared" si="32"/>
        <v>9.0998043052837568E-2</v>
      </c>
      <c r="H149" s="126">
        <f t="shared" ref="H149:H154" si="33">G149*$H$155</f>
        <v>63.789628180039138</v>
      </c>
      <c r="I149" s="126">
        <f t="shared" ref="I149:I154" si="34">G149*$I$155</f>
        <v>70.2504892367906</v>
      </c>
      <c r="K149" s="14">
        <f>IFERROR(Table1714[[#This Row],[ &lt;15]]/Table1714[[#This Row],[FY23 Ach]],"")</f>
        <v>9.6774193548387094E-2</v>
      </c>
      <c r="L149" s="15">
        <f>IFERROR(K149*Table1714[[#This Row],[FY24 DATIM Target_Adj (internal) (g*i(district total))]],"")</f>
        <v>6.7984344422700582</v>
      </c>
    </row>
    <row r="150" spans="1:12" x14ac:dyDescent="0.3">
      <c r="A150" s="117" t="s">
        <v>9</v>
      </c>
      <c r="B150" s="118" t="s">
        <v>166</v>
      </c>
      <c r="C150" s="118" t="s">
        <v>169</v>
      </c>
      <c r="D150" s="119"/>
      <c r="E150" s="119">
        <v>0</v>
      </c>
      <c r="F150" s="119">
        <v>0</v>
      </c>
      <c r="G150" s="120">
        <f t="shared" si="32"/>
        <v>0</v>
      </c>
      <c r="H150" s="121">
        <f t="shared" si="33"/>
        <v>0</v>
      </c>
      <c r="I150" s="121">
        <f t="shared" si="34"/>
        <v>0</v>
      </c>
      <c r="K150" s="14">
        <v>0</v>
      </c>
      <c r="L150" s="15">
        <f>IFERROR(K150*Table1714[[#This Row],[FY24 DATIM Target_Adj (internal) (g*i(district total))]],"")</f>
        <v>0</v>
      </c>
    </row>
    <row r="151" spans="1:12" x14ac:dyDescent="0.3">
      <c r="A151" s="117" t="s">
        <v>9</v>
      </c>
      <c r="B151" s="118" t="s">
        <v>166</v>
      </c>
      <c r="C151" s="118" t="s">
        <v>170</v>
      </c>
      <c r="D151" s="119"/>
      <c r="E151" s="119">
        <v>0</v>
      </c>
      <c r="F151" s="119">
        <v>0</v>
      </c>
      <c r="G151" s="120">
        <f t="shared" si="32"/>
        <v>0</v>
      </c>
      <c r="H151" s="121">
        <f t="shared" si="33"/>
        <v>0</v>
      </c>
      <c r="I151" s="121">
        <f t="shared" si="34"/>
        <v>0</v>
      </c>
      <c r="K151" s="14">
        <v>0</v>
      </c>
      <c r="L151" s="15">
        <f>IFERROR(K151*Table1714[[#This Row],[FY24 DATIM Target_Adj (internal) (g*i(district total))]],"")</f>
        <v>0</v>
      </c>
    </row>
    <row r="152" spans="1:12" x14ac:dyDescent="0.3">
      <c r="A152" s="122" t="s">
        <v>9</v>
      </c>
      <c r="B152" s="123" t="s">
        <v>166</v>
      </c>
      <c r="C152" s="123" t="s">
        <v>171</v>
      </c>
      <c r="D152" s="124">
        <v>12</v>
      </c>
      <c r="E152" s="124">
        <v>238</v>
      </c>
      <c r="F152" s="124">
        <v>250</v>
      </c>
      <c r="G152" s="125">
        <f t="shared" si="32"/>
        <v>0.2446183953033268</v>
      </c>
      <c r="H152" s="126">
        <f t="shared" si="33"/>
        <v>171.47749510763208</v>
      </c>
      <c r="I152" s="126">
        <f t="shared" si="34"/>
        <v>188.84540117416827</v>
      </c>
      <c r="K152" s="14">
        <f>IFERROR(Table1714[[#This Row],[ &lt;15]]/Table1714[[#This Row],[FY23 Ach]],"")</f>
        <v>4.8000000000000001E-2</v>
      </c>
      <c r="L152" s="15">
        <f>IFERROR(K152*Table1714[[#This Row],[FY24 DATIM Target_Adj (internal) (g*i(district total))]],"")</f>
        <v>9.0645792563600764</v>
      </c>
    </row>
    <row r="153" spans="1:12" x14ac:dyDescent="0.3">
      <c r="A153" s="122" t="s">
        <v>9</v>
      </c>
      <c r="B153" s="123" t="s">
        <v>166</v>
      </c>
      <c r="C153" s="123" t="s">
        <v>172</v>
      </c>
      <c r="D153" s="124">
        <v>22</v>
      </c>
      <c r="E153" s="124">
        <v>231</v>
      </c>
      <c r="F153" s="124">
        <v>253</v>
      </c>
      <c r="G153" s="125">
        <f t="shared" si="32"/>
        <v>0.24755381604696672</v>
      </c>
      <c r="H153" s="126">
        <f t="shared" si="33"/>
        <v>173.53522504892368</v>
      </c>
      <c r="I153" s="126">
        <f t="shared" si="34"/>
        <v>191.11154598825831</v>
      </c>
      <c r="K153" s="14">
        <f>IFERROR(Table1714[[#This Row],[ &lt;15]]/Table1714[[#This Row],[FY23 Ach]],"")</f>
        <v>8.6956521739130432E-2</v>
      </c>
      <c r="L153" s="15">
        <f>IFERROR(K153*Table1714[[#This Row],[FY24 DATIM Target_Adj (internal) (g*i(district total))]],"")</f>
        <v>16.61839530332681</v>
      </c>
    </row>
    <row r="154" spans="1:12" x14ac:dyDescent="0.3">
      <c r="A154" s="122" t="s">
        <v>9</v>
      </c>
      <c r="B154" s="123" t="s">
        <v>166</v>
      </c>
      <c r="C154" s="123" t="s">
        <v>173</v>
      </c>
      <c r="D154" s="124">
        <v>12</v>
      </c>
      <c r="E154" s="124">
        <v>335</v>
      </c>
      <c r="F154" s="124">
        <v>347</v>
      </c>
      <c r="G154" s="125">
        <f t="shared" si="32"/>
        <v>0.33953033268101762</v>
      </c>
      <c r="H154" s="126">
        <f t="shared" si="33"/>
        <v>238.01076320939336</v>
      </c>
      <c r="I154" s="126">
        <f t="shared" si="34"/>
        <v>262.11741682974559</v>
      </c>
      <c r="K154" s="14">
        <f>IFERROR(Table1714[[#This Row],[ &lt;15]]/Table1714[[#This Row],[FY23 Ach]],"")</f>
        <v>3.4582132564841501E-2</v>
      </c>
      <c r="L154" s="15">
        <f>IFERROR(K154*Table1714[[#This Row],[FY24 DATIM Target_Adj (internal) (g*i(district total))]],"")</f>
        <v>9.0645792563600782</v>
      </c>
    </row>
    <row r="155" spans="1:12" x14ac:dyDescent="0.3">
      <c r="A155" s="127" t="s">
        <v>9</v>
      </c>
      <c r="B155" s="128" t="s">
        <v>174</v>
      </c>
      <c r="C155" s="128"/>
      <c r="D155" s="129">
        <v>55</v>
      </c>
      <c r="E155" s="129">
        <v>967</v>
      </c>
      <c r="F155" s="129">
        <v>1022</v>
      </c>
      <c r="G155" s="130">
        <f t="shared" si="32"/>
        <v>1</v>
      </c>
      <c r="H155" s="129">
        <v>701</v>
      </c>
      <c r="I155" s="131">
        <v>772</v>
      </c>
      <c r="K155" s="14">
        <f>IFERROR(Table1714[[#This Row],[ &lt;15]]/Table1714[[#This Row],[FY23 Ach]],"")</f>
        <v>5.3816046966731895E-2</v>
      </c>
      <c r="L155" s="15">
        <f>IFERROR(K155*Table1714[[#This Row],[FY24 DATIM Target_Adj (internal) (g*i(district total))]],"")</f>
        <v>41.545988258317024</v>
      </c>
    </row>
    <row r="156" spans="1:12" x14ac:dyDescent="0.3">
      <c r="A156" s="117" t="s">
        <v>9</v>
      </c>
      <c r="B156" s="118" t="s">
        <v>175</v>
      </c>
      <c r="C156" s="118" t="s">
        <v>176</v>
      </c>
      <c r="D156" s="119"/>
      <c r="E156" s="119">
        <v>0</v>
      </c>
      <c r="F156" s="119">
        <v>0</v>
      </c>
      <c r="G156" s="120">
        <f t="shared" ref="G156:G170" si="35">F156/$F$170</f>
        <v>0</v>
      </c>
      <c r="H156" s="121">
        <f t="shared" ref="H156:H169" si="36">G156*$H$170</f>
        <v>0</v>
      </c>
      <c r="I156" s="121">
        <f>G156*$I$170</f>
        <v>0</v>
      </c>
      <c r="K156" s="14">
        <v>0</v>
      </c>
      <c r="L156" s="15">
        <f>IFERROR(K156*Table1714[[#This Row],[FY24 DATIM Target_Adj (internal) (g*i(district total))]],"")</f>
        <v>0</v>
      </c>
    </row>
    <row r="157" spans="1:12" x14ac:dyDescent="0.3">
      <c r="A157" s="122" t="s">
        <v>9</v>
      </c>
      <c r="B157" s="123" t="s">
        <v>175</v>
      </c>
      <c r="C157" s="123" t="s">
        <v>177</v>
      </c>
      <c r="D157" s="124"/>
      <c r="E157" s="124">
        <v>10</v>
      </c>
      <c r="F157" s="124">
        <v>10</v>
      </c>
      <c r="G157" s="125">
        <f t="shared" si="35"/>
        <v>1.5455950540958269E-2</v>
      </c>
      <c r="H157" s="126">
        <f t="shared" si="36"/>
        <v>7.6970633693972177</v>
      </c>
      <c r="I157" s="126">
        <f>G157*$I$170</f>
        <v>8.4698608964451321</v>
      </c>
      <c r="K157" s="14">
        <f>IFERROR(Table1714[[#This Row],[ &lt;15]]/Table1714[[#This Row],[FY23 Ach]],"")</f>
        <v>0</v>
      </c>
      <c r="L157" s="15">
        <f>IFERROR(K157*Table1714[[#This Row],[FY24 DATIM Target_Adj (internal) (g*i(district total))]],"")</f>
        <v>0</v>
      </c>
    </row>
    <row r="158" spans="1:12" x14ac:dyDescent="0.3">
      <c r="A158" s="117" t="s">
        <v>9</v>
      </c>
      <c r="B158" s="118" t="s">
        <v>175</v>
      </c>
      <c r="C158" s="118" t="s">
        <v>178</v>
      </c>
      <c r="D158" s="119"/>
      <c r="E158" s="119">
        <v>0</v>
      </c>
      <c r="F158" s="119">
        <v>0</v>
      </c>
      <c r="G158" s="120">
        <f t="shared" si="35"/>
        <v>0</v>
      </c>
      <c r="H158" s="121">
        <f t="shared" si="36"/>
        <v>0</v>
      </c>
      <c r="I158" s="121">
        <f t="shared" ref="I158:I169" si="37">G158*$I$170</f>
        <v>0</v>
      </c>
      <c r="K158" s="14">
        <v>0</v>
      </c>
      <c r="L158" s="15">
        <f>IFERROR(K158*Table1714[[#This Row],[FY24 DATIM Target_Adj (internal) (g*i(district total))]],"")</f>
        <v>0</v>
      </c>
    </row>
    <row r="159" spans="1:12" x14ac:dyDescent="0.3">
      <c r="A159" s="122" t="s">
        <v>9</v>
      </c>
      <c r="B159" s="123" t="s">
        <v>175</v>
      </c>
      <c r="C159" s="123" t="s">
        <v>179</v>
      </c>
      <c r="D159" s="124"/>
      <c r="E159" s="124">
        <v>56</v>
      </c>
      <c r="F159" s="124">
        <v>56</v>
      </c>
      <c r="G159" s="125">
        <f t="shared" si="35"/>
        <v>8.6553323029366303E-2</v>
      </c>
      <c r="H159" s="126">
        <f t="shared" si="36"/>
        <v>43.103554868624421</v>
      </c>
      <c r="I159" s="126">
        <f t="shared" si="37"/>
        <v>47.431221020092735</v>
      </c>
      <c r="K159" s="14">
        <f>IFERROR(Table1714[[#This Row],[ &lt;15]]/Table1714[[#This Row],[FY23 Ach]],"")</f>
        <v>0</v>
      </c>
      <c r="L159" s="15">
        <f>IFERROR(K159*Table1714[[#This Row],[FY24 DATIM Target_Adj (internal) (g*i(district total))]],"")</f>
        <v>0</v>
      </c>
    </row>
    <row r="160" spans="1:12" x14ac:dyDescent="0.3">
      <c r="A160" s="117" t="s">
        <v>9</v>
      </c>
      <c r="B160" s="118" t="s">
        <v>175</v>
      </c>
      <c r="C160" s="118" t="s">
        <v>180</v>
      </c>
      <c r="D160" s="119"/>
      <c r="E160" s="119">
        <v>0</v>
      </c>
      <c r="F160" s="119">
        <v>0</v>
      </c>
      <c r="G160" s="120">
        <f t="shared" si="35"/>
        <v>0</v>
      </c>
      <c r="H160" s="121">
        <f t="shared" si="36"/>
        <v>0</v>
      </c>
      <c r="I160" s="121">
        <f t="shared" si="37"/>
        <v>0</v>
      </c>
      <c r="K160" s="14">
        <v>0</v>
      </c>
      <c r="L160" s="15">
        <f>IFERROR(K160*Table1714[[#This Row],[FY24 DATIM Target_Adj (internal) (g*i(district total))]],"")</f>
        <v>0</v>
      </c>
    </row>
    <row r="161" spans="1:12" x14ac:dyDescent="0.3">
      <c r="A161" s="117" t="s">
        <v>9</v>
      </c>
      <c r="B161" s="118" t="s">
        <v>175</v>
      </c>
      <c r="C161" s="118" t="s">
        <v>181</v>
      </c>
      <c r="D161" s="119"/>
      <c r="E161" s="119">
        <v>0</v>
      </c>
      <c r="F161" s="119">
        <v>0</v>
      </c>
      <c r="G161" s="120">
        <f t="shared" si="35"/>
        <v>0</v>
      </c>
      <c r="H161" s="121">
        <f t="shared" si="36"/>
        <v>0</v>
      </c>
      <c r="I161" s="121">
        <f t="shared" si="37"/>
        <v>0</v>
      </c>
      <c r="K161" s="14">
        <v>0</v>
      </c>
      <c r="L161" s="15">
        <f>IFERROR(K161*Table1714[[#This Row],[FY24 DATIM Target_Adj (internal) (g*i(district total))]],"")</f>
        <v>0</v>
      </c>
    </row>
    <row r="162" spans="1:12" x14ac:dyDescent="0.3">
      <c r="A162" s="117" t="s">
        <v>9</v>
      </c>
      <c r="B162" s="118" t="s">
        <v>175</v>
      </c>
      <c r="C162" s="118" t="s">
        <v>182</v>
      </c>
      <c r="D162" s="119"/>
      <c r="E162" s="119">
        <v>0</v>
      </c>
      <c r="F162" s="119">
        <v>0</v>
      </c>
      <c r="G162" s="120">
        <f t="shared" si="35"/>
        <v>0</v>
      </c>
      <c r="H162" s="121">
        <f t="shared" si="36"/>
        <v>0</v>
      </c>
      <c r="I162" s="121">
        <f t="shared" si="37"/>
        <v>0</v>
      </c>
      <c r="K162" s="14">
        <v>0</v>
      </c>
      <c r="L162" s="15">
        <f>IFERROR(K162*Table1714[[#This Row],[FY24 DATIM Target_Adj (internal) (g*i(district total))]],"")</f>
        <v>0</v>
      </c>
    </row>
    <row r="163" spans="1:12" x14ac:dyDescent="0.3">
      <c r="A163" s="122" t="s">
        <v>9</v>
      </c>
      <c r="B163" s="123" t="s">
        <v>175</v>
      </c>
      <c r="C163" s="123" t="s">
        <v>183</v>
      </c>
      <c r="D163" s="124"/>
      <c r="E163" s="124">
        <v>55</v>
      </c>
      <c r="F163" s="124">
        <v>55</v>
      </c>
      <c r="G163" s="125">
        <f t="shared" si="35"/>
        <v>8.5007727975270481E-2</v>
      </c>
      <c r="H163" s="126">
        <f t="shared" si="36"/>
        <v>42.333848531684701</v>
      </c>
      <c r="I163" s="126">
        <f t="shared" si="37"/>
        <v>46.584234930448225</v>
      </c>
      <c r="K163" s="14">
        <f>IFERROR(Table1714[[#This Row],[ &lt;15]]/Table1714[[#This Row],[FY23 Ach]],"")</f>
        <v>0</v>
      </c>
      <c r="L163" s="15">
        <f>IFERROR(K163*Table1714[[#This Row],[FY24 DATIM Target_Adj (internal) (g*i(district total))]],"")</f>
        <v>0</v>
      </c>
    </row>
    <row r="164" spans="1:12" x14ac:dyDescent="0.3">
      <c r="A164" s="117" t="s">
        <v>9</v>
      </c>
      <c r="B164" s="118" t="s">
        <v>175</v>
      </c>
      <c r="C164" s="118" t="s">
        <v>184</v>
      </c>
      <c r="D164" s="119"/>
      <c r="E164" s="119">
        <v>0</v>
      </c>
      <c r="F164" s="119">
        <v>0</v>
      </c>
      <c r="G164" s="120">
        <f t="shared" si="35"/>
        <v>0</v>
      </c>
      <c r="H164" s="121">
        <f t="shared" si="36"/>
        <v>0</v>
      </c>
      <c r="I164" s="121">
        <f t="shared" si="37"/>
        <v>0</v>
      </c>
      <c r="K164" s="14">
        <v>0</v>
      </c>
      <c r="L164" s="15">
        <f>IFERROR(K164*Table1714[[#This Row],[FY24 DATIM Target_Adj (internal) (g*i(district total))]],"")</f>
        <v>0</v>
      </c>
    </row>
    <row r="165" spans="1:12" x14ac:dyDescent="0.3">
      <c r="A165" s="122" t="s">
        <v>9</v>
      </c>
      <c r="B165" s="123" t="s">
        <v>175</v>
      </c>
      <c r="C165" s="123" t="s">
        <v>185</v>
      </c>
      <c r="D165" s="124">
        <v>2</v>
      </c>
      <c r="E165" s="124">
        <v>140</v>
      </c>
      <c r="F165" s="124">
        <v>142</v>
      </c>
      <c r="G165" s="125">
        <f t="shared" si="35"/>
        <v>0.21947449768160743</v>
      </c>
      <c r="H165" s="126">
        <f t="shared" si="36"/>
        <v>109.2982998454405</v>
      </c>
      <c r="I165" s="126">
        <f t="shared" si="37"/>
        <v>120.27202472952087</v>
      </c>
      <c r="K165" s="14">
        <f>IFERROR(Table1714[[#This Row],[ &lt;15]]/Table1714[[#This Row],[FY23 Ach]],"")</f>
        <v>1.4084507042253521E-2</v>
      </c>
      <c r="L165" s="15">
        <f>IFERROR(K165*Table1714[[#This Row],[FY24 DATIM Target_Adj (internal) (g*i(district total))]],"")</f>
        <v>1.6939721792890263</v>
      </c>
    </row>
    <row r="166" spans="1:12" x14ac:dyDescent="0.3">
      <c r="A166" s="122" t="s">
        <v>9</v>
      </c>
      <c r="B166" s="123" t="s">
        <v>175</v>
      </c>
      <c r="C166" s="123" t="s">
        <v>186</v>
      </c>
      <c r="D166" s="124"/>
      <c r="E166" s="124">
        <v>33</v>
      </c>
      <c r="F166" s="124">
        <v>33</v>
      </c>
      <c r="G166" s="125">
        <f t="shared" si="35"/>
        <v>5.1004636785162288E-2</v>
      </c>
      <c r="H166" s="126">
        <f t="shared" si="36"/>
        <v>25.400309119010821</v>
      </c>
      <c r="I166" s="126">
        <f t="shared" si="37"/>
        <v>27.950540958268935</v>
      </c>
      <c r="K166" s="14">
        <f>IFERROR(Table1714[[#This Row],[ &lt;15]]/Table1714[[#This Row],[FY23 Ach]],"")</f>
        <v>0</v>
      </c>
      <c r="L166" s="15">
        <f>IFERROR(K166*Table1714[[#This Row],[FY24 DATIM Target_Adj (internal) (g*i(district total))]],"")</f>
        <v>0</v>
      </c>
    </row>
    <row r="167" spans="1:12" x14ac:dyDescent="0.3">
      <c r="A167" s="122" t="s">
        <v>9</v>
      </c>
      <c r="B167" s="123" t="s">
        <v>175</v>
      </c>
      <c r="C167" s="123" t="s">
        <v>187</v>
      </c>
      <c r="D167" s="124">
        <v>2</v>
      </c>
      <c r="E167" s="124">
        <v>322</v>
      </c>
      <c r="F167" s="124">
        <v>324</v>
      </c>
      <c r="G167" s="125">
        <f t="shared" si="35"/>
        <v>0.50077279752704795</v>
      </c>
      <c r="H167" s="126">
        <f t="shared" si="36"/>
        <v>249.38485316846987</v>
      </c>
      <c r="I167" s="126">
        <f t="shared" si="37"/>
        <v>274.42349304482229</v>
      </c>
      <c r="K167" s="14">
        <f>IFERROR(Table1714[[#This Row],[ &lt;15]]/Table1714[[#This Row],[FY23 Ach]],"")</f>
        <v>6.1728395061728392E-3</v>
      </c>
      <c r="L167" s="15">
        <f>IFERROR(K167*Table1714[[#This Row],[FY24 DATIM Target_Adj (internal) (g*i(district total))]],"")</f>
        <v>1.6939721792890263</v>
      </c>
    </row>
    <row r="168" spans="1:12" x14ac:dyDescent="0.3">
      <c r="A168" s="122" t="s">
        <v>9</v>
      </c>
      <c r="B168" s="123" t="s">
        <v>175</v>
      </c>
      <c r="C168" s="123" t="s">
        <v>188</v>
      </c>
      <c r="D168" s="124"/>
      <c r="E168" s="124">
        <v>27</v>
      </c>
      <c r="F168" s="124">
        <v>27</v>
      </c>
      <c r="G168" s="125">
        <f t="shared" si="35"/>
        <v>4.1731066460587329E-2</v>
      </c>
      <c r="H168" s="126">
        <f t="shared" si="36"/>
        <v>20.782071097372491</v>
      </c>
      <c r="I168" s="126">
        <f t="shared" si="37"/>
        <v>22.868624420401858</v>
      </c>
      <c r="K168" s="14">
        <f>IFERROR(Table1714[[#This Row],[ &lt;15]]/Table1714[[#This Row],[FY23 Ach]],"")</f>
        <v>0</v>
      </c>
      <c r="L168" s="15">
        <f>IFERROR(K168*Table1714[[#This Row],[FY24 DATIM Target_Adj (internal) (g*i(district total))]],"")</f>
        <v>0</v>
      </c>
    </row>
    <row r="169" spans="1:12" x14ac:dyDescent="0.3">
      <c r="A169" s="122" t="s">
        <v>9</v>
      </c>
      <c r="B169" s="123" t="s">
        <v>175</v>
      </c>
      <c r="C169" s="123" t="s">
        <v>189</v>
      </c>
      <c r="D169" s="124"/>
      <c r="E169" s="124">
        <v>0</v>
      </c>
      <c r="F169" s="124">
        <v>0</v>
      </c>
      <c r="G169" s="125">
        <f t="shared" si="35"/>
        <v>0</v>
      </c>
      <c r="H169" s="126">
        <f t="shared" si="36"/>
        <v>0</v>
      </c>
      <c r="I169" s="126">
        <f t="shared" si="37"/>
        <v>0</v>
      </c>
      <c r="K169" s="14">
        <v>0</v>
      </c>
      <c r="L169" s="15">
        <f>IFERROR(K169*Table1714[[#This Row],[FY24 DATIM Target_Adj (internal) (g*i(district total))]],"")</f>
        <v>0</v>
      </c>
    </row>
    <row r="170" spans="1:12" x14ac:dyDescent="0.3">
      <c r="A170" s="127" t="s">
        <v>9</v>
      </c>
      <c r="B170" s="128" t="s">
        <v>190</v>
      </c>
      <c r="C170" s="128"/>
      <c r="D170" s="129">
        <v>4</v>
      </c>
      <c r="E170" s="129">
        <v>643</v>
      </c>
      <c r="F170" s="129">
        <v>647</v>
      </c>
      <c r="G170" s="130">
        <f t="shared" si="35"/>
        <v>1</v>
      </c>
      <c r="H170" s="129">
        <v>498</v>
      </c>
      <c r="I170" s="131">
        <v>548</v>
      </c>
      <c r="K170" s="14">
        <f>IFERROR(Table1714[[#This Row],[ &lt;15]]/Table1714[[#This Row],[FY23 Ach]],"")</f>
        <v>6.1823802163833074E-3</v>
      </c>
      <c r="L170" s="15">
        <f>IFERROR(K170*Table1714[[#This Row],[FY24 DATIM Target_Adj (internal) (g*i(district total))]],"")</f>
        <v>3.3879443585780527</v>
      </c>
    </row>
  </sheetData>
  <autoFilter ref="K1:L170" xr:uid="{00000000-0009-0000-0000-000009000000}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8168889431442"/>
  </sheetPr>
  <dimension ref="A1:K170"/>
  <sheetViews>
    <sheetView zoomScale="8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H176" sqref="H176"/>
    </sheetView>
  </sheetViews>
  <sheetFormatPr defaultColWidth="18.88671875"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109375" bestFit="1" customWidth="1"/>
    <col min="7" max="7" width="19.6640625" bestFit="1" customWidth="1"/>
    <col min="8" max="8" width="21.6640625" bestFit="1" customWidth="1"/>
  </cols>
  <sheetData>
    <row r="1" spans="1:11" ht="42.6" x14ac:dyDescent="0.3">
      <c r="A1" s="133" t="s">
        <v>0</v>
      </c>
      <c r="B1" s="134" t="s">
        <v>1</v>
      </c>
      <c r="C1" s="134" t="s">
        <v>2</v>
      </c>
      <c r="D1" s="135" t="s">
        <v>3</v>
      </c>
      <c r="E1" s="135" t="s">
        <v>4</v>
      </c>
      <c r="F1" s="135" t="s">
        <v>195</v>
      </c>
      <c r="G1" s="136" t="s">
        <v>6</v>
      </c>
      <c r="H1" s="137" t="s">
        <v>203</v>
      </c>
      <c r="J1" s="17" t="s">
        <v>191</v>
      </c>
      <c r="K1" s="18" t="s">
        <v>205</v>
      </c>
    </row>
    <row r="2" spans="1:11" x14ac:dyDescent="0.3">
      <c r="A2" s="139" t="s">
        <v>9</v>
      </c>
      <c r="B2" s="149" t="s">
        <v>10</v>
      </c>
      <c r="C2" s="149" t="s">
        <v>11</v>
      </c>
      <c r="D2" s="105">
        <v>0</v>
      </c>
      <c r="E2" s="105">
        <v>0</v>
      </c>
      <c r="F2" s="105">
        <v>0</v>
      </c>
      <c r="G2" s="107">
        <f>F2/$F$11</f>
        <v>0</v>
      </c>
      <c r="H2" s="20">
        <f>G2*$H$11</f>
        <v>0</v>
      </c>
      <c r="J2" s="14">
        <v>0</v>
      </c>
      <c r="K2" s="15">
        <f>IFERROR(J2*Table7[[#This Row],[FY24 Hts_Self DATIM Target (g*h(district total))]],"")</f>
        <v>0</v>
      </c>
    </row>
    <row r="3" spans="1:11" x14ac:dyDescent="0.3">
      <c r="A3" s="139" t="s">
        <v>9</v>
      </c>
      <c r="B3" s="149" t="s">
        <v>10</v>
      </c>
      <c r="C3" s="149" t="s">
        <v>12</v>
      </c>
      <c r="D3" s="105">
        <v>0</v>
      </c>
      <c r="E3" s="105">
        <v>0</v>
      </c>
      <c r="F3" s="105">
        <v>0</v>
      </c>
      <c r="G3" s="107">
        <f t="shared" ref="G3:G11" si="0">F3/$F$11</f>
        <v>0</v>
      </c>
      <c r="H3" s="20">
        <f t="shared" ref="H3:H10" si="1">G3*$H$11</f>
        <v>0</v>
      </c>
      <c r="J3" s="14">
        <v>0</v>
      </c>
      <c r="K3" s="15">
        <f>IFERROR(J3*Table7[[#This Row],[FY24 Hts_Self DATIM Target (g*h(district total))]],"")</f>
        <v>0</v>
      </c>
    </row>
    <row r="4" spans="1:11" x14ac:dyDescent="0.3">
      <c r="A4" s="139" t="s">
        <v>9</v>
      </c>
      <c r="B4" s="149" t="s">
        <v>10</v>
      </c>
      <c r="C4" s="149" t="s">
        <v>13</v>
      </c>
      <c r="D4" s="105">
        <v>0</v>
      </c>
      <c r="E4" s="105">
        <v>0</v>
      </c>
      <c r="F4" s="105">
        <v>0</v>
      </c>
      <c r="G4" s="107">
        <f t="shared" si="0"/>
        <v>0</v>
      </c>
      <c r="H4" s="20">
        <f t="shared" si="1"/>
        <v>0</v>
      </c>
      <c r="J4" s="14">
        <v>0</v>
      </c>
      <c r="K4" s="15">
        <f>IFERROR(J4*Table7[[#This Row],[FY24 Hts_Self DATIM Target (g*h(district total))]],"")</f>
        <v>0</v>
      </c>
    </row>
    <row r="5" spans="1:11" x14ac:dyDescent="0.3">
      <c r="A5" s="139" t="s">
        <v>9</v>
      </c>
      <c r="B5" s="149" t="s">
        <v>10</v>
      </c>
      <c r="C5" s="149" t="s">
        <v>14</v>
      </c>
      <c r="D5" s="105">
        <v>0</v>
      </c>
      <c r="E5" s="105">
        <v>4</v>
      </c>
      <c r="F5" s="105">
        <v>4</v>
      </c>
      <c r="G5" s="107">
        <f t="shared" si="0"/>
        <v>0.2857142857142857</v>
      </c>
      <c r="H5" s="20">
        <f t="shared" si="1"/>
        <v>0</v>
      </c>
      <c r="J5" s="14">
        <f>IFERROR(Table7[[#This Row],[ &lt;15]]/Table7[[#This Row],[Grand Total]],"")</f>
        <v>0</v>
      </c>
      <c r="K5" s="15">
        <f>IFERROR(J5*Table7[[#This Row],[FY24 Hts_Self DATIM Target (g*h(district total))]],"")</f>
        <v>0</v>
      </c>
    </row>
    <row r="6" spans="1:11" x14ac:dyDescent="0.3">
      <c r="A6" s="139" t="s">
        <v>9</v>
      </c>
      <c r="B6" s="149" t="s">
        <v>10</v>
      </c>
      <c r="C6" s="149" t="s">
        <v>15</v>
      </c>
      <c r="D6" s="105">
        <v>0</v>
      </c>
      <c r="E6" s="105">
        <v>0</v>
      </c>
      <c r="F6" s="105">
        <v>0</v>
      </c>
      <c r="G6" s="107">
        <f t="shared" si="0"/>
        <v>0</v>
      </c>
      <c r="H6" s="20">
        <f t="shared" si="1"/>
        <v>0</v>
      </c>
      <c r="J6" s="14">
        <v>0</v>
      </c>
      <c r="K6" s="15">
        <f>IFERROR(J6*Table7[[#This Row],[FY24 Hts_Self DATIM Target (g*h(district total))]],"")</f>
        <v>0</v>
      </c>
    </row>
    <row r="7" spans="1:11" x14ac:dyDescent="0.3">
      <c r="A7" s="139" t="s">
        <v>9</v>
      </c>
      <c r="B7" s="149" t="s">
        <v>10</v>
      </c>
      <c r="C7" s="149" t="s">
        <v>16</v>
      </c>
      <c r="D7" s="105">
        <v>0</v>
      </c>
      <c r="E7" s="105">
        <v>0</v>
      </c>
      <c r="F7" s="105">
        <v>0</v>
      </c>
      <c r="G7" s="107">
        <f t="shared" si="0"/>
        <v>0</v>
      </c>
      <c r="H7" s="20">
        <f t="shared" si="1"/>
        <v>0</v>
      </c>
      <c r="J7" s="14">
        <v>0</v>
      </c>
      <c r="K7" s="15">
        <f>IFERROR(J7*Table7[[#This Row],[FY24 Hts_Self DATIM Target (g*h(district total))]],"")</f>
        <v>0</v>
      </c>
    </row>
    <row r="8" spans="1:11" x14ac:dyDescent="0.3">
      <c r="A8" s="139" t="s">
        <v>9</v>
      </c>
      <c r="B8" s="149" t="s">
        <v>10</v>
      </c>
      <c r="C8" s="149" t="s">
        <v>17</v>
      </c>
      <c r="D8" s="105">
        <v>0</v>
      </c>
      <c r="E8" s="105">
        <v>0</v>
      </c>
      <c r="F8" s="105">
        <v>0</v>
      </c>
      <c r="G8" s="107">
        <f t="shared" si="0"/>
        <v>0</v>
      </c>
      <c r="H8" s="20">
        <f t="shared" si="1"/>
        <v>0</v>
      </c>
      <c r="J8" s="14">
        <v>0</v>
      </c>
      <c r="K8" s="15">
        <f>IFERROR(J8*Table7[[#This Row],[FY24 Hts_Self DATIM Target (g*h(district total))]],"")</f>
        <v>0</v>
      </c>
    </row>
    <row r="9" spans="1:11" x14ac:dyDescent="0.3">
      <c r="A9" s="139" t="s">
        <v>9</v>
      </c>
      <c r="B9" s="149" t="s">
        <v>10</v>
      </c>
      <c r="C9" s="149" t="s">
        <v>18</v>
      </c>
      <c r="D9" s="105">
        <v>0</v>
      </c>
      <c r="E9" s="105">
        <v>2</v>
      </c>
      <c r="F9" s="105">
        <v>2</v>
      </c>
      <c r="G9" s="107">
        <f t="shared" si="0"/>
        <v>0.14285714285714285</v>
      </c>
      <c r="H9" s="20">
        <f t="shared" si="1"/>
        <v>0</v>
      </c>
      <c r="J9" s="14">
        <f>IFERROR(Table7[[#This Row],[ &lt;15]]/Table7[[#This Row],[Grand Total]],"")</f>
        <v>0</v>
      </c>
      <c r="K9" s="15">
        <f>IFERROR(J9*Table7[[#This Row],[FY24 Hts_Self DATIM Target (g*h(district total))]],"")</f>
        <v>0</v>
      </c>
    </row>
    <row r="10" spans="1:11" x14ac:dyDescent="0.3">
      <c r="A10" s="139" t="s">
        <v>9</v>
      </c>
      <c r="B10" s="149" t="s">
        <v>10</v>
      </c>
      <c r="C10" s="149" t="s">
        <v>19</v>
      </c>
      <c r="D10" s="105">
        <v>0</v>
      </c>
      <c r="E10" s="105">
        <v>8</v>
      </c>
      <c r="F10" s="105">
        <v>8</v>
      </c>
      <c r="G10" s="107">
        <f t="shared" si="0"/>
        <v>0.5714285714285714</v>
      </c>
      <c r="H10" s="20">
        <f t="shared" si="1"/>
        <v>0</v>
      </c>
      <c r="J10" s="14">
        <f>IFERROR(Table7[[#This Row],[ &lt;15]]/Table7[[#This Row],[Grand Total]],"")</f>
        <v>0</v>
      </c>
      <c r="K10" s="15">
        <f>IFERROR(J10*Table7[[#This Row],[FY24 Hts_Self DATIM Target (g*h(district total))]],"")</f>
        <v>0</v>
      </c>
    </row>
    <row r="11" spans="1:11" x14ac:dyDescent="0.3">
      <c r="A11" s="140" t="s">
        <v>9</v>
      </c>
      <c r="B11" s="108" t="s">
        <v>20</v>
      </c>
      <c r="C11" s="150"/>
      <c r="D11" s="115">
        <v>0</v>
      </c>
      <c r="E11" s="115">
        <v>14</v>
      </c>
      <c r="F11" s="115">
        <v>14</v>
      </c>
      <c r="G11" s="116">
        <f t="shared" si="0"/>
        <v>1</v>
      </c>
      <c r="H11" s="144">
        <v>0</v>
      </c>
      <c r="J11" s="14">
        <f>IFERROR(Table7[[#This Row],[ &lt;15]]/Table7[[#This Row],[Grand Total]],"")</f>
        <v>0</v>
      </c>
      <c r="K11" s="15">
        <f>IFERROR(J11*Table7[[#This Row],[FY24 Hts_Self DATIM Target (g*h(district total))]],"")</f>
        <v>0</v>
      </c>
    </row>
    <row r="12" spans="1:11" x14ac:dyDescent="0.3">
      <c r="A12" s="139" t="s">
        <v>9</v>
      </c>
      <c r="B12" s="103" t="s">
        <v>21</v>
      </c>
      <c r="C12" s="149" t="s">
        <v>22</v>
      </c>
      <c r="D12" s="105">
        <v>0</v>
      </c>
      <c r="E12" s="105">
        <v>1</v>
      </c>
      <c r="F12" s="105">
        <v>1</v>
      </c>
      <c r="G12" s="107">
        <f>F12/$F$22</f>
        <v>8.8731144631765753E-4</v>
      </c>
      <c r="H12" s="20">
        <f>G12*$H$22</f>
        <v>2.4454303460514644</v>
      </c>
      <c r="J12" s="14">
        <f>IFERROR(Table7[[#This Row],[ &lt;15]]/Table7[[#This Row],[Grand Total]],"")</f>
        <v>0</v>
      </c>
      <c r="K12" s="15">
        <f>IFERROR(J12*Table7[[#This Row],[FY24 Hts_Self DATIM Target (g*h(district total))]],"")</f>
        <v>0</v>
      </c>
    </row>
    <row r="13" spans="1:11" x14ac:dyDescent="0.3">
      <c r="A13" s="138" t="s">
        <v>9</v>
      </c>
      <c r="B13" s="114" t="s">
        <v>21</v>
      </c>
      <c r="C13" s="114" t="s">
        <v>23</v>
      </c>
      <c r="D13" s="115"/>
      <c r="E13" s="115">
        <v>372</v>
      </c>
      <c r="F13" s="115">
        <v>372</v>
      </c>
      <c r="G13" s="116">
        <f>F13/$F$22</f>
        <v>0.33007985803016859</v>
      </c>
      <c r="H13" s="19">
        <f>G13*$H$22</f>
        <v>909.70008873114466</v>
      </c>
      <c r="J13" s="14">
        <f>IFERROR(Table7[[#This Row],[ &lt;15]]/Table7[[#This Row],[Grand Total]],"")</f>
        <v>0</v>
      </c>
      <c r="K13" s="15">
        <f>IFERROR(J13*Table7[[#This Row],[FY24 Hts_Self DATIM Target (g*h(district total))]],"")</f>
        <v>0</v>
      </c>
    </row>
    <row r="14" spans="1:11" x14ac:dyDescent="0.3">
      <c r="A14" s="139" t="s">
        <v>9</v>
      </c>
      <c r="B14" s="103" t="s">
        <v>21</v>
      </c>
      <c r="C14" s="139" t="s">
        <v>24</v>
      </c>
      <c r="D14" s="105">
        <v>0</v>
      </c>
      <c r="E14" s="105">
        <v>3</v>
      </c>
      <c r="F14" s="105">
        <v>3</v>
      </c>
      <c r="G14" s="107">
        <f t="shared" ref="G14:G21" si="2">F14/$F$22</f>
        <v>2.6619343389529724E-3</v>
      </c>
      <c r="H14" s="20">
        <f t="shared" ref="H14:H21" si="3">G14*$H$22</f>
        <v>7.3362910381543918</v>
      </c>
      <c r="J14" s="14">
        <f>IFERROR(Table7[[#This Row],[ &lt;15]]/Table7[[#This Row],[Grand Total]],"")</f>
        <v>0</v>
      </c>
      <c r="K14" s="15">
        <f>IFERROR(J14*Table7[[#This Row],[FY24 Hts_Self DATIM Target (g*h(district total))]],"")</f>
        <v>0</v>
      </c>
    </row>
    <row r="15" spans="1:11" x14ac:dyDescent="0.3">
      <c r="A15" s="138" t="s">
        <v>9</v>
      </c>
      <c r="B15" s="114" t="s">
        <v>21</v>
      </c>
      <c r="C15" s="114" t="s">
        <v>25</v>
      </c>
      <c r="D15" s="115"/>
      <c r="E15" s="115">
        <v>20</v>
      </c>
      <c r="F15" s="115">
        <v>20</v>
      </c>
      <c r="G15" s="116">
        <f t="shared" si="2"/>
        <v>1.774622892635315E-2</v>
      </c>
      <c r="H15" s="19">
        <f t="shared" si="3"/>
        <v>48.908606921029282</v>
      </c>
      <c r="J15" s="14">
        <f>IFERROR(Table7[[#This Row],[ &lt;15]]/Table7[[#This Row],[Grand Total]],"")</f>
        <v>0</v>
      </c>
      <c r="K15" s="15">
        <f>IFERROR(J15*Table7[[#This Row],[FY24 Hts_Self DATIM Target (g*h(district total))]],"")</f>
        <v>0</v>
      </c>
    </row>
    <row r="16" spans="1:11" x14ac:dyDescent="0.3">
      <c r="A16" s="138" t="s">
        <v>9</v>
      </c>
      <c r="B16" s="114" t="s">
        <v>21</v>
      </c>
      <c r="C16" s="114" t="s">
        <v>26</v>
      </c>
      <c r="D16" s="115"/>
      <c r="E16" s="115">
        <v>420</v>
      </c>
      <c r="F16" s="115">
        <v>420</v>
      </c>
      <c r="G16" s="116">
        <f t="shared" si="2"/>
        <v>0.37267080745341613</v>
      </c>
      <c r="H16" s="19">
        <f t="shared" si="3"/>
        <v>1027.0807453416148</v>
      </c>
      <c r="J16" s="14">
        <f>IFERROR(Table7[[#This Row],[ &lt;15]]/Table7[[#This Row],[Grand Total]],"")</f>
        <v>0</v>
      </c>
      <c r="K16" s="15">
        <f>IFERROR(J16*Table7[[#This Row],[FY24 Hts_Self DATIM Target (g*h(district total))]],"")</f>
        <v>0</v>
      </c>
    </row>
    <row r="17" spans="1:11" x14ac:dyDescent="0.3">
      <c r="A17" s="139" t="s">
        <v>9</v>
      </c>
      <c r="B17" s="103" t="s">
        <v>21</v>
      </c>
      <c r="C17" s="139" t="s">
        <v>27</v>
      </c>
      <c r="D17" s="105">
        <v>0</v>
      </c>
      <c r="E17" s="105">
        <v>2</v>
      </c>
      <c r="F17" s="105">
        <v>2</v>
      </c>
      <c r="G17" s="107">
        <f t="shared" si="2"/>
        <v>1.7746228926353151E-3</v>
      </c>
      <c r="H17" s="20">
        <f t="shared" si="3"/>
        <v>4.8908606921029287</v>
      </c>
      <c r="J17" s="14">
        <f>IFERROR(Table7[[#This Row],[ &lt;15]]/Table7[[#This Row],[Grand Total]],"")</f>
        <v>0</v>
      </c>
      <c r="K17" s="15">
        <f>IFERROR(J17*Table7[[#This Row],[FY24 Hts_Self DATIM Target (g*h(district total))]],"")</f>
        <v>0</v>
      </c>
    </row>
    <row r="18" spans="1:11" x14ac:dyDescent="0.3">
      <c r="A18" s="138" t="s">
        <v>9</v>
      </c>
      <c r="B18" s="114" t="s">
        <v>21</v>
      </c>
      <c r="C18" s="114" t="s">
        <v>28</v>
      </c>
      <c r="D18" s="115">
        <v>7</v>
      </c>
      <c r="E18" s="115">
        <v>308</v>
      </c>
      <c r="F18" s="115">
        <v>315</v>
      </c>
      <c r="G18" s="116">
        <f t="shared" si="2"/>
        <v>0.27950310559006208</v>
      </c>
      <c r="H18" s="19">
        <f t="shared" si="3"/>
        <v>770.31055900621107</v>
      </c>
      <c r="J18" s="14">
        <f>IFERROR(Table7[[#This Row],[ &lt;15]]/Table7[[#This Row],[Grand Total]],"")</f>
        <v>2.2222222222222223E-2</v>
      </c>
      <c r="K18" s="15">
        <f>IFERROR(J18*Table7[[#This Row],[FY24 Hts_Self DATIM Target (g*h(district total))]],"")</f>
        <v>17.118012422360245</v>
      </c>
    </row>
    <row r="19" spans="1:11" x14ac:dyDescent="0.3">
      <c r="A19" s="139" t="s">
        <v>9</v>
      </c>
      <c r="B19" s="103" t="s">
        <v>21</v>
      </c>
      <c r="C19" s="139" t="s">
        <v>29</v>
      </c>
      <c r="D19" s="105">
        <v>0</v>
      </c>
      <c r="E19" s="105">
        <v>0</v>
      </c>
      <c r="F19" s="105">
        <v>0</v>
      </c>
      <c r="G19" s="107">
        <f t="shared" si="2"/>
        <v>0</v>
      </c>
      <c r="H19" s="20">
        <f t="shared" si="3"/>
        <v>0</v>
      </c>
      <c r="J19" s="14">
        <v>0</v>
      </c>
      <c r="K19" s="15">
        <f>IFERROR(J19*Table7[[#This Row],[FY24 Hts_Self DATIM Target (g*h(district total))]],"")</f>
        <v>0</v>
      </c>
    </row>
    <row r="20" spans="1:11" x14ac:dyDescent="0.3">
      <c r="A20" s="139" t="s">
        <v>9</v>
      </c>
      <c r="B20" s="103" t="s">
        <v>21</v>
      </c>
      <c r="C20" s="139" t="s">
        <v>30</v>
      </c>
      <c r="D20" s="105">
        <v>0</v>
      </c>
      <c r="E20" s="105">
        <v>4</v>
      </c>
      <c r="F20" s="105">
        <v>4</v>
      </c>
      <c r="G20" s="107">
        <f t="shared" si="2"/>
        <v>3.5492457852706301E-3</v>
      </c>
      <c r="H20" s="20">
        <f t="shared" si="3"/>
        <v>9.7817213842058575</v>
      </c>
      <c r="J20" s="14">
        <f>IFERROR(Table7[[#This Row],[ &lt;15]]/Table7[[#This Row],[Grand Total]],"")</f>
        <v>0</v>
      </c>
      <c r="K20" s="15">
        <f>IFERROR(J20*Table7[[#This Row],[FY24 Hts_Self DATIM Target (g*h(district total))]],"")</f>
        <v>0</v>
      </c>
    </row>
    <row r="21" spans="1:11" x14ac:dyDescent="0.3">
      <c r="A21" s="139" t="s">
        <v>9</v>
      </c>
      <c r="B21" s="103" t="s">
        <v>21</v>
      </c>
      <c r="C21" s="139" t="s">
        <v>31</v>
      </c>
      <c r="D21" s="105">
        <v>0</v>
      </c>
      <c r="E21" s="105">
        <v>0</v>
      </c>
      <c r="F21" s="105">
        <v>0</v>
      </c>
      <c r="G21" s="107">
        <f t="shared" si="2"/>
        <v>0</v>
      </c>
      <c r="H21" s="20">
        <f t="shared" si="3"/>
        <v>0</v>
      </c>
      <c r="J21" s="14">
        <v>0</v>
      </c>
      <c r="K21" s="15">
        <f>IFERROR(J21*Table7[[#This Row],[FY24 Hts_Self DATIM Target (g*h(district total))]],"")</f>
        <v>0</v>
      </c>
    </row>
    <row r="22" spans="1:11" x14ac:dyDescent="0.3">
      <c r="A22" s="140" t="s">
        <v>9</v>
      </c>
      <c r="B22" s="108" t="s">
        <v>32</v>
      </c>
      <c r="C22" s="108"/>
      <c r="D22" s="110">
        <v>7</v>
      </c>
      <c r="E22" s="110">
        <v>1120</v>
      </c>
      <c r="F22" s="110">
        <v>1127</v>
      </c>
      <c r="G22" s="112">
        <f>F22/$F$22</f>
        <v>1</v>
      </c>
      <c r="H22" s="151">
        <v>2756</v>
      </c>
      <c r="J22" s="14">
        <f>IFERROR(Table7[[#This Row],[ &lt;15]]/Table7[[#This Row],[Grand Total]],"")</f>
        <v>6.2111801242236021E-3</v>
      </c>
      <c r="K22" s="15">
        <f>IFERROR(J22*Table7[[#This Row],[FY24 Hts_Self DATIM Target (g*h(district total))]],"")</f>
        <v>17.118012422360248</v>
      </c>
    </row>
    <row r="23" spans="1:11" x14ac:dyDescent="0.3">
      <c r="A23" s="139" t="s">
        <v>9</v>
      </c>
      <c r="B23" s="103" t="s">
        <v>33</v>
      </c>
      <c r="C23" s="139" t="s">
        <v>34</v>
      </c>
      <c r="D23" s="142">
        <v>0</v>
      </c>
      <c r="E23" s="142">
        <v>0</v>
      </c>
      <c r="F23" s="142">
        <v>0</v>
      </c>
      <c r="G23" s="107">
        <f t="shared" ref="G23:G24" si="4">F23/$F$56</f>
        <v>0</v>
      </c>
      <c r="H23" s="20">
        <f t="shared" ref="H23:H24" si="5">G23*$H$56</f>
        <v>0</v>
      </c>
      <c r="J23" s="14">
        <v>0</v>
      </c>
      <c r="K23" s="15">
        <f>IFERROR(J23*Table7[[#This Row],[FY24 Hts_Self DATIM Target (g*h(district total))]],"")</f>
        <v>0</v>
      </c>
    </row>
    <row r="24" spans="1:11" x14ac:dyDescent="0.3">
      <c r="A24" s="139" t="s">
        <v>9</v>
      </c>
      <c r="B24" s="103" t="s">
        <v>33</v>
      </c>
      <c r="C24" s="139" t="s">
        <v>35</v>
      </c>
      <c r="D24" s="142">
        <v>0</v>
      </c>
      <c r="E24" s="142">
        <v>0</v>
      </c>
      <c r="F24" s="142">
        <v>0</v>
      </c>
      <c r="G24" s="107">
        <f t="shared" si="4"/>
        <v>0</v>
      </c>
      <c r="H24" s="20">
        <f t="shared" si="5"/>
        <v>0</v>
      </c>
      <c r="J24" s="14">
        <v>0</v>
      </c>
      <c r="K24" s="15">
        <f>IFERROR(J24*Table7[[#This Row],[FY24 Hts_Self DATIM Target (g*h(district total))]],"")</f>
        <v>0</v>
      </c>
    </row>
    <row r="25" spans="1:11" x14ac:dyDescent="0.3">
      <c r="A25" s="138" t="s">
        <v>9</v>
      </c>
      <c r="B25" s="114" t="s">
        <v>33</v>
      </c>
      <c r="C25" s="114" t="s">
        <v>36</v>
      </c>
      <c r="D25" s="115">
        <v>0</v>
      </c>
      <c r="E25" s="115">
        <v>14</v>
      </c>
      <c r="F25" s="115">
        <v>14</v>
      </c>
      <c r="G25" s="116">
        <f>F25/$F$56</f>
        <v>1.4418125643666324E-2</v>
      </c>
      <c r="H25" s="19">
        <f>G25*$H$56</f>
        <v>30.869207003089599</v>
      </c>
      <c r="J25" s="14">
        <f>IFERROR(Table7[[#This Row],[ &lt;15]]/Table7[[#This Row],[Grand Total]],"")</f>
        <v>0</v>
      </c>
      <c r="K25" s="15">
        <f>IFERROR(J25*Table7[[#This Row],[FY24 Hts_Self DATIM Target (g*h(district total))]],"")</f>
        <v>0</v>
      </c>
    </row>
    <row r="26" spans="1:11" x14ac:dyDescent="0.3">
      <c r="A26" s="138" t="s">
        <v>9</v>
      </c>
      <c r="B26" s="114" t="s">
        <v>33</v>
      </c>
      <c r="C26" s="114" t="s">
        <v>37</v>
      </c>
      <c r="D26" s="115">
        <v>0</v>
      </c>
      <c r="E26" s="115">
        <v>46</v>
      </c>
      <c r="F26" s="115">
        <v>46</v>
      </c>
      <c r="G26" s="116">
        <f t="shared" ref="G26:G55" si="6">F26/$F$56</f>
        <v>4.7373841400617921E-2</v>
      </c>
      <c r="H26" s="19">
        <f t="shared" ref="H26:H55" si="7">G26*$H$56</f>
        <v>101.42739443872297</v>
      </c>
      <c r="J26" s="14">
        <f>IFERROR(Table7[[#This Row],[ &lt;15]]/Table7[[#This Row],[Grand Total]],"")</f>
        <v>0</v>
      </c>
      <c r="K26" s="15">
        <f>IFERROR(J26*Table7[[#This Row],[FY24 Hts_Self DATIM Target (g*h(district total))]],"")</f>
        <v>0</v>
      </c>
    </row>
    <row r="27" spans="1:11" x14ac:dyDescent="0.3">
      <c r="A27" s="138" t="s">
        <v>9</v>
      </c>
      <c r="B27" s="114" t="s">
        <v>33</v>
      </c>
      <c r="C27" s="114" t="s">
        <v>38</v>
      </c>
      <c r="D27" s="115">
        <v>0</v>
      </c>
      <c r="E27" s="115">
        <v>24</v>
      </c>
      <c r="F27" s="115">
        <v>24</v>
      </c>
      <c r="G27" s="116">
        <f t="shared" si="6"/>
        <v>2.4716786817713696E-2</v>
      </c>
      <c r="H27" s="19">
        <f t="shared" si="7"/>
        <v>52.918640576725025</v>
      </c>
      <c r="J27" s="14">
        <f>IFERROR(Table7[[#This Row],[ &lt;15]]/Table7[[#This Row],[Grand Total]],"")</f>
        <v>0</v>
      </c>
      <c r="K27" s="15">
        <f>IFERROR(J27*Table7[[#This Row],[FY24 Hts_Self DATIM Target (g*h(district total))]],"")</f>
        <v>0</v>
      </c>
    </row>
    <row r="28" spans="1:11" x14ac:dyDescent="0.3">
      <c r="A28" s="139" t="s">
        <v>9</v>
      </c>
      <c r="B28" s="103" t="s">
        <v>33</v>
      </c>
      <c r="C28" s="139" t="s">
        <v>39</v>
      </c>
      <c r="D28" s="105">
        <v>0</v>
      </c>
      <c r="E28" s="105">
        <v>0</v>
      </c>
      <c r="F28" s="105">
        <v>0</v>
      </c>
      <c r="G28" s="107">
        <f t="shared" si="6"/>
        <v>0</v>
      </c>
      <c r="H28" s="20">
        <f t="shared" si="7"/>
        <v>0</v>
      </c>
      <c r="J28" s="14">
        <v>0</v>
      </c>
      <c r="K28" s="15">
        <f>IFERROR(J28*Table7[[#This Row],[FY24 Hts_Self DATIM Target (g*h(district total))]],"")</f>
        <v>0</v>
      </c>
    </row>
    <row r="29" spans="1:11" x14ac:dyDescent="0.3">
      <c r="A29" s="138" t="s">
        <v>9</v>
      </c>
      <c r="B29" s="114" t="s">
        <v>33</v>
      </c>
      <c r="C29" s="114" t="s">
        <v>40</v>
      </c>
      <c r="D29" s="115">
        <v>0</v>
      </c>
      <c r="E29" s="115">
        <v>41</v>
      </c>
      <c r="F29" s="115">
        <v>41</v>
      </c>
      <c r="G29" s="116">
        <f t="shared" si="6"/>
        <v>4.2224510813594233E-2</v>
      </c>
      <c r="H29" s="19">
        <f t="shared" si="7"/>
        <v>90.40267765190525</v>
      </c>
      <c r="J29" s="14">
        <f>IFERROR(Table7[[#This Row],[ &lt;15]]/Table7[[#This Row],[Grand Total]],"")</f>
        <v>0</v>
      </c>
      <c r="K29" s="15">
        <f>IFERROR(J29*Table7[[#This Row],[FY24 Hts_Self DATIM Target (g*h(district total))]],"")</f>
        <v>0</v>
      </c>
    </row>
    <row r="30" spans="1:11" x14ac:dyDescent="0.3">
      <c r="A30" s="139" t="s">
        <v>9</v>
      </c>
      <c r="B30" s="103" t="s">
        <v>33</v>
      </c>
      <c r="C30" s="139" t="s">
        <v>41</v>
      </c>
      <c r="D30" s="105">
        <v>0</v>
      </c>
      <c r="E30" s="105">
        <v>0</v>
      </c>
      <c r="F30" s="105">
        <v>0</v>
      </c>
      <c r="G30" s="107">
        <f t="shared" si="6"/>
        <v>0</v>
      </c>
      <c r="H30" s="20">
        <f t="shared" si="7"/>
        <v>0</v>
      </c>
      <c r="J30" s="14">
        <v>0</v>
      </c>
      <c r="K30" s="15">
        <f>IFERROR(J30*Table7[[#This Row],[FY24 Hts_Self DATIM Target (g*h(district total))]],"")</f>
        <v>0</v>
      </c>
    </row>
    <row r="31" spans="1:11" x14ac:dyDescent="0.3">
      <c r="A31" s="138" t="s">
        <v>9</v>
      </c>
      <c r="B31" s="114" t="s">
        <v>33</v>
      </c>
      <c r="C31" s="114" t="s">
        <v>42</v>
      </c>
      <c r="D31" s="115">
        <v>0</v>
      </c>
      <c r="E31" s="115">
        <v>420</v>
      </c>
      <c r="F31" s="115">
        <v>420</v>
      </c>
      <c r="G31" s="116">
        <f t="shared" si="6"/>
        <v>0.43254376930998972</v>
      </c>
      <c r="H31" s="19">
        <f t="shared" si="7"/>
        <v>926.07621009268803</v>
      </c>
      <c r="J31" s="14">
        <f>IFERROR(Table7[[#This Row],[ &lt;15]]/Table7[[#This Row],[Grand Total]],"")</f>
        <v>0</v>
      </c>
      <c r="K31" s="15">
        <f>IFERROR(J31*Table7[[#This Row],[FY24 Hts_Self DATIM Target (g*h(district total))]],"")</f>
        <v>0</v>
      </c>
    </row>
    <row r="32" spans="1:11" x14ac:dyDescent="0.3">
      <c r="A32" s="138" t="s">
        <v>9</v>
      </c>
      <c r="B32" s="114" t="s">
        <v>33</v>
      </c>
      <c r="C32" s="114" t="s">
        <v>43</v>
      </c>
      <c r="D32" s="115">
        <v>0</v>
      </c>
      <c r="E32" s="115">
        <v>17</v>
      </c>
      <c r="F32" s="115">
        <v>17</v>
      </c>
      <c r="G32" s="116">
        <f t="shared" si="6"/>
        <v>1.7507723995880537E-2</v>
      </c>
      <c r="H32" s="19">
        <f t="shared" si="7"/>
        <v>37.484037075180233</v>
      </c>
      <c r="J32" s="14">
        <f>IFERROR(Table7[[#This Row],[ &lt;15]]/Table7[[#This Row],[Grand Total]],"")</f>
        <v>0</v>
      </c>
      <c r="K32" s="15">
        <f>IFERROR(J32*Table7[[#This Row],[FY24 Hts_Self DATIM Target (g*h(district total))]],"")</f>
        <v>0</v>
      </c>
    </row>
    <row r="33" spans="1:11" x14ac:dyDescent="0.3">
      <c r="A33" s="138" t="s">
        <v>9</v>
      </c>
      <c r="B33" s="114" t="s">
        <v>33</v>
      </c>
      <c r="C33" s="114" t="s">
        <v>44</v>
      </c>
      <c r="D33" s="115">
        <v>0</v>
      </c>
      <c r="E33" s="115">
        <v>99</v>
      </c>
      <c r="F33" s="115">
        <v>99</v>
      </c>
      <c r="G33" s="116">
        <f t="shared" si="6"/>
        <v>0.101956745623069</v>
      </c>
      <c r="H33" s="19">
        <f t="shared" si="7"/>
        <v>218.28939237899073</v>
      </c>
      <c r="J33" s="14">
        <f>IFERROR(Table7[[#This Row],[ &lt;15]]/Table7[[#This Row],[Grand Total]],"")</f>
        <v>0</v>
      </c>
      <c r="K33" s="15">
        <f>IFERROR(J33*Table7[[#This Row],[FY24 Hts_Self DATIM Target (g*h(district total))]],"")</f>
        <v>0</v>
      </c>
    </row>
    <row r="34" spans="1:11" x14ac:dyDescent="0.3">
      <c r="A34" s="139" t="s">
        <v>9</v>
      </c>
      <c r="B34" s="103" t="s">
        <v>33</v>
      </c>
      <c r="C34" s="139" t="s">
        <v>45</v>
      </c>
      <c r="D34" s="105">
        <v>0</v>
      </c>
      <c r="E34" s="105">
        <v>0</v>
      </c>
      <c r="F34" s="105">
        <v>0</v>
      </c>
      <c r="G34" s="107">
        <f t="shared" si="6"/>
        <v>0</v>
      </c>
      <c r="H34" s="20">
        <f t="shared" si="7"/>
        <v>0</v>
      </c>
      <c r="J34" s="14">
        <v>0</v>
      </c>
      <c r="K34" s="15">
        <f>IFERROR(J34*Table7[[#This Row],[FY24 Hts_Self DATIM Target (g*h(district total))]],"")</f>
        <v>0</v>
      </c>
    </row>
    <row r="35" spans="1:11" x14ac:dyDescent="0.3">
      <c r="A35" s="138" t="s">
        <v>9</v>
      </c>
      <c r="B35" s="114" t="s">
        <v>33</v>
      </c>
      <c r="C35" s="114" t="s">
        <v>46</v>
      </c>
      <c r="D35" s="115">
        <v>0</v>
      </c>
      <c r="E35" s="115">
        <v>17</v>
      </c>
      <c r="F35" s="115">
        <v>17</v>
      </c>
      <c r="G35" s="116">
        <f t="shared" si="6"/>
        <v>1.7507723995880537E-2</v>
      </c>
      <c r="H35" s="19">
        <f t="shared" si="7"/>
        <v>37.484037075180233</v>
      </c>
      <c r="J35" s="14">
        <f>IFERROR(Table7[[#This Row],[ &lt;15]]/Table7[[#This Row],[Grand Total]],"")</f>
        <v>0</v>
      </c>
      <c r="K35" s="15">
        <f>IFERROR(J35*Table7[[#This Row],[FY24 Hts_Self DATIM Target (g*h(district total))]],"")</f>
        <v>0</v>
      </c>
    </row>
    <row r="36" spans="1:11" x14ac:dyDescent="0.3">
      <c r="A36" s="139" t="s">
        <v>9</v>
      </c>
      <c r="B36" s="103" t="s">
        <v>33</v>
      </c>
      <c r="C36" s="139" t="s">
        <v>48</v>
      </c>
      <c r="D36" s="105">
        <v>0</v>
      </c>
      <c r="E36" s="105">
        <v>2</v>
      </c>
      <c r="F36" s="105">
        <v>2</v>
      </c>
      <c r="G36" s="107">
        <f t="shared" si="6"/>
        <v>2.0597322348094747E-3</v>
      </c>
      <c r="H36" s="20">
        <f t="shared" si="7"/>
        <v>4.4098867147270857</v>
      </c>
      <c r="J36" s="14">
        <f>IFERROR(Table7[[#This Row],[ &lt;15]]/Table7[[#This Row],[Grand Total]],"")</f>
        <v>0</v>
      </c>
      <c r="K36" s="15">
        <f>IFERROR(J36*Table7[[#This Row],[FY24 Hts_Self DATIM Target (g*h(district total))]],"")</f>
        <v>0</v>
      </c>
    </row>
    <row r="37" spans="1:11" x14ac:dyDescent="0.3">
      <c r="A37" s="138" t="s">
        <v>9</v>
      </c>
      <c r="B37" s="114" t="s">
        <v>33</v>
      </c>
      <c r="C37" s="114" t="s">
        <v>47</v>
      </c>
      <c r="D37" s="115">
        <v>0</v>
      </c>
      <c r="E37" s="115">
        <v>6</v>
      </c>
      <c r="F37" s="115">
        <v>6</v>
      </c>
      <c r="G37" s="116">
        <f t="shared" si="6"/>
        <v>6.1791967044284241E-3</v>
      </c>
      <c r="H37" s="19">
        <f t="shared" si="7"/>
        <v>13.229660144181256</v>
      </c>
      <c r="J37" s="14">
        <f>IFERROR(Table7[[#This Row],[ &lt;15]]/Table7[[#This Row],[Grand Total]],"")</f>
        <v>0</v>
      </c>
      <c r="K37" s="15">
        <f>IFERROR(J37*Table7[[#This Row],[FY24 Hts_Self DATIM Target (g*h(district total))]],"")</f>
        <v>0</v>
      </c>
    </row>
    <row r="38" spans="1:11" x14ac:dyDescent="0.3">
      <c r="A38" s="138" t="s">
        <v>9</v>
      </c>
      <c r="B38" s="114" t="s">
        <v>33</v>
      </c>
      <c r="C38" s="114" t="s">
        <v>49</v>
      </c>
      <c r="D38" s="115">
        <v>0</v>
      </c>
      <c r="E38" s="115">
        <v>24</v>
      </c>
      <c r="F38" s="115">
        <v>24</v>
      </c>
      <c r="G38" s="116">
        <f t="shared" si="6"/>
        <v>2.4716786817713696E-2</v>
      </c>
      <c r="H38" s="19">
        <f t="shared" si="7"/>
        <v>52.918640576725025</v>
      </c>
      <c r="J38" s="14">
        <f>IFERROR(Table7[[#This Row],[ &lt;15]]/Table7[[#This Row],[Grand Total]],"")</f>
        <v>0</v>
      </c>
      <c r="K38" s="15">
        <f>IFERROR(J38*Table7[[#This Row],[FY24 Hts_Self DATIM Target (g*h(district total))]],"")</f>
        <v>0</v>
      </c>
    </row>
    <row r="39" spans="1:11" x14ac:dyDescent="0.3">
      <c r="A39" s="138" t="s">
        <v>9</v>
      </c>
      <c r="B39" s="114" t="s">
        <v>33</v>
      </c>
      <c r="C39" s="114" t="s">
        <v>50</v>
      </c>
      <c r="D39" s="115">
        <v>0</v>
      </c>
      <c r="E39" s="115">
        <v>93</v>
      </c>
      <c r="F39" s="115">
        <v>93</v>
      </c>
      <c r="G39" s="116">
        <f t="shared" si="6"/>
        <v>9.577754891864057E-2</v>
      </c>
      <c r="H39" s="19">
        <f t="shared" si="7"/>
        <v>205.05973223480947</v>
      </c>
      <c r="J39" s="14">
        <f>IFERROR(Table7[[#This Row],[ &lt;15]]/Table7[[#This Row],[Grand Total]],"")</f>
        <v>0</v>
      </c>
      <c r="K39" s="15">
        <f>IFERROR(J39*Table7[[#This Row],[FY24 Hts_Self DATIM Target (g*h(district total))]],"")</f>
        <v>0</v>
      </c>
    </row>
    <row r="40" spans="1:11" x14ac:dyDescent="0.3">
      <c r="A40" s="139" t="s">
        <v>9</v>
      </c>
      <c r="B40" s="103" t="s">
        <v>33</v>
      </c>
      <c r="C40" s="139" t="s">
        <v>51</v>
      </c>
      <c r="D40" s="105">
        <v>0</v>
      </c>
      <c r="E40" s="105">
        <v>5</v>
      </c>
      <c r="F40" s="105">
        <v>5</v>
      </c>
      <c r="G40" s="107">
        <f t="shared" si="6"/>
        <v>5.1493305870236872E-3</v>
      </c>
      <c r="H40" s="20">
        <f t="shared" si="7"/>
        <v>11.024716786817715</v>
      </c>
      <c r="J40" s="14">
        <f>IFERROR(Table7[[#This Row],[ &lt;15]]/Table7[[#This Row],[Grand Total]],"")</f>
        <v>0</v>
      </c>
      <c r="K40" s="15">
        <f>IFERROR(J40*Table7[[#This Row],[FY24 Hts_Self DATIM Target (g*h(district total))]],"")</f>
        <v>0</v>
      </c>
    </row>
    <row r="41" spans="1:11" x14ac:dyDescent="0.3">
      <c r="A41" s="139" t="s">
        <v>9</v>
      </c>
      <c r="B41" s="103" t="s">
        <v>33</v>
      </c>
      <c r="C41" s="139" t="s">
        <v>52</v>
      </c>
      <c r="D41" s="105">
        <v>0</v>
      </c>
      <c r="E41" s="105">
        <v>0</v>
      </c>
      <c r="F41" s="105">
        <v>0</v>
      </c>
      <c r="G41" s="107">
        <f t="shared" si="6"/>
        <v>0</v>
      </c>
      <c r="H41" s="20">
        <f t="shared" si="7"/>
        <v>0</v>
      </c>
      <c r="J41" s="14">
        <v>0</v>
      </c>
      <c r="K41" s="15">
        <f>IFERROR(J41*Table7[[#This Row],[FY24 Hts_Self DATIM Target (g*h(district total))]],"")</f>
        <v>0</v>
      </c>
    </row>
    <row r="42" spans="1:11" x14ac:dyDescent="0.3">
      <c r="A42" s="139" t="s">
        <v>9</v>
      </c>
      <c r="B42" s="103" t="s">
        <v>33</v>
      </c>
      <c r="C42" s="139" t="s">
        <v>53</v>
      </c>
      <c r="D42" s="105">
        <v>0</v>
      </c>
      <c r="E42" s="105">
        <v>0</v>
      </c>
      <c r="F42" s="105">
        <v>0</v>
      </c>
      <c r="G42" s="107">
        <f t="shared" si="6"/>
        <v>0</v>
      </c>
      <c r="H42" s="20">
        <f t="shared" si="7"/>
        <v>0</v>
      </c>
      <c r="J42" s="14">
        <v>0</v>
      </c>
      <c r="K42" s="15">
        <f>IFERROR(J42*Table7[[#This Row],[FY24 Hts_Self DATIM Target (g*h(district total))]],"")</f>
        <v>0</v>
      </c>
    </row>
    <row r="43" spans="1:11" x14ac:dyDescent="0.3">
      <c r="A43" s="139" t="s">
        <v>9</v>
      </c>
      <c r="B43" s="103" t="s">
        <v>33</v>
      </c>
      <c r="C43" s="139" t="s">
        <v>54</v>
      </c>
      <c r="D43" s="105">
        <v>0</v>
      </c>
      <c r="E43" s="105">
        <v>0</v>
      </c>
      <c r="F43" s="105">
        <v>0</v>
      </c>
      <c r="G43" s="107">
        <f t="shared" si="6"/>
        <v>0</v>
      </c>
      <c r="H43" s="20">
        <f t="shared" si="7"/>
        <v>0</v>
      </c>
      <c r="J43" s="14">
        <v>0</v>
      </c>
      <c r="K43" s="15">
        <f>IFERROR(J43*Table7[[#This Row],[FY24 Hts_Self DATIM Target (g*h(district total))]],"")</f>
        <v>0</v>
      </c>
    </row>
    <row r="44" spans="1:11" x14ac:dyDescent="0.3">
      <c r="A44" s="139" t="s">
        <v>9</v>
      </c>
      <c r="B44" s="103" t="s">
        <v>33</v>
      </c>
      <c r="C44" s="139" t="s">
        <v>55</v>
      </c>
      <c r="D44" s="105">
        <v>0</v>
      </c>
      <c r="E44" s="105">
        <v>0</v>
      </c>
      <c r="F44" s="105">
        <v>0</v>
      </c>
      <c r="G44" s="107">
        <f t="shared" si="6"/>
        <v>0</v>
      </c>
      <c r="H44" s="20">
        <f t="shared" si="7"/>
        <v>0</v>
      </c>
      <c r="J44" s="14">
        <v>0</v>
      </c>
      <c r="K44" s="15">
        <f>IFERROR(J44*Table7[[#This Row],[FY24 Hts_Self DATIM Target (g*h(district total))]],"")</f>
        <v>0</v>
      </c>
    </row>
    <row r="45" spans="1:11" x14ac:dyDescent="0.3">
      <c r="A45" s="139" t="s">
        <v>9</v>
      </c>
      <c r="B45" s="103" t="s">
        <v>33</v>
      </c>
      <c r="C45" s="139" t="s">
        <v>56</v>
      </c>
      <c r="D45" s="105">
        <v>0</v>
      </c>
      <c r="E45" s="105">
        <v>106</v>
      </c>
      <c r="F45" s="105">
        <v>106</v>
      </c>
      <c r="G45" s="107">
        <f t="shared" si="6"/>
        <v>0.10916580844490216</v>
      </c>
      <c r="H45" s="20">
        <f t="shared" si="7"/>
        <v>233.72399588053551</v>
      </c>
      <c r="J45" s="14">
        <f>IFERROR(Table7[[#This Row],[ &lt;15]]/Table7[[#This Row],[Grand Total]],"")</f>
        <v>0</v>
      </c>
      <c r="K45" s="15">
        <f>IFERROR(J45*Table7[[#This Row],[FY24 Hts_Self DATIM Target (g*h(district total))]],"")</f>
        <v>0</v>
      </c>
    </row>
    <row r="46" spans="1:11" x14ac:dyDescent="0.3">
      <c r="A46" s="139" t="s">
        <v>9</v>
      </c>
      <c r="B46" s="103" t="s">
        <v>33</v>
      </c>
      <c r="C46" s="139" t="s">
        <v>57</v>
      </c>
      <c r="D46" s="105">
        <v>0</v>
      </c>
      <c r="E46" s="105">
        <v>0</v>
      </c>
      <c r="F46" s="105">
        <v>0</v>
      </c>
      <c r="G46" s="107">
        <f t="shared" si="6"/>
        <v>0</v>
      </c>
      <c r="H46" s="20">
        <f t="shared" si="7"/>
        <v>0</v>
      </c>
      <c r="J46" s="14">
        <v>0</v>
      </c>
      <c r="K46" s="15">
        <f>IFERROR(J46*Table7[[#This Row],[FY24 Hts_Self DATIM Target (g*h(district total))]],"")</f>
        <v>0</v>
      </c>
    </row>
    <row r="47" spans="1:11" x14ac:dyDescent="0.3">
      <c r="A47" s="139" t="s">
        <v>9</v>
      </c>
      <c r="B47" s="103" t="s">
        <v>33</v>
      </c>
      <c r="C47" s="139" t="s">
        <v>58</v>
      </c>
      <c r="D47" s="105">
        <v>0</v>
      </c>
      <c r="E47" s="105">
        <v>0</v>
      </c>
      <c r="F47" s="105">
        <v>0</v>
      </c>
      <c r="G47" s="107">
        <f t="shared" si="6"/>
        <v>0</v>
      </c>
      <c r="H47" s="20">
        <f t="shared" si="7"/>
        <v>0</v>
      </c>
      <c r="J47" s="14">
        <v>0</v>
      </c>
      <c r="K47" s="15">
        <f>IFERROR(J47*Table7[[#This Row],[FY24 Hts_Self DATIM Target (g*h(district total))]],"")</f>
        <v>0</v>
      </c>
    </row>
    <row r="48" spans="1:11" x14ac:dyDescent="0.3">
      <c r="A48" s="138" t="s">
        <v>9</v>
      </c>
      <c r="B48" s="114" t="s">
        <v>33</v>
      </c>
      <c r="C48" s="114" t="s">
        <v>59</v>
      </c>
      <c r="D48" s="115">
        <v>0</v>
      </c>
      <c r="E48" s="115">
        <v>23</v>
      </c>
      <c r="F48" s="115">
        <v>23</v>
      </c>
      <c r="G48" s="116">
        <f t="shared" si="6"/>
        <v>2.368692070030896E-2</v>
      </c>
      <c r="H48" s="19">
        <f t="shared" si="7"/>
        <v>50.713697219361485</v>
      </c>
      <c r="J48" s="14">
        <f>IFERROR(Table7[[#This Row],[ &lt;15]]/Table7[[#This Row],[Grand Total]],"")</f>
        <v>0</v>
      </c>
      <c r="K48" s="15">
        <f>IFERROR(J48*Table7[[#This Row],[FY24 Hts_Self DATIM Target (g*h(district total))]],"")</f>
        <v>0</v>
      </c>
    </row>
    <row r="49" spans="1:11" x14ac:dyDescent="0.3">
      <c r="A49" s="139" t="s">
        <v>9</v>
      </c>
      <c r="B49" s="103" t="s">
        <v>33</v>
      </c>
      <c r="C49" s="139" t="s">
        <v>60</v>
      </c>
      <c r="D49" s="105">
        <v>0</v>
      </c>
      <c r="E49" s="105">
        <v>5</v>
      </c>
      <c r="F49" s="105">
        <v>5</v>
      </c>
      <c r="G49" s="107">
        <f t="shared" si="6"/>
        <v>5.1493305870236872E-3</v>
      </c>
      <c r="H49" s="20">
        <f t="shared" si="7"/>
        <v>11.024716786817715</v>
      </c>
      <c r="J49" s="14">
        <f>IFERROR(Table7[[#This Row],[ &lt;15]]/Table7[[#This Row],[Grand Total]],"")</f>
        <v>0</v>
      </c>
      <c r="K49" s="15">
        <f>IFERROR(J49*Table7[[#This Row],[FY24 Hts_Self DATIM Target (g*h(district total))]],"")</f>
        <v>0</v>
      </c>
    </row>
    <row r="50" spans="1:11" x14ac:dyDescent="0.3">
      <c r="A50" s="139" t="s">
        <v>9</v>
      </c>
      <c r="B50" s="103" t="s">
        <v>33</v>
      </c>
      <c r="C50" s="139" t="s">
        <v>61</v>
      </c>
      <c r="D50" s="105">
        <v>0</v>
      </c>
      <c r="E50" s="105">
        <v>0</v>
      </c>
      <c r="F50" s="105">
        <v>0</v>
      </c>
      <c r="G50" s="107">
        <f t="shared" si="6"/>
        <v>0</v>
      </c>
      <c r="H50" s="20">
        <f t="shared" si="7"/>
        <v>0</v>
      </c>
      <c r="J50" s="14">
        <v>0</v>
      </c>
      <c r="K50" s="15">
        <f>IFERROR(J50*Table7[[#This Row],[FY24 Hts_Self DATIM Target (g*h(district total))]],"")</f>
        <v>0</v>
      </c>
    </row>
    <row r="51" spans="1:11" x14ac:dyDescent="0.3">
      <c r="A51" s="139" t="s">
        <v>9</v>
      </c>
      <c r="B51" s="103" t="s">
        <v>33</v>
      </c>
      <c r="C51" s="139" t="s">
        <v>62</v>
      </c>
      <c r="D51" s="105">
        <v>0</v>
      </c>
      <c r="E51" s="105">
        <v>0</v>
      </c>
      <c r="F51" s="105">
        <v>0</v>
      </c>
      <c r="G51" s="107">
        <f t="shared" si="6"/>
        <v>0</v>
      </c>
      <c r="H51" s="20">
        <f t="shared" si="7"/>
        <v>0</v>
      </c>
      <c r="J51" s="14">
        <v>0</v>
      </c>
      <c r="K51" s="15">
        <f>IFERROR(J51*Table7[[#This Row],[FY24 Hts_Self DATIM Target (g*h(district total))]],"")</f>
        <v>0</v>
      </c>
    </row>
    <row r="52" spans="1:11" x14ac:dyDescent="0.3">
      <c r="A52" s="139" t="s">
        <v>9</v>
      </c>
      <c r="B52" s="103" t="s">
        <v>33</v>
      </c>
      <c r="C52" s="139" t="s">
        <v>63</v>
      </c>
      <c r="D52" s="105">
        <v>0</v>
      </c>
      <c r="E52" s="105">
        <v>0</v>
      </c>
      <c r="F52" s="105">
        <v>0</v>
      </c>
      <c r="G52" s="107">
        <f t="shared" si="6"/>
        <v>0</v>
      </c>
      <c r="H52" s="20">
        <f t="shared" si="7"/>
        <v>0</v>
      </c>
      <c r="J52" s="14">
        <v>0</v>
      </c>
      <c r="K52" s="15">
        <f>IFERROR(J52*Table7[[#This Row],[FY24 Hts_Self DATIM Target (g*h(district total))]],"")</f>
        <v>0</v>
      </c>
    </row>
    <row r="53" spans="1:11" x14ac:dyDescent="0.3">
      <c r="A53" s="139" t="s">
        <v>9</v>
      </c>
      <c r="B53" s="103" t="s">
        <v>33</v>
      </c>
      <c r="C53" s="139" t="s">
        <v>64</v>
      </c>
      <c r="D53" s="105">
        <v>0</v>
      </c>
      <c r="E53" s="105">
        <v>0</v>
      </c>
      <c r="F53" s="105">
        <v>0</v>
      </c>
      <c r="G53" s="107">
        <f t="shared" si="6"/>
        <v>0</v>
      </c>
      <c r="H53" s="20">
        <f t="shared" si="7"/>
        <v>0</v>
      </c>
      <c r="J53" s="14">
        <v>0</v>
      </c>
      <c r="K53" s="15">
        <f>IFERROR(J53*Table7[[#This Row],[FY24 Hts_Self DATIM Target (g*h(district total))]],"")</f>
        <v>0</v>
      </c>
    </row>
    <row r="54" spans="1:11" x14ac:dyDescent="0.3">
      <c r="A54" s="139" t="s">
        <v>9</v>
      </c>
      <c r="B54" s="103" t="s">
        <v>33</v>
      </c>
      <c r="C54" s="139" t="s">
        <v>65</v>
      </c>
      <c r="D54" s="105">
        <v>0</v>
      </c>
      <c r="E54" s="105">
        <v>0</v>
      </c>
      <c r="F54" s="105">
        <v>0</v>
      </c>
      <c r="G54" s="107">
        <f t="shared" si="6"/>
        <v>0</v>
      </c>
      <c r="H54" s="20">
        <f t="shared" si="7"/>
        <v>0</v>
      </c>
      <c r="J54" s="14">
        <v>0</v>
      </c>
      <c r="K54" s="15">
        <f>IFERROR(J54*Table7[[#This Row],[FY24 Hts_Self DATIM Target (g*h(district total))]],"")</f>
        <v>0</v>
      </c>
    </row>
    <row r="55" spans="1:11" x14ac:dyDescent="0.3">
      <c r="A55" s="138" t="s">
        <v>9</v>
      </c>
      <c r="B55" s="114" t="s">
        <v>33</v>
      </c>
      <c r="C55" s="114" t="s">
        <v>66</v>
      </c>
      <c r="D55" s="115">
        <v>0</v>
      </c>
      <c r="E55" s="115">
        <v>147</v>
      </c>
      <c r="F55" s="115">
        <v>147</v>
      </c>
      <c r="G55" s="116">
        <f t="shared" si="6"/>
        <v>0.15139031925849639</v>
      </c>
      <c r="H55" s="19">
        <f t="shared" si="7"/>
        <v>324.12667353244075</v>
      </c>
      <c r="J55" s="14">
        <f>IFERROR(Table7[[#This Row],[ &lt;15]]/Table7[[#This Row],[Grand Total]],"")</f>
        <v>0</v>
      </c>
      <c r="K55" s="15">
        <f>IFERROR(J55*Table7[[#This Row],[FY24 Hts_Self DATIM Target (g*h(district total))]],"")</f>
        <v>0</v>
      </c>
    </row>
    <row r="56" spans="1:11" x14ac:dyDescent="0.3">
      <c r="A56" s="140" t="s">
        <v>9</v>
      </c>
      <c r="B56" s="108" t="s">
        <v>67</v>
      </c>
      <c r="C56" s="108"/>
      <c r="D56" s="110">
        <v>0</v>
      </c>
      <c r="E56" s="110">
        <v>971</v>
      </c>
      <c r="F56" s="110">
        <v>971</v>
      </c>
      <c r="G56" s="112">
        <f>F56/$F$56</f>
        <v>1</v>
      </c>
      <c r="H56" s="141">
        <v>2141</v>
      </c>
      <c r="J56" s="14">
        <f>IFERROR(Table7[[#This Row],[ &lt;15]]/Table7[[#This Row],[Grand Total]],"")</f>
        <v>0</v>
      </c>
      <c r="K56" s="15">
        <f>IFERROR(J56*Table7[[#This Row],[FY24 Hts_Self DATIM Target (g*h(district total))]],"")</f>
        <v>0</v>
      </c>
    </row>
    <row r="57" spans="1:11" x14ac:dyDescent="0.3">
      <c r="A57" s="139" t="s">
        <v>9</v>
      </c>
      <c r="B57" s="103" t="s">
        <v>68</v>
      </c>
      <c r="C57" s="139" t="s">
        <v>69</v>
      </c>
      <c r="D57" s="142">
        <v>0</v>
      </c>
      <c r="E57" s="142">
        <v>0</v>
      </c>
      <c r="F57" s="142">
        <v>0</v>
      </c>
      <c r="G57" s="107">
        <f t="shared" ref="G57:G58" si="8">F57/$F$66</f>
        <v>0</v>
      </c>
      <c r="H57" s="20">
        <f t="shared" ref="H57:H58" si="9">G57*$H$66</f>
        <v>0</v>
      </c>
      <c r="J57" s="14">
        <v>0</v>
      </c>
      <c r="K57" s="15">
        <f>IFERROR(J57*Table7[[#This Row],[FY24 Hts_Self DATIM Target (g*h(district total))]],"")</f>
        <v>0</v>
      </c>
    </row>
    <row r="58" spans="1:11" x14ac:dyDescent="0.3">
      <c r="A58" s="139" t="s">
        <v>9</v>
      </c>
      <c r="B58" s="103" t="s">
        <v>68</v>
      </c>
      <c r="C58" s="139" t="s">
        <v>70</v>
      </c>
      <c r="D58" s="142">
        <v>0</v>
      </c>
      <c r="E58" s="142">
        <v>0</v>
      </c>
      <c r="F58" s="142">
        <v>0</v>
      </c>
      <c r="G58" s="107">
        <f t="shared" si="8"/>
        <v>0</v>
      </c>
      <c r="H58" s="20">
        <f t="shared" si="9"/>
        <v>0</v>
      </c>
      <c r="J58" s="14">
        <v>0</v>
      </c>
      <c r="K58" s="15">
        <f>IFERROR(J58*Table7[[#This Row],[FY24 Hts_Self DATIM Target (g*h(district total))]],"")</f>
        <v>0</v>
      </c>
    </row>
    <row r="59" spans="1:11" x14ac:dyDescent="0.3">
      <c r="A59" s="138" t="s">
        <v>9</v>
      </c>
      <c r="B59" s="114" t="s">
        <v>68</v>
      </c>
      <c r="C59" s="114" t="s">
        <v>71</v>
      </c>
      <c r="D59" s="115">
        <v>0</v>
      </c>
      <c r="E59" s="115">
        <v>8</v>
      </c>
      <c r="F59" s="115">
        <v>8</v>
      </c>
      <c r="G59" s="116">
        <f>F59/$F$66</f>
        <v>0.13559322033898305</v>
      </c>
      <c r="H59" s="19">
        <f>G59*$H$66</f>
        <v>53.694915254237287</v>
      </c>
      <c r="J59" s="14">
        <f>IFERROR(Table7[[#This Row],[ &lt;15]]/Table7[[#This Row],[Grand Total]],"")</f>
        <v>0</v>
      </c>
      <c r="K59" s="15">
        <f>IFERROR(J59*Table7[[#This Row],[FY24 Hts_Self DATIM Target (g*h(district total))]],"")</f>
        <v>0</v>
      </c>
    </row>
    <row r="60" spans="1:11" x14ac:dyDescent="0.3">
      <c r="A60" s="139" t="s">
        <v>9</v>
      </c>
      <c r="B60" s="103" t="s">
        <v>68</v>
      </c>
      <c r="C60" s="139" t="s">
        <v>72</v>
      </c>
      <c r="D60" s="105">
        <v>0</v>
      </c>
      <c r="E60" s="105">
        <v>0</v>
      </c>
      <c r="F60" s="105">
        <v>0</v>
      </c>
      <c r="G60" s="107">
        <f t="shared" ref="G60:G65" si="10">F60/$F$66</f>
        <v>0</v>
      </c>
      <c r="H60" s="20">
        <f t="shared" ref="H60:H65" si="11">G60*$H$66</f>
        <v>0</v>
      </c>
      <c r="J60" s="14">
        <v>0</v>
      </c>
      <c r="K60" s="15">
        <f>IFERROR(J60*Table7[[#This Row],[FY24 Hts_Self DATIM Target (g*h(district total))]],"")</f>
        <v>0</v>
      </c>
    </row>
    <row r="61" spans="1:11" x14ac:dyDescent="0.3">
      <c r="A61" s="138" t="s">
        <v>9</v>
      </c>
      <c r="B61" s="114" t="s">
        <v>68</v>
      </c>
      <c r="C61" s="114" t="s">
        <v>73</v>
      </c>
      <c r="D61" s="115">
        <v>0</v>
      </c>
      <c r="E61" s="115">
        <v>36</v>
      </c>
      <c r="F61" s="115">
        <v>36</v>
      </c>
      <c r="G61" s="116">
        <f t="shared" si="10"/>
        <v>0.61016949152542377</v>
      </c>
      <c r="H61" s="19">
        <f t="shared" si="11"/>
        <v>241.62711864406782</v>
      </c>
      <c r="J61" s="14">
        <f>IFERROR(Table7[[#This Row],[ &lt;15]]/Table7[[#This Row],[Grand Total]],"")</f>
        <v>0</v>
      </c>
      <c r="K61" s="15">
        <f>IFERROR(J61*Table7[[#This Row],[FY24 Hts_Self DATIM Target (g*h(district total))]],"")</f>
        <v>0</v>
      </c>
    </row>
    <row r="62" spans="1:11" x14ac:dyDescent="0.3">
      <c r="A62" s="138" t="s">
        <v>9</v>
      </c>
      <c r="B62" s="114" t="s">
        <v>68</v>
      </c>
      <c r="C62" s="114" t="s">
        <v>74</v>
      </c>
      <c r="D62" s="115">
        <v>0</v>
      </c>
      <c r="E62" s="115">
        <v>15</v>
      </c>
      <c r="F62" s="115">
        <v>15</v>
      </c>
      <c r="G62" s="116">
        <f t="shared" si="10"/>
        <v>0.25423728813559321</v>
      </c>
      <c r="H62" s="19">
        <f t="shared" si="11"/>
        <v>100.67796610169491</v>
      </c>
      <c r="J62" s="14">
        <f>IFERROR(Table7[[#This Row],[ &lt;15]]/Table7[[#This Row],[Grand Total]],"")</f>
        <v>0</v>
      </c>
      <c r="K62" s="15">
        <f>IFERROR(J62*Table7[[#This Row],[FY24 Hts_Self DATIM Target (g*h(district total))]],"")</f>
        <v>0</v>
      </c>
    </row>
    <row r="63" spans="1:11" x14ac:dyDescent="0.3">
      <c r="A63" s="138" t="s">
        <v>9</v>
      </c>
      <c r="B63" s="114" t="s">
        <v>68</v>
      </c>
      <c r="C63" s="138" t="s">
        <v>75</v>
      </c>
      <c r="D63" s="115">
        <v>0</v>
      </c>
      <c r="E63" s="115"/>
      <c r="F63" s="115"/>
      <c r="G63" s="116">
        <f t="shared" si="10"/>
        <v>0</v>
      </c>
      <c r="H63" s="19">
        <f t="shared" si="11"/>
        <v>0</v>
      </c>
      <c r="J63" s="14">
        <v>0</v>
      </c>
      <c r="K63" s="15">
        <f>IFERROR(J63*Table7[[#This Row],[FY24 Hts_Self DATIM Target (g*h(district total))]],"")</f>
        <v>0</v>
      </c>
    </row>
    <row r="64" spans="1:11" x14ac:dyDescent="0.3">
      <c r="A64" s="138" t="s">
        <v>9</v>
      </c>
      <c r="B64" s="114" t="s">
        <v>68</v>
      </c>
      <c r="C64" s="138" t="s">
        <v>76</v>
      </c>
      <c r="D64" s="115">
        <v>0</v>
      </c>
      <c r="E64" s="115"/>
      <c r="F64" s="115"/>
      <c r="G64" s="116">
        <f t="shared" si="10"/>
        <v>0</v>
      </c>
      <c r="H64" s="19">
        <f t="shared" si="11"/>
        <v>0</v>
      </c>
      <c r="J64" s="14">
        <v>0</v>
      </c>
      <c r="K64" s="15">
        <f>IFERROR(J64*Table7[[#This Row],[FY24 Hts_Self DATIM Target (g*h(district total))]],"")</f>
        <v>0</v>
      </c>
    </row>
    <row r="65" spans="1:11" x14ac:dyDescent="0.3">
      <c r="A65" s="138" t="s">
        <v>9</v>
      </c>
      <c r="B65" s="114" t="s">
        <v>68</v>
      </c>
      <c r="C65" s="138" t="s">
        <v>77</v>
      </c>
      <c r="D65" s="115">
        <v>0</v>
      </c>
      <c r="E65" s="115"/>
      <c r="F65" s="115"/>
      <c r="G65" s="116">
        <f t="shared" si="10"/>
        <v>0</v>
      </c>
      <c r="H65" s="19">
        <f t="shared" si="11"/>
        <v>0</v>
      </c>
      <c r="J65" s="14">
        <v>0</v>
      </c>
      <c r="K65" s="15">
        <f>IFERROR(J65*Table7[[#This Row],[FY24 Hts_Self DATIM Target (g*h(district total))]],"")</f>
        <v>0</v>
      </c>
    </row>
    <row r="66" spans="1:11" x14ac:dyDescent="0.3">
      <c r="A66" s="140" t="s">
        <v>9</v>
      </c>
      <c r="B66" s="108" t="s">
        <v>78</v>
      </c>
      <c r="C66" s="108"/>
      <c r="D66" s="110">
        <v>0</v>
      </c>
      <c r="E66" s="110">
        <v>59</v>
      </c>
      <c r="F66" s="110">
        <v>59</v>
      </c>
      <c r="G66" s="112">
        <f>F66/$F$66</f>
        <v>1</v>
      </c>
      <c r="H66" s="141">
        <v>396</v>
      </c>
      <c r="J66" s="14">
        <f>IFERROR(Table7[[#This Row],[ &lt;15]]/Table7[[#This Row],[Grand Total]],"")</f>
        <v>0</v>
      </c>
      <c r="K66" s="15">
        <f>IFERROR(J66*Table7[[#This Row],[FY24 Hts_Self DATIM Target (g*h(district total))]],"")</f>
        <v>0</v>
      </c>
    </row>
    <row r="67" spans="1:11" x14ac:dyDescent="0.3">
      <c r="A67" s="139" t="s">
        <v>9</v>
      </c>
      <c r="B67" s="103" t="s">
        <v>79</v>
      </c>
      <c r="C67" s="139" t="s">
        <v>80</v>
      </c>
      <c r="D67" s="142">
        <v>0</v>
      </c>
      <c r="E67" s="142">
        <v>0</v>
      </c>
      <c r="F67" s="142">
        <v>0</v>
      </c>
      <c r="G67" s="107">
        <f>F67/$F$167</f>
        <v>0</v>
      </c>
      <c r="H67" s="143">
        <v>0</v>
      </c>
      <c r="J67" s="14">
        <v>0</v>
      </c>
      <c r="K67" s="15">
        <f>IFERROR(J67*Table7[[#This Row],[FY24 Hts_Self DATIM Target (g*h(district total))]],"")</f>
        <v>0</v>
      </c>
    </row>
    <row r="68" spans="1:11" x14ac:dyDescent="0.3">
      <c r="A68" s="139" t="s">
        <v>9</v>
      </c>
      <c r="B68" s="103" t="s">
        <v>79</v>
      </c>
      <c r="C68" s="139" t="s">
        <v>81</v>
      </c>
      <c r="D68" s="142">
        <v>0</v>
      </c>
      <c r="E68" s="142">
        <v>0</v>
      </c>
      <c r="F68" s="142">
        <v>0</v>
      </c>
      <c r="G68" s="107">
        <f t="shared" ref="G68:G71" si="12">F68/$F$73</f>
        <v>0</v>
      </c>
      <c r="H68" s="20">
        <f t="shared" ref="H68:H71" si="13">G68*$H$73</f>
        <v>0</v>
      </c>
      <c r="J68" s="14">
        <v>0</v>
      </c>
      <c r="K68" s="15">
        <f>IFERROR(J68*Table7[[#This Row],[FY24 Hts_Self DATIM Target (g*h(district total))]],"")</f>
        <v>0</v>
      </c>
    </row>
    <row r="69" spans="1:11" x14ac:dyDescent="0.3">
      <c r="A69" s="139" t="s">
        <v>9</v>
      </c>
      <c r="B69" s="103" t="s">
        <v>79</v>
      </c>
      <c r="C69" s="139" t="s">
        <v>82</v>
      </c>
      <c r="D69" s="142">
        <v>0</v>
      </c>
      <c r="E69" s="142">
        <v>0</v>
      </c>
      <c r="F69" s="142">
        <v>0</v>
      </c>
      <c r="G69" s="107">
        <f t="shared" si="12"/>
        <v>0</v>
      </c>
      <c r="H69" s="20">
        <f t="shared" si="13"/>
        <v>0</v>
      </c>
      <c r="J69" s="14">
        <v>0</v>
      </c>
      <c r="K69" s="15">
        <f>IFERROR(J69*Table7[[#This Row],[FY24 Hts_Self DATIM Target (g*h(district total))]],"")</f>
        <v>0</v>
      </c>
    </row>
    <row r="70" spans="1:11" x14ac:dyDescent="0.3">
      <c r="A70" s="139" t="s">
        <v>9</v>
      </c>
      <c r="B70" s="103" t="s">
        <v>79</v>
      </c>
      <c r="C70" s="139" t="s">
        <v>83</v>
      </c>
      <c r="D70" s="142">
        <v>0</v>
      </c>
      <c r="E70" s="142">
        <v>0</v>
      </c>
      <c r="F70" s="142">
        <v>0</v>
      </c>
      <c r="G70" s="107">
        <f t="shared" si="12"/>
        <v>0</v>
      </c>
      <c r="H70" s="20">
        <f t="shared" si="13"/>
        <v>0</v>
      </c>
      <c r="J70" s="14">
        <v>0</v>
      </c>
      <c r="K70" s="15">
        <f>IFERROR(J70*Table7[[#This Row],[FY24 Hts_Self DATIM Target (g*h(district total))]],"")</f>
        <v>0</v>
      </c>
    </row>
    <row r="71" spans="1:11" x14ac:dyDescent="0.3">
      <c r="A71" s="139" t="s">
        <v>9</v>
      </c>
      <c r="B71" s="103" t="s">
        <v>79</v>
      </c>
      <c r="C71" s="139" t="s">
        <v>84</v>
      </c>
      <c r="D71" s="142">
        <v>0</v>
      </c>
      <c r="E71" s="142">
        <v>0</v>
      </c>
      <c r="F71" s="142"/>
      <c r="G71" s="107">
        <f t="shared" si="12"/>
        <v>0</v>
      </c>
      <c r="H71" s="20">
        <f t="shared" si="13"/>
        <v>0</v>
      </c>
      <c r="J71" s="14">
        <v>0</v>
      </c>
      <c r="K71" s="15">
        <f>IFERROR(J71*Table7[[#This Row],[FY24 Hts_Self DATIM Target (g*h(district total))]],"")</f>
        <v>0</v>
      </c>
    </row>
    <row r="72" spans="1:11" x14ac:dyDescent="0.3">
      <c r="A72" s="138" t="s">
        <v>9</v>
      </c>
      <c r="B72" s="114" t="s">
        <v>79</v>
      </c>
      <c r="C72" s="114" t="s">
        <v>85</v>
      </c>
      <c r="D72" s="115">
        <v>0</v>
      </c>
      <c r="E72" s="115">
        <v>4</v>
      </c>
      <c r="F72" s="115">
        <v>4</v>
      </c>
      <c r="G72" s="116">
        <f>F72/$F$73</f>
        <v>1</v>
      </c>
      <c r="H72" s="19">
        <f>G72*$H$73</f>
        <v>0</v>
      </c>
      <c r="J72" s="14">
        <f>IFERROR(Table7[[#This Row],[ &lt;15]]/Table7[[#This Row],[Grand Total]],"")</f>
        <v>0</v>
      </c>
      <c r="K72" s="15">
        <f>IFERROR(J72*Table7[[#This Row],[FY24 Hts_Self DATIM Target (g*h(district total))]],"")</f>
        <v>0</v>
      </c>
    </row>
    <row r="73" spans="1:11" x14ac:dyDescent="0.3">
      <c r="A73" s="140" t="s">
        <v>9</v>
      </c>
      <c r="B73" s="108" t="s">
        <v>86</v>
      </c>
      <c r="C73" s="108"/>
      <c r="D73" s="110">
        <v>0</v>
      </c>
      <c r="E73" s="110">
        <v>4</v>
      </c>
      <c r="F73" s="110">
        <v>4</v>
      </c>
      <c r="G73" s="112">
        <f>F73/$F$73</f>
        <v>1</v>
      </c>
      <c r="H73" s="151">
        <v>0</v>
      </c>
      <c r="J73" s="14">
        <f>IFERROR(Table7[[#This Row],[ &lt;15]]/Table7[[#This Row],[Grand Total]],"")</f>
        <v>0</v>
      </c>
      <c r="K73" s="15">
        <f>IFERROR(J73*Table7[[#This Row],[FY24 Hts_Self DATIM Target (g*h(district total))]],"")</f>
        <v>0</v>
      </c>
    </row>
    <row r="74" spans="1:11" x14ac:dyDescent="0.3">
      <c r="A74" s="138" t="s">
        <v>9</v>
      </c>
      <c r="B74" s="114" t="s">
        <v>87</v>
      </c>
      <c r="C74" s="114" t="s">
        <v>88</v>
      </c>
      <c r="D74" s="115">
        <v>0</v>
      </c>
      <c r="E74" s="115">
        <v>8</v>
      </c>
      <c r="F74" s="115">
        <v>8</v>
      </c>
      <c r="G74" s="116">
        <f>F74/$F$86</f>
        <v>7.0796460176991149E-2</v>
      </c>
      <c r="H74" s="19">
        <f>G74*$H86</f>
        <v>0</v>
      </c>
      <c r="J74" s="14">
        <f>IFERROR(Table7[[#This Row],[ &lt;15]]/Table7[[#This Row],[Grand Total]],"")</f>
        <v>0</v>
      </c>
      <c r="K74" s="15">
        <f>IFERROR(J74*Table7[[#This Row],[FY24 Hts_Self DATIM Target (g*h(district total))]],"")</f>
        <v>0</v>
      </c>
    </row>
    <row r="75" spans="1:11" x14ac:dyDescent="0.3">
      <c r="A75" s="138" t="s">
        <v>9</v>
      </c>
      <c r="B75" s="114" t="s">
        <v>87</v>
      </c>
      <c r="C75" s="114" t="s">
        <v>89</v>
      </c>
      <c r="D75" s="115">
        <v>0</v>
      </c>
      <c r="E75" s="115">
        <v>1</v>
      </c>
      <c r="F75" s="115">
        <v>1</v>
      </c>
      <c r="G75" s="116">
        <f t="shared" ref="G75:G85" si="14">F75/$F$86</f>
        <v>8.8495575221238937E-3</v>
      </c>
      <c r="H75" s="19">
        <f t="shared" ref="H75:H85" si="15">G75*$H87</f>
        <v>0</v>
      </c>
      <c r="J75" s="14">
        <f>IFERROR(Table7[[#This Row],[ &lt;15]]/Table7[[#This Row],[Grand Total]],"")</f>
        <v>0</v>
      </c>
      <c r="K75" s="15">
        <f>IFERROR(J75*Table7[[#This Row],[FY24 Hts_Self DATIM Target (g*h(district total))]],"")</f>
        <v>0</v>
      </c>
    </row>
    <row r="76" spans="1:11" x14ac:dyDescent="0.3">
      <c r="A76" s="139" t="s">
        <v>9</v>
      </c>
      <c r="B76" s="103" t="s">
        <v>87</v>
      </c>
      <c r="C76" s="139" t="s">
        <v>90</v>
      </c>
      <c r="D76" s="105">
        <v>0</v>
      </c>
      <c r="E76" s="105">
        <v>0</v>
      </c>
      <c r="F76" s="105">
        <v>0</v>
      </c>
      <c r="G76" s="107">
        <f t="shared" si="14"/>
        <v>0</v>
      </c>
      <c r="H76" s="20">
        <f t="shared" si="15"/>
        <v>0</v>
      </c>
      <c r="J76" s="14">
        <v>0</v>
      </c>
      <c r="K76" s="15">
        <f>IFERROR(J76*Table7[[#This Row],[FY24 Hts_Self DATIM Target (g*h(district total))]],"")</f>
        <v>0</v>
      </c>
    </row>
    <row r="77" spans="1:11" x14ac:dyDescent="0.3">
      <c r="A77" s="139" t="s">
        <v>9</v>
      </c>
      <c r="B77" s="103" t="s">
        <v>87</v>
      </c>
      <c r="C77" s="139" t="s">
        <v>91</v>
      </c>
      <c r="D77" s="105">
        <v>0</v>
      </c>
      <c r="E77" s="105">
        <v>0</v>
      </c>
      <c r="F77" s="105">
        <v>0</v>
      </c>
      <c r="G77" s="107">
        <f t="shared" si="14"/>
        <v>0</v>
      </c>
      <c r="H77" s="20">
        <f t="shared" si="15"/>
        <v>0</v>
      </c>
      <c r="J77" s="14">
        <v>0</v>
      </c>
      <c r="K77" s="15">
        <f>IFERROR(J77*Table7[[#This Row],[FY24 Hts_Self DATIM Target (g*h(district total))]],"")</f>
        <v>0</v>
      </c>
    </row>
    <row r="78" spans="1:11" x14ac:dyDescent="0.3">
      <c r="A78" s="138" t="s">
        <v>9</v>
      </c>
      <c r="B78" s="114" t="s">
        <v>87</v>
      </c>
      <c r="C78" s="114" t="s">
        <v>92</v>
      </c>
      <c r="D78" s="115">
        <v>0</v>
      </c>
      <c r="E78" s="115">
        <v>37</v>
      </c>
      <c r="F78" s="115">
        <v>37</v>
      </c>
      <c r="G78" s="116">
        <f t="shared" si="14"/>
        <v>0.32743362831858408</v>
      </c>
      <c r="H78" s="19">
        <f t="shared" si="15"/>
        <v>0</v>
      </c>
      <c r="J78" s="14">
        <f>IFERROR(Table7[[#This Row],[ &lt;15]]/Table7[[#This Row],[Grand Total]],"")</f>
        <v>0</v>
      </c>
      <c r="K78" s="15">
        <f>IFERROR(J78*Table7[[#This Row],[FY24 Hts_Self DATIM Target (g*h(district total))]],"")</f>
        <v>0</v>
      </c>
    </row>
    <row r="79" spans="1:11" x14ac:dyDescent="0.3">
      <c r="A79" s="138" t="s">
        <v>9</v>
      </c>
      <c r="B79" s="114" t="s">
        <v>87</v>
      </c>
      <c r="C79" s="114" t="s">
        <v>93</v>
      </c>
      <c r="D79" s="115">
        <v>0</v>
      </c>
      <c r="E79" s="115">
        <v>3</v>
      </c>
      <c r="F79" s="115">
        <v>3</v>
      </c>
      <c r="G79" s="116">
        <f t="shared" si="14"/>
        <v>2.6548672566371681E-2</v>
      </c>
      <c r="H79" s="19">
        <f t="shared" si="15"/>
        <v>0</v>
      </c>
      <c r="J79" s="14">
        <f>IFERROR(Table7[[#This Row],[ &lt;15]]/Table7[[#This Row],[Grand Total]],"")</f>
        <v>0</v>
      </c>
      <c r="K79" s="15">
        <f>IFERROR(J79*Table7[[#This Row],[FY24 Hts_Self DATIM Target (g*h(district total))]],"")</f>
        <v>0</v>
      </c>
    </row>
    <row r="80" spans="1:11" x14ac:dyDescent="0.3">
      <c r="A80" s="138" t="s">
        <v>9</v>
      </c>
      <c r="B80" s="114" t="s">
        <v>87</v>
      </c>
      <c r="C80" s="114" t="s">
        <v>94</v>
      </c>
      <c r="D80" s="115">
        <v>0</v>
      </c>
      <c r="E80" s="115">
        <v>60</v>
      </c>
      <c r="F80" s="115">
        <v>60</v>
      </c>
      <c r="G80" s="116">
        <f t="shared" si="14"/>
        <v>0.53097345132743368</v>
      </c>
      <c r="H80" s="19">
        <f t="shared" si="15"/>
        <v>0</v>
      </c>
      <c r="J80" s="14">
        <f>IFERROR(Table7[[#This Row],[ &lt;15]]/Table7[[#This Row],[Grand Total]],"")</f>
        <v>0</v>
      </c>
      <c r="K80" s="15">
        <f>IFERROR(J80*Table7[[#This Row],[FY24 Hts_Self DATIM Target (g*h(district total))]],"")</f>
        <v>0</v>
      </c>
    </row>
    <row r="81" spans="1:11" x14ac:dyDescent="0.3">
      <c r="A81" s="139" t="s">
        <v>9</v>
      </c>
      <c r="B81" s="103" t="s">
        <v>87</v>
      </c>
      <c r="C81" s="139" t="s">
        <v>95</v>
      </c>
      <c r="D81" s="105">
        <v>0</v>
      </c>
      <c r="E81" s="105">
        <v>0</v>
      </c>
      <c r="F81" s="105">
        <v>0</v>
      </c>
      <c r="G81" s="107">
        <f t="shared" si="14"/>
        <v>0</v>
      </c>
      <c r="H81" s="20">
        <f t="shared" si="15"/>
        <v>0</v>
      </c>
      <c r="J81" s="14">
        <v>0</v>
      </c>
      <c r="K81" s="15">
        <f>IFERROR(J81*Table7[[#This Row],[FY24 Hts_Self DATIM Target (g*h(district total))]],"")</f>
        <v>0</v>
      </c>
    </row>
    <row r="82" spans="1:11" x14ac:dyDescent="0.3">
      <c r="A82" s="138" t="s">
        <v>9</v>
      </c>
      <c r="B82" s="114" t="s">
        <v>87</v>
      </c>
      <c r="C82" s="114" t="s">
        <v>96</v>
      </c>
      <c r="D82" s="115">
        <v>0</v>
      </c>
      <c r="E82" s="115">
        <v>4</v>
      </c>
      <c r="F82" s="115">
        <v>4</v>
      </c>
      <c r="G82" s="116">
        <f t="shared" si="14"/>
        <v>3.5398230088495575E-2</v>
      </c>
      <c r="H82" s="19">
        <f t="shared" si="15"/>
        <v>8.0284645561536375E-2</v>
      </c>
      <c r="J82" s="14">
        <f>IFERROR(Table7[[#This Row],[ &lt;15]]/Table7[[#This Row],[Grand Total]],"")</f>
        <v>0</v>
      </c>
      <c r="K82" s="15">
        <f>IFERROR(J82*Table7[[#This Row],[FY24 Hts_Self DATIM Target (g*h(district total))]],"")</f>
        <v>0</v>
      </c>
    </row>
    <row r="83" spans="1:11" x14ac:dyDescent="0.3">
      <c r="A83" s="139" t="s">
        <v>9</v>
      </c>
      <c r="B83" s="103" t="s">
        <v>87</v>
      </c>
      <c r="C83" s="139" t="s">
        <v>97</v>
      </c>
      <c r="D83" s="105">
        <v>0</v>
      </c>
      <c r="E83" s="105">
        <v>0</v>
      </c>
      <c r="F83" s="105">
        <v>0</v>
      </c>
      <c r="G83" s="107">
        <f t="shared" si="14"/>
        <v>0</v>
      </c>
      <c r="H83" s="20">
        <f t="shared" si="15"/>
        <v>0</v>
      </c>
      <c r="J83" s="14">
        <v>0</v>
      </c>
      <c r="K83" s="15">
        <f>IFERROR(J83*Table7[[#This Row],[FY24 Hts_Self DATIM Target (g*h(district total))]],"")</f>
        <v>0</v>
      </c>
    </row>
    <row r="84" spans="1:11" x14ac:dyDescent="0.3">
      <c r="A84" s="139" t="s">
        <v>9</v>
      </c>
      <c r="B84" s="103" t="s">
        <v>87</v>
      </c>
      <c r="C84" s="139" t="s">
        <v>98</v>
      </c>
      <c r="D84" s="105">
        <v>0</v>
      </c>
      <c r="E84" s="105">
        <v>0</v>
      </c>
      <c r="F84" s="105">
        <v>0</v>
      </c>
      <c r="G84" s="107">
        <f t="shared" si="14"/>
        <v>0</v>
      </c>
      <c r="H84" s="20">
        <f t="shared" si="15"/>
        <v>0</v>
      </c>
      <c r="J84" s="14">
        <v>0</v>
      </c>
      <c r="K84" s="15">
        <f>IFERROR(J84*Table7[[#This Row],[FY24 Hts_Self DATIM Target (g*h(district total))]],"")</f>
        <v>0</v>
      </c>
    </row>
    <row r="85" spans="1:11" x14ac:dyDescent="0.3">
      <c r="A85" s="139" t="s">
        <v>9</v>
      </c>
      <c r="B85" s="103" t="s">
        <v>87</v>
      </c>
      <c r="C85" s="139" t="s">
        <v>99</v>
      </c>
      <c r="D85" s="105">
        <v>0</v>
      </c>
      <c r="E85" s="105">
        <v>0</v>
      </c>
      <c r="F85" s="105">
        <v>0</v>
      </c>
      <c r="G85" s="107">
        <f t="shared" si="14"/>
        <v>0</v>
      </c>
      <c r="H85" s="20">
        <f t="shared" si="15"/>
        <v>0</v>
      </c>
      <c r="J85" s="14">
        <v>0</v>
      </c>
      <c r="K85" s="15">
        <f>IFERROR(J85*Table7[[#This Row],[FY24 Hts_Self DATIM Target (g*h(district total))]],"")</f>
        <v>0</v>
      </c>
    </row>
    <row r="86" spans="1:11" x14ac:dyDescent="0.3">
      <c r="A86" s="140" t="s">
        <v>9</v>
      </c>
      <c r="B86" s="108" t="s">
        <v>100</v>
      </c>
      <c r="C86" s="108"/>
      <c r="D86" s="110">
        <v>0</v>
      </c>
      <c r="E86" s="110">
        <v>113</v>
      </c>
      <c r="F86" s="110">
        <v>113</v>
      </c>
      <c r="G86" s="112">
        <f>F86/$F$86</f>
        <v>1</v>
      </c>
      <c r="H86" s="141">
        <v>0</v>
      </c>
      <c r="J86" s="14">
        <f>IFERROR(Table7[[#This Row],[ &lt;15]]/Table7[[#This Row],[Grand Total]],"")</f>
        <v>0</v>
      </c>
      <c r="K86" s="15">
        <f>IFERROR(J86*Table7[[#This Row],[FY24 Hts_Self DATIM Target (g*h(district total))]],"")</f>
        <v>0</v>
      </c>
    </row>
    <row r="87" spans="1:11" x14ac:dyDescent="0.3">
      <c r="A87" s="139" t="s">
        <v>9</v>
      </c>
      <c r="B87" s="103" t="s">
        <v>101</v>
      </c>
      <c r="C87" s="139" t="s">
        <v>102</v>
      </c>
      <c r="D87" s="142">
        <v>0</v>
      </c>
      <c r="E87" s="142">
        <v>0</v>
      </c>
      <c r="F87" s="142">
        <v>0</v>
      </c>
      <c r="G87" s="107">
        <f t="shared" ref="G87:G106" si="16">F87/$F$106</f>
        <v>0</v>
      </c>
      <c r="H87" s="20">
        <f t="shared" ref="H87:H105" si="17">G87*$H$106</f>
        <v>0</v>
      </c>
      <c r="J87" s="14">
        <v>0</v>
      </c>
      <c r="K87" s="15">
        <f>IFERROR(J87*Table7[[#This Row],[FY24 Hts_Self DATIM Target (g*h(district total))]],"")</f>
        <v>0</v>
      </c>
    </row>
    <row r="88" spans="1:11" x14ac:dyDescent="0.3">
      <c r="A88" s="139" t="s">
        <v>9</v>
      </c>
      <c r="B88" s="103" t="s">
        <v>101</v>
      </c>
      <c r="C88" s="139" t="s">
        <v>103</v>
      </c>
      <c r="D88" s="142">
        <v>0</v>
      </c>
      <c r="E88" s="142">
        <v>0</v>
      </c>
      <c r="F88" s="142">
        <v>0</v>
      </c>
      <c r="G88" s="107">
        <f t="shared" si="16"/>
        <v>0</v>
      </c>
      <c r="H88" s="20">
        <f t="shared" si="17"/>
        <v>0</v>
      </c>
      <c r="J88" s="14">
        <v>0</v>
      </c>
      <c r="K88" s="15">
        <f>IFERROR(J88*Table7[[#This Row],[FY24 Hts_Self DATIM Target (g*h(district total))]],"")</f>
        <v>0</v>
      </c>
    </row>
    <row r="89" spans="1:11" x14ac:dyDescent="0.3">
      <c r="A89" s="139" t="s">
        <v>9</v>
      </c>
      <c r="B89" s="103" t="s">
        <v>101</v>
      </c>
      <c r="C89" s="139" t="s">
        <v>104</v>
      </c>
      <c r="D89" s="142">
        <v>0</v>
      </c>
      <c r="E89" s="142">
        <v>0</v>
      </c>
      <c r="F89" s="142">
        <v>0</v>
      </c>
      <c r="G89" s="107">
        <f t="shared" si="16"/>
        <v>0</v>
      </c>
      <c r="H89" s="20">
        <f t="shared" si="17"/>
        <v>0</v>
      </c>
      <c r="J89" s="14">
        <v>0</v>
      </c>
      <c r="K89" s="15">
        <f>IFERROR(J89*Table7[[#This Row],[FY24 Hts_Self DATIM Target (g*h(district total))]],"")</f>
        <v>0</v>
      </c>
    </row>
    <row r="90" spans="1:11" x14ac:dyDescent="0.3">
      <c r="A90" s="139" t="s">
        <v>9</v>
      </c>
      <c r="B90" s="103" t="s">
        <v>101</v>
      </c>
      <c r="C90" s="139" t="s">
        <v>105</v>
      </c>
      <c r="D90" s="142">
        <v>0</v>
      </c>
      <c r="E90" s="142">
        <v>0</v>
      </c>
      <c r="F90" s="142">
        <v>0</v>
      </c>
      <c r="G90" s="107">
        <f t="shared" si="16"/>
        <v>0</v>
      </c>
      <c r="H90" s="20">
        <f t="shared" si="17"/>
        <v>0</v>
      </c>
      <c r="J90" s="14">
        <v>0</v>
      </c>
      <c r="K90" s="15">
        <f>IFERROR(J90*Table7[[#This Row],[FY24 Hts_Self DATIM Target (g*h(district total))]],"")</f>
        <v>0</v>
      </c>
    </row>
    <row r="91" spans="1:11" x14ac:dyDescent="0.3">
      <c r="A91" s="139" t="s">
        <v>9</v>
      </c>
      <c r="B91" s="103" t="s">
        <v>101</v>
      </c>
      <c r="C91" s="139" t="s">
        <v>106</v>
      </c>
      <c r="D91" s="142">
        <v>0</v>
      </c>
      <c r="E91" s="142">
        <v>0</v>
      </c>
      <c r="F91" s="142">
        <v>0</v>
      </c>
      <c r="G91" s="107">
        <f t="shared" si="16"/>
        <v>0</v>
      </c>
      <c r="H91" s="20">
        <f t="shared" si="17"/>
        <v>0</v>
      </c>
      <c r="J91" s="14">
        <v>0</v>
      </c>
      <c r="K91" s="15">
        <f>IFERROR(J91*Table7[[#This Row],[FY24 Hts_Self DATIM Target (g*h(district total))]],"")</f>
        <v>0</v>
      </c>
    </row>
    <row r="92" spans="1:11" x14ac:dyDescent="0.3">
      <c r="A92" s="139" t="s">
        <v>9</v>
      </c>
      <c r="B92" s="103" t="s">
        <v>101</v>
      </c>
      <c r="C92" s="139" t="s">
        <v>194</v>
      </c>
      <c r="D92" s="142">
        <v>0</v>
      </c>
      <c r="E92" s="142">
        <v>0</v>
      </c>
      <c r="F92" s="142">
        <v>0</v>
      </c>
      <c r="G92" s="107">
        <f t="shared" si="16"/>
        <v>0</v>
      </c>
      <c r="H92" s="20">
        <f t="shared" si="17"/>
        <v>0</v>
      </c>
      <c r="J92" s="14">
        <v>0</v>
      </c>
      <c r="K92" s="15">
        <f>IFERROR(J92*Table7[[#This Row],[FY24 Hts_Self DATIM Target (g*h(district total))]],"")</f>
        <v>0</v>
      </c>
    </row>
    <row r="93" spans="1:11" x14ac:dyDescent="0.3">
      <c r="A93" s="139" t="s">
        <v>9</v>
      </c>
      <c r="B93" s="103" t="s">
        <v>101</v>
      </c>
      <c r="C93" s="139" t="s">
        <v>108</v>
      </c>
      <c r="D93" s="142">
        <v>0</v>
      </c>
      <c r="E93" s="142">
        <v>0</v>
      </c>
      <c r="F93" s="142">
        <v>0</v>
      </c>
      <c r="G93" s="107">
        <f t="shared" si="16"/>
        <v>0</v>
      </c>
      <c r="H93" s="20">
        <f t="shared" si="17"/>
        <v>0</v>
      </c>
      <c r="J93" s="14">
        <v>0</v>
      </c>
      <c r="K93" s="15">
        <f>IFERROR(J93*Table7[[#This Row],[FY24 Hts_Self DATIM Target (g*h(district total))]],"")</f>
        <v>0</v>
      </c>
    </row>
    <row r="94" spans="1:11" x14ac:dyDescent="0.3">
      <c r="A94" s="139" t="s">
        <v>9</v>
      </c>
      <c r="B94" s="103" t="s">
        <v>101</v>
      </c>
      <c r="C94" s="139" t="s">
        <v>109</v>
      </c>
      <c r="D94" s="142">
        <v>0</v>
      </c>
      <c r="E94" s="142">
        <v>10</v>
      </c>
      <c r="F94" s="142">
        <v>10</v>
      </c>
      <c r="G94" s="107">
        <f t="shared" si="16"/>
        <v>1.7182130584192441E-2</v>
      </c>
      <c r="H94" s="20">
        <f t="shared" si="17"/>
        <v>2.2680412371134024</v>
      </c>
      <c r="J94" s="14">
        <f>IFERROR(Table7[[#This Row],[ &lt;15]]/Table7[[#This Row],[Grand Total]],"")</f>
        <v>0</v>
      </c>
      <c r="K94" s="15">
        <f>IFERROR(J94*Table7[[#This Row],[FY24 Hts_Self DATIM Target (g*h(district total))]],"")</f>
        <v>0</v>
      </c>
    </row>
    <row r="95" spans="1:11" x14ac:dyDescent="0.3">
      <c r="A95" s="139" t="s">
        <v>9</v>
      </c>
      <c r="B95" s="103" t="s">
        <v>101</v>
      </c>
      <c r="C95" s="139" t="s">
        <v>110</v>
      </c>
      <c r="D95" s="142">
        <v>0</v>
      </c>
      <c r="E95" s="142">
        <v>0</v>
      </c>
      <c r="F95" s="142">
        <v>0</v>
      </c>
      <c r="G95" s="107">
        <f t="shared" si="16"/>
        <v>0</v>
      </c>
      <c r="H95" s="20">
        <f t="shared" si="17"/>
        <v>0</v>
      </c>
      <c r="J95" s="14">
        <v>0</v>
      </c>
      <c r="K95" s="15">
        <f>IFERROR(J95*Table7[[#This Row],[FY24 Hts_Self DATIM Target (g*h(district total))]],"")</f>
        <v>0</v>
      </c>
    </row>
    <row r="96" spans="1:11" x14ac:dyDescent="0.3">
      <c r="A96" s="139" t="s">
        <v>9</v>
      </c>
      <c r="B96" s="103" t="s">
        <v>101</v>
      </c>
      <c r="C96" s="139" t="s">
        <v>111</v>
      </c>
      <c r="D96" s="142">
        <v>0</v>
      </c>
      <c r="E96" s="142">
        <v>0</v>
      </c>
      <c r="F96" s="142">
        <v>0</v>
      </c>
      <c r="G96" s="107">
        <f t="shared" si="16"/>
        <v>0</v>
      </c>
      <c r="H96" s="20">
        <f t="shared" si="17"/>
        <v>0</v>
      </c>
      <c r="J96" s="14">
        <v>0</v>
      </c>
      <c r="K96" s="15">
        <f>IFERROR(J96*Table7[[#This Row],[FY24 Hts_Self DATIM Target (g*h(district total))]],"")</f>
        <v>0</v>
      </c>
    </row>
    <row r="97" spans="1:11" x14ac:dyDescent="0.3">
      <c r="A97" s="139" t="s">
        <v>9</v>
      </c>
      <c r="B97" s="103" t="s">
        <v>101</v>
      </c>
      <c r="C97" s="103" t="s">
        <v>112</v>
      </c>
      <c r="D97" s="105">
        <v>0</v>
      </c>
      <c r="E97" s="105">
        <v>230</v>
      </c>
      <c r="F97" s="105">
        <v>230</v>
      </c>
      <c r="G97" s="107">
        <f t="shared" si="16"/>
        <v>0.3951890034364261</v>
      </c>
      <c r="H97" s="20">
        <f t="shared" si="17"/>
        <v>52.164948453608247</v>
      </c>
      <c r="J97" s="14">
        <f>IFERROR(Table7[[#This Row],[ &lt;15]]/Table7[[#This Row],[Grand Total]],"")</f>
        <v>0</v>
      </c>
      <c r="K97" s="15">
        <f>IFERROR(J97*Table7[[#This Row],[FY24 Hts_Self DATIM Target (g*h(district total))]],"")</f>
        <v>0</v>
      </c>
    </row>
    <row r="98" spans="1:11" x14ac:dyDescent="0.3">
      <c r="A98" s="138" t="s">
        <v>9</v>
      </c>
      <c r="B98" s="114" t="s">
        <v>101</v>
      </c>
      <c r="C98" s="114" t="s">
        <v>113</v>
      </c>
      <c r="D98" s="115">
        <v>0</v>
      </c>
      <c r="E98" s="115">
        <v>147</v>
      </c>
      <c r="F98" s="115">
        <v>147</v>
      </c>
      <c r="G98" s="116">
        <f t="shared" si="16"/>
        <v>0.25257731958762886</v>
      </c>
      <c r="H98" s="19">
        <f t="shared" si="17"/>
        <v>33.340206185567013</v>
      </c>
      <c r="J98" s="14">
        <f>IFERROR(Table7[[#This Row],[ &lt;15]]/Table7[[#This Row],[Grand Total]],"")</f>
        <v>0</v>
      </c>
      <c r="K98" s="15">
        <f>IFERROR(J98*Table7[[#This Row],[FY24 Hts_Self DATIM Target (g*h(district total))]],"")</f>
        <v>0</v>
      </c>
    </row>
    <row r="99" spans="1:11" x14ac:dyDescent="0.3">
      <c r="A99" s="138" t="s">
        <v>9</v>
      </c>
      <c r="B99" s="114" t="s">
        <v>101</v>
      </c>
      <c r="C99" s="114" t="s">
        <v>114</v>
      </c>
      <c r="D99" s="115">
        <v>0</v>
      </c>
      <c r="E99" s="115">
        <v>84</v>
      </c>
      <c r="F99" s="115">
        <v>84</v>
      </c>
      <c r="G99" s="116">
        <f t="shared" si="16"/>
        <v>0.14432989690721648</v>
      </c>
      <c r="H99" s="19">
        <f t="shared" si="17"/>
        <v>19.051546391752577</v>
      </c>
      <c r="J99" s="14">
        <f>IFERROR(Table7[[#This Row],[ &lt;15]]/Table7[[#This Row],[Grand Total]],"")</f>
        <v>0</v>
      </c>
      <c r="K99" s="15">
        <f>IFERROR(J99*Table7[[#This Row],[FY24 Hts_Self DATIM Target (g*h(district total))]],"")</f>
        <v>0</v>
      </c>
    </row>
    <row r="100" spans="1:11" x14ac:dyDescent="0.3">
      <c r="A100" s="139" t="s">
        <v>9</v>
      </c>
      <c r="B100" s="103" t="s">
        <v>101</v>
      </c>
      <c r="C100" s="139" t="s">
        <v>115</v>
      </c>
      <c r="D100" s="105">
        <v>0</v>
      </c>
      <c r="E100" s="105">
        <v>0</v>
      </c>
      <c r="F100" s="105">
        <v>0</v>
      </c>
      <c r="G100" s="107">
        <f t="shared" si="16"/>
        <v>0</v>
      </c>
      <c r="H100" s="20">
        <f t="shared" si="17"/>
        <v>0</v>
      </c>
      <c r="J100" s="14">
        <v>0</v>
      </c>
      <c r="K100" s="15">
        <f>IFERROR(J100*Table7[[#This Row],[FY24 Hts_Self DATIM Target (g*h(district total))]],"")</f>
        <v>0</v>
      </c>
    </row>
    <row r="101" spans="1:11" x14ac:dyDescent="0.3">
      <c r="A101" s="139" t="s">
        <v>9</v>
      </c>
      <c r="B101" s="103" t="s">
        <v>101</v>
      </c>
      <c r="C101" s="139" t="s">
        <v>116</v>
      </c>
      <c r="D101" s="105">
        <v>0</v>
      </c>
      <c r="E101" s="105">
        <v>0</v>
      </c>
      <c r="F101" s="105">
        <v>0</v>
      </c>
      <c r="G101" s="107">
        <f t="shared" si="16"/>
        <v>0</v>
      </c>
      <c r="H101" s="20">
        <f t="shared" si="17"/>
        <v>0</v>
      </c>
      <c r="J101" s="14">
        <v>0</v>
      </c>
      <c r="K101" s="15">
        <f>IFERROR(J101*Table7[[#This Row],[FY24 Hts_Self DATIM Target (g*h(district total))]],"")</f>
        <v>0</v>
      </c>
    </row>
    <row r="102" spans="1:11" x14ac:dyDescent="0.3">
      <c r="A102" s="139" t="s">
        <v>9</v>
      </c>
      <c r="B102" s="103" t="s">
        <v>101</v>
      </c>
      <c r="C102" s="139" t="s">
        <v>117</v>
      </c>
      <c r="D102" s="105">
        <v>0</v>
      </c>
      <c r="E102" s="105">
        <v>0</v>
      </c>
      <c r="F102" s="105">
        <v>0</v>
      </c>
      <c r="G102" s="107">
        <f t="shared" si="16"/>
        <v>0</v>
      </c>
      <c r="H102" s="20">
        <f t="shared" si="17"/>
        <v>0</v>
      </c>
      <c r="J102" s="14">
        <v>0</v>
      </c>
      <c r="K102" s="15">
        <f>IFERROR(J102*Table7[[#This Row],[FY24 Hts_Self DATIM Target (g*h(district total))]],"")</f>
        <v>0</v>
      </c>
    </row>
    <row r="103" spans="1:11" x14ac:dyDescent="0.3">
      <c r="A103" s="139" t="s">
        <v>9</v>
      </c>
      <c r="B103" s="103" t="s">
        <v>101</v>
      </c>
      <c r="C103" s="139" t="s">
        <v>118</v>
      </c>
      <c r="D103" s="105">
        <v>0</v>
      </c>
      <c r="E103" s="105">
        <v>4</v>
      </c>
      <c r="F103" s="105">
        <v>4</v>
      </c>
      <c r="G103" s="107">
        <f t="shared" si="16"/>
        <v>6.8728522336769758E-3</v>
      </c>
      <c r="H103" s="20">
        <f t="shared" si="17"/>
        <v>0.90721649484536082</v>
      </c>
      <c r="J103" s="14">
        <f>IFERROR(Table7[[#This Row],[ &lt;15]]/Table7[[#This Row],[Grand Total]],"")</f>
        <v>0</v>
      </c>
      <c r="K103" s="15">
        <f>IFERROR(J103*Table7[[#This Row],[FY24 Hts_Self DATIM Target (g*h(district total))]],"")</f>
        <v>0</v>
      </c>
    </row>
    <row r="104" spans="1:11" x14ac:dyDescent="0.3">
      <c r="A104" s="139" t="s">
        <v>9</v>
      </c>
      <c r="B104" s="103" t="s">
        <v>101</v>
      </c>
      <c r="C104" s="139" t="s">
        <v>119</v>
      </c>
      <c r="D104" s="105">
        <v>0</v>
      </c>
      <c r="E104" s="105">
        <v>0</v>
      </c>
      <c r="F104" s="105"/>
      <c r="G104" s="107">
        <f t="shared" si="16"/>
        <v>0</v>
      </c>
      <c r="H104" s="20">
        <f t="shared" si="17"/>
        <v>0</v>
      </c>
      <c r="J104" s="14">
        <v>0</v>
      </c>
      <c r="K104" s="15">
        <f>IFERROR(J104*Table7[[#This Row],[FY24 Hts_Self DATIM Target (g*h(district total))]],"")</f>
        <v>0</v>
      </c>
    </row>
    <row r="105" spans="1:11" x14ac:dyDescent="0.3">
      <c r="A105" s="138" t="s">
        <v>9</v>
      </c>
      <c r="B105" s="114" t="s">
        <v>101</v>
      </c>
      <c r="C105" s="114" t="s">
        <v>120</v>
      </c>
      <c r="D105" s="115">
        <v>0</v>
      </c>
      <c r="E105" s="115">
        <v>119</v>
      </c>
      <c r="F105" s="115">
        <v>121</v>
      </c>
      <c r="G105" s="116">
        <f t="shared" si="16"/>
        <v>0.20790378006872853</v>
      </c>
      <c r="H105" s="19">
        <f t="shared" si="17"/>
        <v>27.443298969072167</v>
      </c>
      <c r="J105" s="14">
        <f>IFERROR(Table7[[#This Row],[ &lt;15]]/Table7[[#This Row],[Grand Total]],"")</f>
        <v>0</v>
      </c>
      <c r="K105" s="15">
        <f>IFERROR(J105*Table7[[#This Row],[FY24 Hts_Self DATIM Target (g*h(district total))]],"")</f>
        <v>0</v>
      </c>
    </row>
    <row r="106" spans="1:11" x14ac:dyDescent="0.3">
      <c r="A106" s="140" t="s">
        <v>9</v>
      </c>
      <c r="B106" s="108" t="s">
        <v>121</v>
      </c>
      <c r="C106" s="108"/>
      <c r="D106" s="110">
        <v>0</v>
      </c>
      <c r="E106" s="110">
        <v>580</v>
      </c>
      <c r="F106" s="110">
        <v>582</v>
      </c>
      <c r="G106" s="112">
        <f t="shared" si="16"/>
        <v>1</v>
      </c>
      <c r="H106" s="141">
        <v>132</v>
      </c>
      <c r="J106" s="14">
        <f>IFERROR(Table7[[#This Row],[ &lt;15]]/Table7[[#This Row],[Grand Total]],"")</f>
        <v>0</v>
      </c>
      <c r="K106" s="15">
        <f>IFERROR(J106*Table7[[#This Row],[FY24 Hts_Self DATIM Target (g*h(district total))]],"")</f>
        <v>0</v>
      </c>
    </row>
    <row r="107" spans="1:11" x14ac:dyDescent="0.3">
      <c r="A107" s="138" t="s">
        <v>9</v>
      </c>
      <c r="B107" s="114" t="s">
        <v>122</v>
      </c>
      <c r="C107" s="114" t="s">
        <v>123</v>
      </c>
      <c r="D107" s="115">
        <v>0</v>
      </c>
      <c r="E107" s="115">
        <v>98</v>
      </c>
      <c r="F107" s="115">
        <v>98</v>
      </c>
      <c r="G107" s="116">
        <f>F107/$F$113</f>
        <v>0.11864406779661017</v>
      </c>
      <c r="H107" s="19">
        <f>G107*$H$113</f>
        <v>28.830508474576273</v>
      </c>
      <c r="J107" s="14">
        <f>IFERROR(Table7[[#This Row],[ &lt;15]]/Table7[[#This Row],[Grand Total]],"")</f>
        <v>0</v>
      </c>
      <c r="K107" s="15">
        <f>IFERROR(J107*Table7[[#This Row],[FY24 Hts_Self DATIM Target (g*h(district total))]],"")</f>
        <v>0</v>
      </c>
    </row>
    <row r="108" spans="1:11" x14ac:dyDescent="0.3">
      <c r="A108" s="139" t="s">
        <v>9</v>
      </c>
      <c r="B108" s="103" t="s">
        <v>122</v>
      </c>
      <c r="C108" s="139" t="s">
        <v>124</v>
      </c>
      <c r="D108" s="105">
        <v>0</v>
      </c>
      <c r="E108" s="105">
        <v>10</v>
      </c>
      <c r="F108" s="105">
        <v>10</v>
      </c>
      <c r="G108" s="107">
        <f t="shared" ref="G108:G113" si="18">F108/$F$113</f>
        <v>1.2106537530266344E-2</v>
      </c>
      <c r="H108" s="20">
        <f t="shared" ref="H108:H112" si="19">G108*$H$113</f>
        <v>2.9418886198547214</v>
      </c>
      <c r="J108" s="14">
        <f>IFERROR(Table7[[#This Row],[ &lt;15]]/Table7[[#This Row],[Grand Total]],"")</f>
        <v>0</v>
      </c>
      <c r="K108" s="15">
        <f>IFERROR(J108*Table7[[#This Row],[FY24 Hts_Self DATIM Target (g*h(district total))]],"")</f>
        <v>0</v>
      </c>
    </row>
    <row r="109" spans="1:11" x14ac:dyDescent="0.3">
      <c r="A109" s="138" t="s">
        <v>9</v>
      </c>
      <c r="B109" s="114" t="s">
        <v>122</v>
      </c>
      <c r="C109" s="114" t="s">
        <v>125</v>
      </c>
      <c r="D109" s="115">
        <v>0</v>
      </c>
      <c r="E109" s="115">
        <v>186</v>
      </c>
      <c r="F109" s="115">
        <v>201</v>
      </c>
      <c r="G109" s="116">
        <f t="shared" si="18"/>
        <v>0.24334140435835352</v>
      </c>
      <c r="H109" s="19">
        <f t="shared" si="19"/>
        <v>59.131961259079908</v>
      </c>
      <c r="J109" s="14">
        <f>IFERROR(Table7[[#This Row],[ &lt;15]]/Table7[[#This Row],[Grand Total]],"")</f>
        <v>0</v>
      </c>
      <c r="K109" s="15">
        <f>IFERROR(J109*Table7[[#This Row],[FY24 Hts_Self DATIM Target (g*h(district total))]],"")</f>
        <v>0</v>
      </c>
    </row>
    <row r="110" spans="1:11" x14ac:dyDescent="0.3">
      <c r="A110" s="139" t="s">
        <v>9</v>
      </c>
      <c r="B110" s="103" t="s">
        <v>122</v>
      </c>
      <c r="C110" s="139" t="s">
        <v>126</v>
      </c>
      <c r="D110" s="105">
        <v>0</v>
      </c>
      <c r="E110" s="105">
        <v>0</v>
      </c>
      <c r="F110" s="105">
        <v>0</v>
      </c>
      <c r="G110" s="107">
        <f t="shared" si="18"/>
        <v>0</v>
      </c>
      <c r="H110" s="20">
        <f t="shared" si="19"/>
        <v>0</v>
      </c>
      <c r="J110" s="14">
        <v>0</v>
      </c>
      <c r="K110" s="15">
        <f>IFERROR(J110*Table7[[#This Row],[FY24 Hts_Self DATIM Target (g*h(district total))]],"")</f>
        <v>0</v>
      </c>
    </row>
    <row r="111" spans="1:11" x14ac:dyDescent="0.3">
      <c r="A111" s="138" t="s">
        <v>9</v>
      </c>
      <c r="B111" s="114" t="s">
        <v>122</v>
      </c>
      <c r="C111" s="114" t="s">
        <v>127</v>
      </c>
      <c r="D111" s="115">
        <v>0</v>
      </c>
      <c r="E111" s="115">
        <v>323</v>
      </c>
      <c r="F111" s="115">
        <v>327</v>
      </c>
      <c r="G111" s="116">
        <f t="shared" si="18"/>
        <v>0.39588377723970947</v>
      </c>
      <c r="H111" s="19">
        <f t="shared" si="19"/>
        <v>96.199757869249396</v>
      </c>
      <c r="J111" s="14">
        <f>IFERROR(Table7[[#This Row],[ &lt;15]]/Table7[[#This Row],[Grand Total]],"")</f>
        <v>0</v>
      </c>
      <c r="K111" s="15">
        <f>IFERROR(J111*Table7[[#This Row],[FY24 Hts_Self DATIM Target (g*h(district total))]],"")</f>
        <v>0</v>
      </c>
    </row>
    <row r="112" spans="1:11" x14ac:dyDescent="0.3">
      <c r="A112" s="138" t="s">
        <v>9</v>
      </c>
      <c r="B112" s="114" t="s">
        <v>122</v>
      </c>
      <c r="C112" s="114" t="s">
        <v>128</v>
      </c>
      <c r="D112" s="115">
        <v>0</v>
      </c>
      <c r="E112" s="115">
        <v>200</v>
      </c>
      <c r="F112" s="115">
        <v>200</v>
      </c>
      <c r="G112" s="116">
        <f t="shared" si="18"/>
        <v>0.24213075060532688</v>
      </c>
      <c r="H112" s="19">
        <f t="shared" si="19"/>
        <v>58.837772397094433</v>
      </c>
      <c r="J112" s="14">
        <f>IFERROR(Table7[[#This Row],[ &lt;15]]/Table7[[#This Row],[Grand Total]],"")</f>
        <v>0</v>
      </c>
      <c r="K112" s="15">
        <f>IFERROR(J112*Table7[[#This Row],[FY24 Hts_Self DATIM Target (g*h(district total))]],"")</f>
        <v>0</v>
      </c>
    </row>
    <row r="113" spans="1:11" x14ac:dyDescent="0.3">
      <c r="A113" s="140" t="s">
        <v>9</v>
      </c>
      <c r="B113" s="108" t="s">
        <v>129</v>
      </c>
      <c r="C113" s="108"/>
      <c r="D113" s="110">
        <v>0</v>
      </c>
      <c r="E113" s="110">
        <v>807</v>
      </c>
      <c r="F113" s="110">
        <v>826</v>
      </c>
      <c r="G113" s="112">
        <f t="shared" si="18"/>
        <v>1</v>
      </c>
      <c r="H113" s="141">
        <v>243</v>
      </c>
      <c r="J113" s="14">
        <f>IFERROR(Table7[[#This Row],[ &lt;15]]/Table7[[#This Row],[Grand Total]],"")</f>
        <v>0</v>
      </c>
      <c r="K113" s="15">
        <f>IFERROR(J113*Table7[[#This Row],[FY24 Hts_Self DATIM Target (g*h(district total))]],"")</f>
        <v>0</v>
      </c>
    </row>
    <row r="114" spans="1:11" x14ac:dyDescent="0.3">
      <c r="A114" s="139" t="s">
        <v>9</v>
      </c>
      <c r="B114" s="103" t="s">
        <v>130</v>
      </c>
      <c r="C114" s="139" t="s">
        <v>131</v>
      </c>
      <c r="D114" s="142">
        <v>0</v>
      </c>
      <c r="E114" s="142">
        <v>0</v>
      </c>
      <c r="F114" s="142">
        <v>0</v>
      </c>
      <c r="G114" s="107">
        <f t="shared" ref="G114:G117" si="20">F114/$F$127</f>
        <v>0</v>
      </c>
      <c r="H114" s="20">
        <f t="shared" ref="H114:H117" si="21">G114*$H$127</f>
        <v>0</v>
      </c>
      <c r="J114" s="14">
        <v>0</v>
      </c>
      <c r="K114" s="15">
        <f>IFERROR(J114*Table7[[#This Row],[FY24 Hts_Self DATIM Target (g*h(district total))]],"")</f>
        <v>0</v>
      </c>
    </row>
    <row r="115" spans="1:11" x14ac:dyDescent="0.3">
      <c r="A115" s="139" t="s">
        <v>9</v>
      </c>
      <c r="B115" s="103" t="s">
        <v>130</v>
      </c>
      <c r="C115" s="139" t="s">
        <v>132</v>
      </c>
      <c r="D115" s="142">
        <v>0</v>
      </c>
      <c r="E115" s="142">
        <v>0</v>
      </c>
      <c r="F115" s="142">
        <v>0</v>
      </c>
      <c r="G115" s="107">
        <f t="shared" si="20"/>
        <v>0</v>
      </c>
      <c r="H115" s="20">
        <f t="shared" si="21"/>
        <v>0</v>
      </c>
      <c r="J115" s="14">
        <v>0</v>
      </c>
      <c r="K115" s="15">
        <f>IFERROR(J115*Table7[[#This Row],[FY24 Hts_Self DATIM Target (g*h(district total))]],"")</f>
        <v>0</v>
      </c>
    </row>
    <row r="116" spans="1:11" x14ac:dyDescent="0.3">
      <c r="A116" s="139" t="s">
        <v>9</v>
      </c>
      <c r="B116" s="103" t="s">
        <v>130</v>
      </c>
      <c r="C116" s="139" t="s">
        <v>133</v>
      </c>
      <c r="D116" s="142">
        <v>0</v>
      </c>
      <c r="E116" s="142">
        <v>0</v>
      </c>
      <c r="F116" s="142">
        <v>0</v>
      </c>
      <c r="G116" s="107">
        <f t="shared" si="20"/>
        <v>0</v>
      </c>
      <c r="H116" s="20">
        <f t="shared" si="21"/>
        <v>0</v>
      </c>
      <c r="J116" s="14">
        <v>0</v>
      </c>
      <c r="K116" s="15">
        <f>IFERROR(J116*Table7[[#This Row],[FY24 Hts_Self DATIM Target (g*h(district total))]],"")</f>
        <v>0</v>
      </c>
    </row>
    <row r="117" spans="1:11" x14ac:dyDescent="0.3">
      <c r="A117" s="139" t="s">
        <v>9</v>
      </c>
      <c r="B117" s="103" t="s">
        <v>130</v>
      </c>
      <c r="C117" s="139" t="s">
        <v>134</v>
      </c>
      <c r="D117" s="142">
        <v>0</v>
      </c>
      <c r="E117" s="142">
        <v>0</v>
      </c>
      <c r="F117" s="142"/>
      <c r="G117" s="107">
        <f t="shared" si="20"/>
        <v>0</v>
      </c>
      <c r="H117" s="20">
        <f t="shared" si="21"/>
        <v>0</v>
      </c>
      <c r="J117" s="14">
        <v>0</v>
      </c>
      <c r="K117" s="15">
        <f>IFERROR(J117*Table7[[#This Row],[FY24 Hts_Self DATIM Target (g*h(district total))]],"")</f>
        <v>0</v>
      </c>
    </row>
    <row r="118" spans="1:11" x14ac:dyDescent="0.3">
      <c r="A118" s="138" t="s">
        <v>9</v>
      </c>
      <c r="B118" s="114" t="s">
        <v>130</v>
      </c>
      <c r="C118" s="114" t="s">
        <v>135</v>
      </c>
      <c r="D118" s="115">
        <v>0</v>
      </c>
      <c r="E118" s="115">
        <v>28</v>
      </c>
      <c r="F118" s="115">
        <v>28</v>
      </c>
      <c r="G118" s="116">
        <f>F118/$F$127</f>
        <v>0.11290322580645161</v>
      </c>
      <c r="H118" s="19">
        <f>G118*$H$127</f>
        <v>17.951612903225804</v>
      </c>
      <c r="J118" s="14">
        <f>IFERROR(Table7[[#This Row],[ &lt;15]]/Table7[[#This Row],[Grand Total]],"")</f>
        <v>0</v>
      </c>
      <c r="K118" s="15">
        <f>IFERROR(J118*Table7[[#This Row],[FY24 Hts_Self DATIM Target (g*h(district total))]],"")</f>
        <v>0</v>
      </c>
    </row>
    <row r="119" spans="1:11" x14ac:dyDescent="0.3">
      <c r="A119" s="138" t="s">
        <v>9</v>
      </c>
      <c r="B119" s="114" t="s">
        <v>130</v>
      </c>
      <c r="C119" s="114" t="s">
        <v>136</v>
      </c>
      <c r="D119" s="115">
        <v>0</v>
      </c>
      <c r="E119" s="115">
        <v>54</v>
      </c>
      <c r="F119" s="115">
        <v>54</v>
      </c>
      <c r="G119" s="116">
        <f t="shared" ref="G119:G126" si="22">F119/$F$127</f>
        <v>0.21774193548387097</v>
      </c>
      <c r="H119" s="19">
        <f t="shared" ref="H119:H126" si="23">G119*$H$127</f>
        <v>34.620967741935488</v>
      </c>
      <c r="J119" s="14">
        <f>IFERROR(Table7[[#This Row],[ &lt;15]]/Table7[[#This Row],[Grand Total]],"")</f>
        <v>0</v>
      </c>
      <c r="K119" s="15">
        <f>IFERROR(J119*Table7[[#This Row],[FY24 Hts_Self DATIM Target (g*h(district total))]],"")</f>
        <v>0</v>
      </c>
    </row>
    <row r="120" spans="1:11" x14ac:dyDescent="0.3">
      <c r="A120" s="138" t="s">
        <v>9</v>
      </c>
      <c r="B120" s="114" t="s">
        <v>130</v>
      </c>
      <c r="C120" s="114" t="s">
        <v>137</v>
      </c>
      <c r="D120" s="115">
        <v>0</v>
      </c>
      <c r="E120" s="115">
        <v>37</v>
      </c>
      <c r="F120" s="115">
        <v>37</v>
      </c>
      <c r="G120" s="116">
        <f t="shared" si="22"/>
        <v>0.14919354838709678</v>
      </c>
      <c r="H120" s="19">
        <f t="shared" si="23"/>
        <v>23.721774193548388</v>
      </c>
      <c r="J120" s="14">
        <f>IFERROR(Table7[[#This Row],[ &lt;15]]/Table7[[#This Row],[Grand Total]],"")</f>
        <v>0</v>
      </c>
      <c r="K120" s="15">
        <f>IFERROR(J120*Table7[[#This Row],[FY24 Hts_Self DATIM Target (g*h(district total))]],"")</f>
        <v>0</v>
      </c>
    </row>
    <row r="121" spans="1:11" x14ac:dyDescent="0.3">
      <c r="A121" s="139" t="s">
        <v>9</v>
      </c>
      <c r="B121" s="103" t="s">
        <v>130</v>
      </c>
      <c r="C121" s="139" t="s">
        <v>138</v>
      </c>
      <c r="D121" s="105">
        <v>0</v>
      </c>
      <c r="E121" s="105">
        <v>0</v>
      </c>
      <c r="F121" s="105">
        <v>0</v>
      </c>
      <c r="G121" s="107">
        <f t="shared" si="22"/>
        <v>0</v>
      </c>
      <c r="H121" s="20">
        <f t="shared" si="23"/>
        <v>0</v>
      </c>
      <c r="J121" s="14">
        <v>0</v>
      </c>
      <c r="K121" s="15">
        <f>IFERROR(J121*Table7[[#This Row],[FY24 Hts_Self DATIM Target (g*h(district total))]],"")</f>
        <v>0</v>
      </c>
    </row>
    <row r="122" spans="1:11" x14ac:dyDescent="0.3">
      <c r="A122" s="139" t="s">
        <v>9</v>
      </c>
      <c r="B122" s="103" t="s">
        <v>130</v>
      </c>
      <c r="C122" s="139" t="s">
        <v>139</v>
      </c>
      <c r="D122" s="105">
        <v>0</v>
      </c>
      <c r="E122" s="105">
        <v>0</v>
      </c>
      <c r="F122" s="105">
        <v>0</v>
      </c>
      <c r="G122" s="107">
        <f t="shared" si="22"/>
        <v>0</v>
      </c>
      <c r="H122" s="20">
        <f t="shared" si="23"/>
        <v>0</v>
      </c>
      <c r="J122" s="14">
        <v>0</v>
      </c>
      <c r="K122" s="15">
        <f>IFERROR(J122*Table7[[#This Row],[FY24 Hts_Self DATIM Target (g*h(district total))]],"")</f>
        <v>0</v>
      </c>
    </row>
    <row r="123" spans="1:11" x14ac:dyDescent="0.3">
      <c r="A123" s="139" t="s">
        <v>9</v>
      </c>
      <c r="B123" s="103" t="s">
        <v>130</v>
      </c>
      <c r="C123" s="139" t="s">
        <v>140</v>
      </c>
      <c r="D123" s="105">
        <v>0</v>
      </c>
      <c r="E123" s="105">
        <v>8</v>
      </c>
      <c r="F123" s="105">
        <v>8</v>
      </c>
      <c r="G123" s="107">
        <f t="shared" si="22"/>
        <v>3.2258064516129031E-2</v>
      </c>
      <c r="H123" s="20">
        <f t="shared" si="23"/>
        <v>5.129032258064516</v>
      </c>
      <c r="J123" s="14">
        <f>IFERROR(Table7[[#This Row],[ &lt;15]]/Table7[[#This Row],[Grand Total]],"")</f>
        <v>0</v>
      </c>
      <c r="K123" s="15">
        <f>IFERROR(J123*Table7[[#This Row],[FY24 Hts_Self DATIM Target (g*h(district total))]],"")</f>
        <v>0</v>
      </c>
    </row>
    <row r="124" spans="1:11" x14ac:dyDescent="0.3">
      <c r="A124" s="138" t="s">
        <v>9</v>
      </c>
      <c r="B124" s="114" t="s">
        <v>130</v>
      </c>
      <c r="C124" s="114" t="s">
        <v>141</v>
      </c>
      <c r="D124" s="115">
        <v>0</v>
      </c>
      <c r="E124" s="115">
        <v>29</v>
      </c>
      <c r="F124" s="115">
        <v>29</v>
      </c>
      <c r="G124" s="116">
        <f t="shared" si="22"/>
        <v>0.11693548387096774</v>
      </c>
      <c r="H124" s="19">
        <f t="shared" si="23"/>
        <v>18.592741935483868</v>
      </c>
      <c r="J124" s="14">
        <f>IFERROR(Table7[[#This Row],[ &lt;15]]/Table7[[#This Row],[Grand Total]],"")</f>
        <v>0</v>
      </c>
      <c r="K124" s="15">
        <f>IFERROR(J124*Table7[[#This Row],[FY24 Hts_Self DATIM Target (g*h(district total))]],"")</f>
        <v>0</v>
      </c>
    </row>
    <row r="125" spans="1:11" x14ac:dyDescent="0.3">
      <c r="A125" s="138" t="s">
        <v>9</v>
      </c>
      <c r="B125" s="114" t="s">
        <v>130</v>
      </c>
      <c r="C125" s="114" t="s">
        <v>142</v>
      </c>
      <c r="D125" s="115">
        <v>0</v>
      </c>
      <c r="E125" s="115">
        <v>100</v>
      </c>
      <c r="F125" s="115">
        <v>100</v>
      </c>
      <c r="G125" s="116">
        <f t="shared" si="22"/>
        <v>0.40322580645161288</v>
      </c>
      <c r="H125" s="19">
        <f t="shared" si="23"/>
        <v>64.112903225806448</v>
      </c>
      <c r="J125" s="14">
        <f>IFERROR(Table7[[#This Row],[ &lt;15]]/Table7[[#This Row],[Grand Total]],"")</f>
        <v>0</v>
      </c>
      <c r="K125" s="15">
        <f>IFERROR(J125*Table7[[#This Row],[FY24 Hts_Self DATIM Target (g*h(district total))]],"")</f>
        <v>0</v>
      </c>
    </row>
    <row r="126" spans="1:11" x14ac:dyDescent="0.3">
      <c r="A126" s="139" t="s">
        <v>9</v>
      </c>
      <c r="B126" s="103" t="s">
        <v>130</v>
      </c>
      <c r="C126" s="139" t="s">
        <v>143</v>
      </c>
      <c r="D126" s="105">
        <v>0</v>
      </c>
      <c r="E126" s="105">
        <v>0</v>
      </c>
      <c r="F126" s="105">
        <v>0</v>
      </c>
      <c r="G126" s="107">
        <f t="shared" si="22"/>
        <v>0</v>
      </c>
      <c r="H126" s="20">
        <f t="shared" si="23"/>
        <v>0</v>
      </c>
      <c r="J126" s="14">
        <v>0</v>
      </c>
      <c r="K126" s="15">
        <f>IFERROR(J126*Table7[[#This Row],[FY24 Hts_Self DATIM Target (g*h(district total))]],"")</f>
        <v>0</v>
      </c>
    </row>
    <row r="127" spans="1:11" x14ac:dyDescent="0.3">
      <c r="A127" s="140" t="s">
        <v>9</v>
      </c>
      <c r="B127" s="108" t="s">
        <v>144</v>
      </c>
      <c r="C127" s="108"/>
      <c r="D127" s="110">
        <v>0</v>
      </c>
      <c r="E127" s="110">
        <v>248</v>
      </c>
      <c r="F127" s="110">
        <v>248</v>
      </c>
      <c r="G127" s="112">
        <f>F127/$F$127</f>
        <v>1</v>
      </c>
      <c r="H127" s="141">
        <v>159</v>
      </c>
      <c r="J127" s="14">
        <f>IFERROR(Table7[[#This Row],[ &lt;15]]/Table7[[#This Row],[Grand Total]],"")</f>
        <v>0</v>
      </c>
      <c r="K127" s="15">
        <f>IFERROR(J127*Table7[[#This Row],[FY24 Hts_Self DATIM Target (g*h(district total))]],"")</f>
        <v>0</v>
      </c>
    </row>
    <row r="128" spans="1:11" x14ac:dyDescent="0.3">
      <c r="A128" s="139" t="s">
        <v>9</v>
      </c>
      <c r="B128" s="103" t="s">
        <v>145</v>
      </c>
      <c r="C128" s="139" t="s">
        <v>146</v>
      </c>
      <c r="D128" s="142">
        <v>0</v>
      </c>
      <c r="E128" s="142">
        <v>0</v>
      </c>
      <c r="F128" s="142">
        <v>0</v>
      </c>
      <c r="G128" s="107">
        <f t="shared" ref="G128:G129" si="24">F128/$F$147</f>
        <v>0</v>
      </c>
      <c r="H128" s="20">
        <f t="shared" ref="H128:H129" si="25">G128*$H$152</f>
        <v>0</v>
      </c>
      <c r="J128" s="14">
        <v>0</v>
      </c>
      <c r="K128" s="15">
        <f>IFERROR(J128*Table7[[#This Row],[FY24 Hts_Self DATIM Target (g*h(district total))]],"")</f>
        <v>0</v>
      </c>
    </row>
    <row r="129" spans="1:11" x14ac:dyDescent="0.3">
      <c r="A129" s="139" t="s">
        <v>9</v>
      </c>
      <c r="B129" s="103" t="s">
        <v>145</v>
      </c>
      <c r="C129" s="139" t="s">
        <v>147</v>
      </c>
      <c r="D129" s="142">
        <v>0</v>
      </c>
      <c r="E129" s="142">
        <v>0</v>
      </c>
      <c r="F129" s="142">
        <v>0</v>
      </c>
      <c r="G129" s="107">
        <f t="shared" si="24"/>
        <v>0</v>
      </c>
      <c r="H129" s="20">
        <f t="shared" si="25"/>
        <v>0</v>
      </c>
      <c r="J129" s="14">
        <v>0</v>
      </c>
      <c r="K129" s="15">
        <f>IFERROR(J129*Table7[[#This Row],[FY24 Hts_Self DATIM Target (g*h(district total))]],"")</f>
        <v>0</v>
      </c>
    </row>
    <row r="130" spans="1:11" x14ac:dyDescent="0.3">
      <c r="A130" s="138" t="s">
        <v>9</v>
      </c>
      <c r="B130" s="114" t="s">
        <v>145</v>
      </c>
      <c r="C130" s="114" t="s">
        <v>148</v>
      </c>
      <c r="D130" s="115">
        <v>0</v>
      </c>
      <c r="E130" s="115">
        <v>19</v>
      </c>
      <c r="F130" s="115">
        <v>19</v>
      </c>
      <c r="G130" s="116">
        <f>F130/$F$147</f>
        <v>0.14503816793893129</v>
      </c>
      <c r="H130" s="19">
        <f>G130*$H$152</f>
        <v>8.8473282442748094</v>
      </c>
      <c r="J130" s="14">
        <f>IFERROR(Table7[[#This Row],[ &lt;15]]/Table7[[#This Row],[Grand Total]],"")</f>
        <v>0</v>
      </c>
      <c r="K130" s="15">
        <f>IFERROR(J130*Table7[[#This Row],[FY24 Hts_Self DATIM Target (g*h(district total))]],"")</f>
        <v>0</v>
      </c>
    </row>
    <row r="131" spans="1:11" x14ac:dyDescent="0.3">
      <c r="A131" s="139" t="s">
        <v>9</v>
      </c>
      <c r="B131" s="103" t="s">
        <v>145</v>
      </c>
      <c r="C131" s="139" t="s">
        <v>149</v>
      </c>
      <c r="D131" s="105">
        <v>0</v>
      </c>
      <c r="E131" s="105">
        <v>0</v>
      </c>
      <c r="F131" s="105">
        <v>0</v>
      </c>
      <c r="G131" s="107">
        <f t="shared" ref="G131:G147" si="26">F131/$F$147</f>
        <v>0</v>
      </c>
      <c r="H131" s="20">
        <f t="shared" ref="H131:H146" si="27">G131*$H$152</f>
        <v>0</v>
      </c>
      <c r="J131" s="14">
        <v>0</v>
      </c>
      <c r="K131" s="15">
        <f>IFERROR(J131*Table7[[#This Row],[FY24 Hts_Self DATIM Target (g*h(district total))]],"")</f>
        <v>0</v>
      </c>
    </row>
    <row r="132" spans="1:11" x14ac:dyDescent="0.3">
      <c r="A132" s="138" t="s">
        <v>9</v>
      </c>
      <c r="B132" s="114" t="s">
        <v>145</v>
      </c>
      <c r="C132" s="114" t="s">
        <v>150</v>
      </c>
      <c r="D132" s="115">
        <v>0</v>
      </c>
      <c r="E132" s="115">
        <v>4</v>
      </c>
      <c r="F132" s="115">
        <v>4</v>
      </c>
      <c r="G132" s="116">
        <f t="shared" si="26"/>
        <v>3.0534351145038167E-2</v>
      </c>
      <c r="H132" s="19">
        <f t="shared" si="27"/>
        <v>1.8625954198473282</v>
      </c>
      <c r="J132" s="14">
        <f>IFERROR(Table7[[#This Row],[ &lt;15]]/Table7[[#This Row],[Grand Total]],"")</f>
        <v>0</v>
      </c>
      <c r="K132" s="15">
        <f>IFERROR(J132*Table7[[#This Row],[FY24 Hts_Self DATIM Target (g*h(district total))]],"")</f>
        <v>0</v>
      </c>
    </row>
    <row r="133" spans="1:11" x14ac:dyDescent="0.3">
      <c r="A133" s="139" t="s">
        <v>9</v>
      </c>
      <c r="B133" s="103" t="s">
        <v>145</v>
      </c>
      <c r="C133" s="139" t="s">
        <v>151</v>
      </c>
      <c r="D133" s="105">
        <v>0</v>
      </c>
      <c r="E133" s="105">
        <v>0</v>
      </c>
      <c r="F133" s="105">
        <v>0</v>
      </c>
      <c r="G133" s="107">
        <f t="shared" si="26"/>
        <v>0</v>
      </c>
      <c r="H133" s="20">
        <f t="shared" si="27"/>
        <v>0</v>
      </c>
      <c r="J133" s="14">
        <v>0</v>
      </c>
      <c r="K133" s="15">
        <f>IFERROR(J133*Table7[[#This Row],[FY24 Hts_Self DATIM Target (g*h(district total))]],"")</f>
        <v>0</v>
      </c>
    </row>
    <row r="134" spans="1:11" x14ac:dyDescent="0.3">
      <c r="A134" s="139" t="s">
        <v>9</v>
      </c>
      <c r="B134" s="103" t="s">
        <v>145</v>
      </c>
      <c r="C134" s="139" t="s">
        <v>152</v>
      </c>
      <c r="D134" s="105">
        <v>0</v>
      </c>
      <c r="E134" s="105">
        <v>0</v>
      </c>
      <c r="F134" s="105">
        <v>0</v>
      </c>
      <c r="G134" s="107">
        <f t="shared" si="26"/>
        <v>0</v>
      </c>
      <c r="H134" s="20">
        <f t="shared" si="27"/>
        <v>0</v>
      </c>
      <c r="J134" s="14">
        <v>0</v>
      </c>
      <c r="K134" s="15">
        <f>IFERROR(J134*Table7[[#This Row],[FY24 Hts_Self DATIM Target (g*h(district total))]],"")</f>
        <v>0</v>
      </c>
    </row>
    <row r="135" spans="1:11" x14ac:dyDescent="0.3">
      <c r="A135" s="139" t="s">
        <v>9</v>
      </c>
      <c r="B135" s="103" t="s">
        <v>145</v>
      </c>
      <c r="C135" s="139" t="s">
        <v>153</v>
      </c>
      <c r="D135" s="105">
        <v>0</v>
      </c>
      <c r="E135" s="105">
        <v>104</v>
      </c>
      <c r="F135" s="105">
        <v>104</v>
      </c>
      <c r="G135" s="107">
        <f t="shared" si="26"/>
        <v>0.79389312977099236</v>
      </c>
      <c r="H135" s="20">
        <f t="shared" si="27"/>
        <v>48.427480916030532</v>
      </c>
      <c r="J135" s="14">
        <f>IFERROR(Table7[[#This Row],[ &lt;15]]/Table7[[#This Row],[Grand Total]],"")</f>
        <v>0</v>
      </c>
      <c r="K135" s="15">
        <f>IFERROR(J135*Table7[[#This Row],[FY24 Hts_Self DATIM Target (g*h(district total))]],"")</f>
        <v>0</v>
      </c>
    </row>
    <row r="136" spans="1:11" x14ac:dyDescent="0.3">
      <c r="A136" s="139" t="s">
        <v>9</v>
      </c>
      <c r="B136" s="103" t="s">
        <v>145</v>
      </c>
      <c r="C136" s="139" t="s">
        <v>154</v>
      </c>
      <c r="D136" s="105">
        <v>0</v>
      </c>
      <c r="E136" s="105">
        <v>0</v>
      </c>
      <c r="F136" s="105">
        <v>0</v>
      </c>
      <c r="G136" s="107">
        <f t="shared" si="26"/>
        <v>0</v>
      </c>
      <c r="H136" s="20">
        <f t="shared" si="27"/>
        <v>0</v>
      </c>
      <c r="J136" s="14">
        <v>0</v>
      </c>
      <c r="K136" s="15">
        <f>IFERROR(J136*Table7[[#This Row],[FY24 Hts_Self DATIM Target (g*h(district total))]],"")</f>
        <v>0</v>
      </c>
    </row>
    <row r="137" spans="1:11" x14ac:dyDescent="0.3">
      <c r="A137" s="138" t="s">
        <v>9</v>
      </c>
      <c r="B137" s="114" t="s">
        <v>145</v>
      </c>
      <c r="C137" s="114" t="s">
        <v>155</v>
      </c>
      <c r="D137" s="115">
        <v>0</v>
      </c>
      <c r="E137" s="115">
        <v>25</v>
      </c>
      <c r="F137" s="115">
        <v>25</v>
      </c>
      <c r="G137" s="116">
        <f t="shared" si="26"/>
        <v>0.19083969465648856</v>
      </c>
      <c r="H137" s="19">
        <f t="shared" si="27"/>
        <v>11.641221374045802</v>
      </c>
      <c r="J137" s="14">
        <f>IFERROR(Table7[[#This Row],[ &lt;15]]/Table7[[#This Row],[Grand Total]],"")</f>
        <v>0</v>
      </c>
      <c r="K137" s="15">
        <f>IFERROR(J137*Table7[[#This Row],[FY24 Hts_Self DATIM Target (g*h(district total))]],"")</f>
        <v>0</v>
      </c>
    </row>
    <row r="138" spans="1:11" x14ac:dyDescent="0.3">
      <c r="A138" s="138" t="s">
        <v>9</v>
      </c>
      <c r="B138" s="114" t="s">
        <v>145</v>
      </c>
      <c r="C138" s="114" t="s">
        <v>156</v>
      </c>
      <c r="D138" s="115">
        <v>0</v>
      </c>
      <c r="E138" s="115">
        <v>4</v>
      </c>
      <c r="F138" s="115">
        <v>4</v>
      </c>
      <c r="G138" s="116">
        <f t="shared" si="26"/>
        <v>3.0534351145038167E-2</v>
      </c>
      <c r="H138" s="19">
        <f t="shared" si="27"/>
        <v>1.8625954198473282</v>
      </c>
      <c r="J138" s="14">
        <f>IFERROR(Table7[[#This Row],[ &lt;15]]/Table7[[#This Row],[Grand Total]],"")</f>
        <v>0</v>
      </c>
      <c r="K138" s="15">
        <f>IFERROR(J138*Table7[[#This Row],[FY24 Hts_Self DATIM Target (g*h(district total))]],"")</f>
        <v>0</v>
      </c>
    </row>
    <row r="139" spans="1:11" x14ac:dyDescent="0.3">
      <c r="A139" s="139" t="s">
        <v>9</v>
      </c>
      <c r="B139" s="103" t="s">
        <v>145</v>
      </c>
      <c r="C139" s="139" t="s">
        <v>157</v>
      </c>
      <c r="D139" s="105">
        <v>0</v>
      </c>
      <c r="E139" s="105">
        <v>0</v>
      </c>
      <c r="F139" s="105">
        <v>0</v>
      </c>
      <c r="G139" s="107">
        <f t="shared" si="26"/>
        <v>0</v>
      </c>
      <c r="H139" s="20">
        <f t="shared" si="27"/>
        <v>0</v>
      </c>
      <c r="J139" s="14">
        <v>0</v>
      </c>
      <c r="K139" s="15">
        <f>IFERROR(J139*Table7[[#This Row],[FY24 Hts_Self DATIM Target (g*h(district total))]],"")</f>
        <v>0</v>
      </c>
    </row>
    <row r="140" spans="1:11" x14ac:dyDescent="0.3">
      <c r="A140" s="139" t="s">
        <v>9</v>
      </c>
      <c r="B140" s="103" t="s">
        <v>145</v>
      </c>
      <c r="C140" s="139" t="s">
        <v>158</v>
      </c>
      <c r="D140" s="105">
        <v>0</v>
      </c>
      <c r="E140" s="105">
        <v>0</v>
      </c>
      <c r="F140" s="105">
        <v>0</v>
      </c>
      <c r="G140" s="107">
        <f t="shared" si="26"/>
        <v>0</v>
      </c>
      <c r="H140" s="20">
        <f t="shared" si="27"/>
        <v>0</v>
      </c>
      <c r="J140" s="14">
        <v>0</v>
      </c>
      <c r="K140" s="15">
        <f>IFERROR(J140*Table7[[#This Row],[FY24 Hts_Self DATIM Target (g*h(district total))]],"")</f>
        <v>0</v>
      </c>
    </row>
    <row r="141" spans="1:11" x14ac:dyDescent="0.3">
      <c r="A141" s="139" t="s">
        <v>9</v>
      </c>
      <c r="B141" s="103" t="s">
        <v>145</v>
      </c>
      <c r="C141" s="139" t="s">
        <v>159</v>
      </c>
      <c r="D141" s="105">
        <v>0</v>
      </c>
      <c r="E141" s="105">
        <v>0</v>
      </c>
      <c r="F141" s="105">
        <v>0</v>
      </c>
      <c r="G141" s="107">
        <f t="shared" si="26"/>
        <v>0</v>
      </c>
      <c r="H141" s="20">
        <f t="shared" si="27"/>
        <v>0</v>
      </c>
      <c r="J141" s="14">
        <v>0</v>
      </c>
      <c r="K141" s="15">
        <f>IFERROR(J141*Table7[[#This Row],[FY24 Hts_Self DATIM Target (g*h(district total))]],"")</f>
        <v>0</v>
      </c>
    </row>
    <row r="142" spans="1:11" x14ac:dyDescent="0.3">
      <c r="A142" s="139" t="s">
        <v>9</v>
      </c>
      <c r="B142" s="103" t="s">
        <v>145</v>
      </c>
      <c r="C142" s="139" t="s">
        <v>160</v>
      </c>
      <c r="D142" s="105">
        <v>0</v>
      </c>
      <c r="E142" s="105">
        <v>0</v>
      </c>
      <c r="F142" s="105">
        <v>0</v>
      </c>
      <c r="G142" s="107">
        <f t="shared" si="26"/>
        <v>0</v>
      </c>
      <c r="H142" s="20">
        <f t="shared" si="27"/>
        <v>0</v>
      </c>
      <c r="J142" s="14">
        <v>0</v>
      </c>
      <c r="K142" s="15">
        <f>IFERROR(J142*Table7[[#This Row],[FY24 Hts_Self DATIM Target (g*h(district total))]],"")</f>
        <v>0</v>
      </c>
    </row>
    <row r="143" spans="1:11" x14ac:dyDescent="0.3">
      <c r="A143" s="138" t="s">
        <v>9</v>
      </c>
      <c r="B143" s="114" t="s">
        <v>145</v>
      </c>
      <c r="C143" s="114" t="s">
        <v>161</v>
      </c>
      <c r="D143" s="115">
        <v>0</v>
      </c>
      <c r="E143" s="115">
        <v>79</v>
      </c>
      <c r="F143" s="115">
        <v>79</v>
      </c>
      <c r="G143" s="116">
        <f t="shared" si="26"/>
        <v>0.60305343511450382</v>
      </c>
      <c r="H143" s="19">
        <f t="shared" si="27"/>
        <v>36.786259541984734</v>
      </c>
      <c r="J143" s="14">
        <f>IFERROR(Table7[[#This Row],[ &lt;15]]/Table7[[#This Row],[Grand Total]],"")</f>
        <v>0</v>
      </c>
      <c r="K143" s="15">
        <f>IFERROR(J143*Table7[[#This Row],[FY24 Hts_Self DATIM Target (g*h(district total))]],"")</f>
        <v>0</v>
      </c>
    </row>
    <row r="144" spans="1:11" x14ac:dyDescent="0.3">
      <c r="A144" s="139" t="s">
        <v>9</v>
      </c>
      <c r="B144" s="103" t="s">
        <v>145</v>
      </c>
      <c r="C144" s="139" t="s">
        <v>162</v>
      </c>
      <c r="D144" s="105">
        <v>0</v>
      </c>
      <c r="E144" s="105">
        <v>0</v>
      </c>
      <c r="F144" s="105">
        <v>0</v>
      </c>
      <c r="G144" s="107">
        <f t="shared" si="26"/>
        <v>0</v>
      </c>
      <c r="H144" s="20">
        <f t="shared" si="27"/>
        <v>0</v>
      </c>
      <c r="J144" s="14">
        <v>0</v>
      </c>
      <c r="K144" s="15">
        <f>IFERROR(J144*Table7[[#This Row],[FY24 Hts_Self DATIM Target (g*h(district total))]],"")</f>
        <v>0</v>
      </c>
    </row>
    <row r="145" spans="1:11" x14ac:dyDescent="0.3">
      <c r="A145" s="139" t="s">
        <v>9</v>
      </c>
      <c r="B145" s="103" t="s">
        <v>145</v>
      </c>
      <c r="C145" s="139" t="s">
        <v>163</v>
      </c>
      <c r="D145" s="105">
        <v>0</v>
      </c>
      <c r="E145" s="105">
        <v>0</v>
      </c>
      <c r="F145" s="105">
        <v>0</v>
      </c>
      <c r="G145" s="107">
        <f t="shared" si="26"/>
        <v>0</v>
      </c>
      <c r="H145" s="20">
        <f t="shared" si="27"/>
        <v>0</v>
      </c>
      <c r="J145" s="14">
        <v>0</v>
      </c>
      <c r="K145" s="15">
        <f>IFERROR(J145*Table7[[#This Row],[FY24 Hts_Self DATIM Target (g*h(district total))]],"")</f>
        <v>0</v>
      </c>
    </row>
    <row r="146" spans="1:11" x14ac:dyDescent="0.3">
      <c r="A146" s="139" t="s">
        <v>9</v>
      </c>
      <c r="B146" s="103" t="s">
        <v>145</v>
      </c>
      <c r="C146" s="139" t="s">
        <v>164</v>
      </c>
      <c r="D146" s="105">
        <v>0</v>
      </c>
      <c r="E146" s="105">
        <v>0</v>
      </c>
      <c r="F146" s="105">
        <v>0</v>
      </c>
      <c r="G146" s="107">
        <f t="shared" si="26"/>
        <v>0</v>
      </c>
      <c r="H146" s="20">
        <f t="shared" si="27"/>
        <v>0</v>
      </c>
      <c r="J146" s="14">
        <v>0</v>
      </c>
      <c r="K146" s="15">
        <f>IFERROR(J146*Table7[[#This Row],[FY24 Hts_Self DATIM Target (g*h(district total))]],"")</f>
        <v>0</v>
      </c>
    </row>
    <row r="147" spans="1:11" x14ac:dyDescent="0.3">
      <c r="A147" s="140" t="s">
        <v>9</v>
      </c>
      <c r="B147" s="108" t="s">
        <v>165</v>
      </c>
      <c r="C147" s="108"/>
      <c r="D147" s="110">
        <v>0</v>
      </c>
      <c r="E147" s="110">
        <v>131</v>
      </c>
      <c r="F147" s="110">
        <v>131</v>
      </c>
      <c r="G147" s="112">
        <f t="shared" si="26"/>
        <v>1</v>
      </c>
      <c r="H147" s="141">
        <v>0</v>
      </c>
      <c r="J147" s="14">
        <f>IFERROR(Table7[[#This Row],[ &lt;15]]/Table7[[#This Row],[Grand Total]],"")</f>
        <v>0</v>
      </c>
      <c r="K147" s="15">
        <f>IFERROR(J147*Table7[[#This Row],[FY24 Hts_Self DATIM Target (g*h(district total))]],"")</f>
        <v>0</v>
      </c>
    </row>
    <row r="148" spans="1:11" x14ac:dyDescent="0.3">
      <c r="A148" s="139" t="s">
        <v>9</v>
      </c>
      <c r="B148" s="103" t="s">
        <v>166</v>
      </c>
      <c r="C148" s="139" t="s">
        <v>167</v>
      </c>
      <c r="D148" s="142">
        <v>0</v>
      </c>
      <c r="E148" s="142">
        <v>0</v>
      </c>
      <c r="F148" s="142">
        <v>0</v>
      </c>
      <c r="G148" s="107">
        <f t="shared" ref="G148:G151" si="28">F148/$F$155</f>
        <v>0</v>
      </c>
      <c r="H148" s="20">
        <f t="shared" ref="H148:H151" si="29">G148*$H$155</f>
        <v>0</v>
      </c>
      <c r="J148" s="14">
        <v>0</v>
      </c>
      <c r="K148" s="15">
        <f>IFERROR(J148*Table7[[#This Row],[FY24 Hts_Self DATIM Target (g*h(district total))]],"")</f>
        <v>0</v>
      </c>
    </row>
    <row r="149" spans="1:11" x14ac:dyDescent="0.3">
      <c r="A149" s="139" t="s">
        <v>9</v>
      </c>
      <c r="B149" s="103" t="s">
        <v>166</v>
      </c>
      <c r="C149" s="139" t="s">
        <v>168</v>
      </c>
      <c r="D149" s="142">
        <v>0</v>
      </c>
      <c r="E149" s="142">
        <v>0</v>
      </c>
      <c r="F149" s="142">
        <v>0</v>
      </c>
      <c r="G149" s="107">
        <f t="shared" si="28"/>
        <v>0</v>
      </c>
      <c r="H149" s="20">
        <f t="shared" si="29"/>
        <v>0</v>
      </c>
      <c r="J149" s="14">
        <v>0</v>
      </c>
      <c r="K149" s="15">
        <f>IFERROR(J149*Table7[[#This Row],[FY24 Hts_Self DATIM Target (g*h(district total))]],"")</f>
        <v>0</v>
      </c>
    </row>
    <row r="150" spans="1:11" x14ac:dyDescent="0.3">
      <c r="A150" s="139" t="s">
        <v>9</v>
      </c>
      <c r="B150" s="103" t="s">
        <v>166</v>
      </c>
      <c r="C150" s="139" t="s">
        <v>169</v>
      </c>
      <c r="D150" s="142">
        <v>0</v>
      </c>
      <c r="E150" s="142">
        <v>0</v>
      </c>
      <c r="F150" s="142">
        <v>0</v>
      </c>
      <c r="G150" s="107">
        <f t="shared" si="28"/>
        <v>0</v>
      </c>
      <c r="H150" s="20">
        <f t="shared" si="29"/>
        <v>0</v>
      </c>
      <c r="J150" s="14">
        <v>0</v>
      </c>
      <c r="K150" s="15">
        <f>IFERROR(J150*Table7[[#This Row],[FY24 Hts_Self DATIM Target (g*h(district total))]],"")</f>
        <v>0</v>
      </c>
    </row>
    <row r="151" spans="1:11" x14ac:dyDescent="0.3">
      <c r="A151" s="139" t="s">
        <v>9</v>
      </c>
      <c r="B151" s="103" t="s">
        <v>166</v>
      </c>
      <c r="C151" s="139" t="s">
        <v>170</v>
      </c>
      <c r="D151" s="142">
        <v>0</v>
      </c>
      <c r="E151" s="142">
        <v>6</v>
      </c>
      <c r="F151" s="142">
        <v>6</v>
      </c>
      <c r="G151" s="107">
        <f t="shared" si="28"/>
        <v>0.10526315789473684</v>
      </c>
      <c r="H151" s="20">
        <f t="shared" si="29"/>
        <v>6.4210526315789469</v>
      </c>
      <c r="J151" s="14">
        <f>IFERROR(Table7[[#This Row],[ &lt;15]]/Table7[[#This Row],[Grand Total]],"")</f>
        <v>0</v>
      </c>
      <c r="K151" s="15">
        <f>IFERROR(J151*Table7[[#This Row],[FY24 Hts_Self DATIM Target (g*h(district total))]],"")</f>
        <v>0</v>
      </c>
    </row>
    <row r="152" spans="1:11" x14ac:dyDescent="0.3">
      <c r="A152" s="138" t="s">
        <v>9</v>
      </c>
      <c r="B152" s="114" t="s">
        <v>166</v>
      </c>
      <c r="C152" s="114" t="s">
        <v>171</v>
      </c>
      <c r="D152" s="115">
        <v>0</v>
      </c>
      <c r="E152" s="115">
        <v>57</v>
      </c>
      <c r="F152" s="115">
        <v>57</v>
      </c>
      <c r="G152" s="116">
        <f>F152/$F$155</f>
        <v>1</v>
      </c>
      <c r="H152" s="19">
        <f>G152*$H$155</f>
        <v>61</v>
      </c>
      <c r="J152" s="14">
        <f>IFERROR(Table7[[#This Row],[ &lt;15]]/Table7[[#This Row],[Grand Total]],"")</f>
        <v>0</v>
      </c>
      <c r="K152" s="15">
        <f>IFERROR(J152*Table7[[#This Row],[FY24 Hts_Self DATIM Target (g*h(district total))]],"")</f>
        <v>0</v>
      </c>
    </row>
    <row r="153" spans="1:11" x14ac:dyDescent="0.3">
      <c r="A153" s="139" t="s">
        <v>9</v>
      </c>
      <c r="B153" s="103" t="s">
        <v>166</v>
      </c>
      <c r="C153" s="139" t="s">
        <v>172</v>
      </c>
      <c r="D153" s="105">
        <v>0</v>
      </c>
      <c r="E153" s="105">
        <v>0</v>
      </c>
      <c r="F153" s="105">
        <v>0</v>
      </c>
      <c r="G153" s="107">
        <f t="shared" ref="G153:G154" si="30">F153/$F$155</f>
        <v>0</v>
      </c>
      <c r="H153" s="20">
        <f t="shared" ref="H153:H154" si="31">G153*$H$155</f>
        <v>0</v>
      </c>
      <c r="J153" s="14">
        <v>0</v>
      </c>
      <c r="K153" s="15">
        <f>IFERROR(J153*Table7[[#This Row],[FY24 Hts_Self DATIM Target (g*h(district total))]],"")</f>
        <v>0</v>
      </c>
    </row>
    <row r="154" spans="1:11" x14ac:dyDescent="0.3">
      <c r="A154" s="139" t="s">
        <v>9</v>
      </c>
      <c r="B154" s="103" t="s">
        <v>166</v>
      </c>
      <c r="C154" s="139" t="s">
        <v>173</v>
      </c>
      <c r="D154" s="105">
        <v>0</v>
      </c>
      <c r="E154" s="105">
        <v>405</v>
      </c>
      <c r="F154" s="105">
        <v>405</v>
      </c>
      <c r="G154" s="107">
        <f t="shared" si="30"/>
        <v>7.1052631578947372</v>
      </c>
      <c r="H154" s="20">
        <f t="shared" si="31"/>
        <v>433.42105263157896</v>
      </c>
      <c r="J154" s="14">
        <f>IFERROR(Table7[[#This Row],[ &lt;15]]/Table7[[#This Row],[Grand Total]],"")</f>
        <v>0</v>
      </c>
      <c r="K154" s="15">
        <f>IFERROR(J154*Table7[[#This Row],[FY24 Hts_Self DATIM Target (g*h(district total))]],"")</f>
        <v>0</v>
      </c>
    </row>
    <row r="155" spans="1:11" x14ac:dyDescent="0.3">
      <c r="A155" s="140" t="s">
        <v>9</v>
      </c>
      <c r="B155" s="108" t="s">
        <v>174</v>
      </c>
      <c r="C155" s="108"/>
      <c r="D155" s="110">
        <v>0</v>
      </c>
      <c r="E155" s="110">
        <v>57</v>
      </c>
      <c r="F155" s="110">
        <v>57</v>
      </c>
      <c r="G155" s="112">
        <f>F155/$F$155</f>
        <v>1</v>
      </c>
      <c r="H155" s="141">
        <v>61</v>
      </c>
      <c r="J155" s="14">
        <f>IFERROR(Table7[[#This Row],[ &lt;15]]/Table7[[#This Row],[Grand Total]],"")</f>
        <v>0</v>
      </c>
      <c r="K155" s="15">
        <f>IFERROR(J155*Table7[[#This Row],[FY24 Hts_Self DATIM Target (g*h(district total))]],"")</f>
        <v>0</v>
      </c>
    </row>
    <row r="156" spans="1:11" x14ac:dyDescent="0.3">
      <c r="A156" s="138" t="s">
        <v>9</v>
      </c>
      <c r="B156" s="114" t="s">
        <v>175</v>
      </c>
      <c r="C156" s="114" t="s">
        <v>176</v>
      </c>
      <c r="D156" s="115">
        <v>0</v>
      </c>
      <c r="E156" s="115">
        <v>12</v>
      </c>
      <c r="F156" s="115">
        <v>12</v>
      </c>
      <c r="G156" s="116">
        <f>F156/$F$170</f>
        <v>3.4873583260680036E-3</v>
      </c>
      <c r="H156" s="19">
        <f>G156*$H$170</f>
        <v>5.3775065387968617</v>
      </c>
      <c r="J156" s="14">
        <f>IFERROR(Table7[[#This Row],[ &lt;15]]/Table7[[#This Row],[Grand Total]],"")</f>
        <v>0</v>
      </c>
      <c r="K156" s="15">
        <f>IFERROR(J156*Table7[[#This Row],[FY24 Hts_Self DATIM Target (g*h(district total))]],"")</f>
        <v>0</v>
      </c>
    </row>
    <row r="157" spans="1:11" x14ac:dyDescent="0.3">
      <c r="A157" s="138" t="s">
        <v>9</v>
      </c>
      <c r="B157" s="114" t="s">
        <v>175</v>
      </c>
      <c r="C157" s="114" t="s">
        <v>177</v>
      </c>
      <c r="D157" s="115">
        <v>0</v>
      </c>
      <c r="E157" s="115">
        <v>300</v>
      </c>
      <c r="F157" s="115">
        <v>300</v>
      </c>
      <c r="G157" s="116">
        <f t="shared" ref="G157:G170" si="32">F157/$F$170</f>
        <v>8.7183958151700089E-2</v>
      </c>
      <c r="H157" s="19">
        <f t="shared" ref="H157:H169" si="33">G157*$H$170</f>
        <v>134.43766346992155</v>
      </c>
      <c r="J157" s="14">
        <f>IFERROR(Table7[[#This Row],[ &lt;15]]/Table7[[#This Row],[Grand Total]],"")</f>
        <v>0</v>
      </c>
      <c r="K157" s="15">
        <f>IFERROR(J157*Table7[[#This Row],[FY24 Hts_Self DATIM Target (g*h(district total))]],"")</f>
        <v>0</v>
      </c>
    </row>
    <row r="158" spans="1:11" x14ac:dyDescent="0.3">
      <c r="A158" s="139" t="s">
        <v>9</v>
      </c>
      <c r="B158" s="103" t="s">
        <v>175</v>
      </c>
      <c r="C158" s="139" t="s">
        <v>178</v>
      </c>
      <c r="D158" s="105">
        <v>0</v>
      </c>
      <c r="E158" s="105">
        <v>10</v>
      </c>
      <c r="F158" s="105">
        <v>10</v>
      </c>
      <c r="G158" s="107">
        <f t="shared" si="32"/>
        <v>2.906131938390003E-3</v>
      </c>
      <c r="H158" s="20">
        <f t="shared" si="33"/>
        <v>4.481255448997385</v>
      </c>
      <c r="J158" s="14">
        <f>IFERROR(Table7[[#This Row],[ &lt;15]]/Table7[[#This Row],[Grand Total]],"")</f>
        <v>0</v>
      </c>
      <c r="K158" s="15">
        <f>IFERROR(J158*Table7[[#This Row],[FY24 Hts_Self DATIM Target (g*h(district total))]],"")</f>
        <v>0</v>
      </c>
    </row>
    <row r="159" spans="1:11" x14ac:dyDescent="0.3">
      <c r="A159" s="139" t="s">
        <v>9</v>
      </c>
      <c r="B159" s="103" t="s">
        <v>175</v>
      </c>
      <c r="C159" s="139" t="s">
        <v>179</v>
      </c>
      <c r="D159" s="105">
        <v>0</v>
      </c>
      <c r="E159" s="105">
        <v>0</v>
      </c>
      <c r="F159" s="105">
        <v>0</v>
      </c>
      <c r="G159" s="107">
        <f t="shared" si="32"/>
        <v>0</v>
      </c>
      <c r="H159" s="20">
        <f t="shared" si="33"/>
        <v>0</v>
      </c>
      <c r="J159" s="14">
        <v>0</v>
      </c>
      <c r="K159" s="15">
        <f>IFERROR(J159*Table7[[#This Row],[FY24 Hts_Self DATIM Target (g*h(district total))]],"")</f>
        <v>0</v>
      </c>
    </row>
    <row r="160" spans="1:11" x14ac:dyDescent="0.3">
      <c r="A160" s="139" t="s">
        <v>9</v>
      </c>
      <c r="B160" s="103" t="s">
        <v>175</v>
      </c>
      <c r="C160" s="139" t="s">
        <v>180</v>
      </c>
      <c r="D160" s="105">
        <v>0</v>
      </c>
      <c r="E160" s="105">
        <v>0</v>
      </c>
      <c r="F160" s="105">
        <v>0</v>
      </c>
      <c r="G160" s="107">
        <f t="shared" si="32"/>
        <v>0</v>
      </c>
      <c r="H160" s="20">
        <f t="shared" si="33"/>
        <v>0</v>
      </c>
      <c r="J160" s="14">
        <v>0</v>
      </c>
      <c r="K160" s="15">
        <f>IFERROR(J160*Table7[[#This Row],[FY24 Hts_Self DATIM Target (g*h(district total))]],"")</f>
        <v>0</v>
      </c>
    </row>
    <row r="161" spans="1:11" x14ac:dyDescent="0.3">
      <c r="A161" s="139" t="s">
        <v>9</v>
      </c>
      <c r="B161" s="103" t="s">
        <v>175</v>
      </c>
      <c r="C161" s="139" t="s">
        <v>181</v>
      </c>
      <c r="D161" s="105">
        <v>0</v>
      </c>
      <c r="E161" s="105">
        <v>0</v>
      </c>
      <c r="F161" s="105">
        <v>0</v>
      </c>
      <c r="G161" s="107">
        <f t="shared" si="32"/>
        <v>0</v>
      </c>
      <c r="H161" s="20">
        <f t="shared" si="33"/>
        <v>0</v>
      </c>
      <c r="J161" s="14">
        <v>0</v>
      </c>
      <c r="K161" s="15">
        <f>IFERROR(J161*Table7[[#This Row],[FY24 Hts_Self DATIM Target (g*h(district total))]],"")</f>
        <v>0</v>
      </c>
    </row>
    <row r="162" spans="1:11" x14ac:dyDescent="0.3">
      <c r="A162" s="139" t="s">
        <v>9</v>
      </c>
      <c r="B162" s="103" t="s">
        <v>175</v>
      </c>
      <c r="C162" s="139" t="s">
        <v>182</v>
      </c>
      <c r="D162" s="105">
        <v>0</v>
      </c>
      <c r="E162" s="105">
        <v>0</v>
      </c>
      <c r="F162" s="105">
        <v>0</v>
      </c>
      <c r="G162" s="107">
        <f t="shared" si="32"/>
        <v>0</v>
      </c>
      <c r="H162" s="20">
        <f t="shared" si="33"/>
        <v>0</v>
      </c>
      <c r="J162" s="14">
        <v>0</v>
      </c>
      <c r="K162" s="15">
        <f>IFERROR(J162*Table7[[#This Row],[FY24 Hts_Self DATIM Target (g*h(district total))]],"")</f>
        <v>0</v>
      </c>
    </row>
    <row r="163" spans="1:11" x14ac:dyDescent="0.3">
      <c r="A163" s="138" t="s">
        <v>9</v>
      </c>
      <c r="B163" s="114" t="s">
        <v>175</v>
      </c>
      <c r="C163" s="114" t="s">
        <v>183</v>
      </c>
      <c r="D163" s="115">
        <v>0</v>
      </c>
      <c r="E163" s="115">
        <v>355</v>
      </c>
      <c r="F163" s="115">
        <v>355</v>
      </c>
      <c r="G163" s="116">
        <f t="shared" si="32"/>
        <v>0.10316768381284511</v>
      </c>
      <c r="H163" s="19">
        <f t="shared" si="33"/>
        <v>159.08456843940715</v>
      </c>
      <c r="J163" s="14">
        <f>IFERROR(Table7[[#This Row],[ &lt;15]]/Table7[[#This Row],[Grand Total]],"")</f>
        <v>0</v>
      </c>
      <c r="K163" s="15">
        <f>IFERROR(J163*Table7[[#This Row],[FY24 Hts_Self DATIM Target (g*h(district total))]],"")</f>
        <v>0</v>
      </c>
    </row>
    <row r="164" spans="1:11" x14ac:dyDescent="0.3">
      <c r="A164" s="139" t="s">
        <v>9</v>
      </c>
      <c r="B164" s="103" t="s">
        <v>175</v>
      </c>
      <c r="C164" s="139" t="s">
        <v>184</v>
      </c>
      <c r="D164" s="105">
        <v>0</v>
      </c>
      <c r="E164" s="105">
        <v>0</v>
      </c>
      <c r="F164" s="105">
        <v>0</v>
      </c>
      <c r="G164" s="107">
        <f t="shared" si="32"/>
        <v>0</v>
      </c>
      <c r="H164" s="20">
        <f t="shared" si="33"/>
        <v>0</v>
      </c>
      <c r="J164" s="14">
        <v>0</v>
      </c>
      <c r="K164" s="15">
        <f>IFERROR(J164*Table7[[#This Row],[FY24 Hts_Self DATIM Target (g*h(district total))]],"")</f>
        <v>0</v>
      </c>
    </row>
    <row r="165" spans="1:11" x14ac:dyDescent="0.3">
      <c r="A165" s="138" t="s">
        <v>9</v>
      </c>
      <c r="B165" s="114" t="s">
        <v>175</v>
      </c>
      <c r="C165" s="114" t="s">
        <v>185</v>
      </c>
      <c r="D165" s="115">
        <v>0</v>
      </c>
      <c r="E165" s="115">
        <v>606</v>
      </c>
      <c r="F165" s="115">
        <v>606</v>
      </c>
      <c r="G165" s="116">
        <f t="shared" si="32"/>
        <v>0.17611159546643418</v>
      </c>
      <c r="H165" s="19">
        <f t="shared" si="33"/>
        <v>271.56408020924152</v>
      </c>
      <c r="J165" s="14">
        <f>IFERROR(Table7[[#This Row],[ &lt;15]]/Table7[[#This Row],[Grand Total]],"")</f>
        <v>0</v>
      </c>
      <c r="K165" s="15">
        <f>IFERROR(J165*Table7[[#This Row],[FY24 Hts_Self DATIM Target (g*h(district total))]],"")</f>
        <v>0</v>
      </c>
    </row>
    <row r="166" spans="1:11" x14ac:dyDescent="0.3">
      <c r="A166" s="138" t="s">
        <v>9</v>
      </c>
      <c r="B166" s="114" t="s">
        <v>175</v>
      </c>
      <c r="C166" s="114" t="s">
        <v>186</v>
      </c>
      <c r="D166" s="115">
        <v>0</v>
      </c>
      <c r="E166" s="115">
        <v>168</v>
      </c>
      <c r="F166" s="115">
        <v>168</v>
      </c>
      <c r="G166" s="116">
        <f t="shared" si="32"/>
        <v>4.8823016564952047E-2</v>
      </c>
      <c r="H166" s="19">
        <f t="shared" si="33"/>
        <v>75.285091543156057</v>
      </c>
      <c r="J166" s="14">
        <f>IFERROR(Table7[[#This Row],[ &lt;15]]/Table7[[#This Row],[Grand Total]],"")</f>
        <v>0</v>
      </c>
      <c r="K166" s="15">
        <f>IFERROR(J166*Table7[[#This Row],[FY24 Hts_Self DATIM Target (g*h(district total))]],"")</f>
        <v>0</v>
      </c>
    </row>
    <row r="167" spans="1:11" x14ac:dyDescent="0.3">
      <c r="A167" s="138" t="s">
        <v>9</v>
      </c>
      <c r="B167" s="114" t="s">
        <v>175</v>
      </c>
      <c r="C167" s="114" t="s">
        <v>187</v>
      </c>
      <c r="D167" s="115">
        <v>0</v>
      </c>
      <c r="E167" s="115">
        <v>1821</v>
      </c>
      <c r="F167" s="115">
        <v>1821</v>
      </c>
      <c r="G167" s="116">
        <f t="shared" si="32"/>
        <v>0.52920662598081958</v>
      </c>
      <c r="H167" s="19">
        <f t="shared" si="33"/>
        <v>816.03661726242376</v>
      </c>
      <c r="J167" s="14">
        <f>IFERROR(Table7[[#This Row],[ &lt;15]]/Table7[[#This Row],[Grand Total]],"")</f>
        <v>0</v>
      </c>
      <c r="K167" s="15">
        <f>IFERROR(J167*Table7[[#This Row],[FY24 Hts_Self DATIM Target (g*h(district total))]],"")</f>
        <v>0</v>
      </c>
    </row>
    <row r="168" spans="1:11" x14ac:dyDescent="0.3">
      <c r="A168" s="138" t="s">
        <v>9</v>
      </c>
      <c r="B168" s="114" t="s">
        <v>175</v>
      </c>
      <c r="C168" s="114" t="s">
        <v>188</v>
      </c>
      <c r="D168" s="115">
        <v>0</v>
      </c>
      <c r="E168" s="115">
        <v>175</v>
      </c>
      <c r="F168" s="115">
        <v>179</v>
      </c>
      <c r="G168" s="116">
        <f t="shared" si="32"/>
        <v>5.2019761697181054E-2</v>
      </c>
      <c r="H168" s="19">
        <f t="shared" si="33"/>
        <v>80.214472537053183</v>
      </c>
      <c r="J168" s="14">
        <f>IFERROR(Table7[[#This Row],[ &lt;15]]/Table7[[#This Row],[Grand Total]],"")</f>
        <v>0</v>
      </c>
      <c r="K168" s="15">
        <f>IFERROR(J168*Table7[[#This Row],[FY24 Hts_Self DATIM Target (g*h(district total))]],"")</f>
        <v>0</v>
      </c>
    </row>
    <row r="169" spans="1:11" x14ac:dyDescent="0.3">
      <c r="A169" s="139" t="s">
        <v>9</v>
      </c>
      <c r="B169" s="103" t="s">
        <v>175</v>
      </c>
      <c r="C169" s="139" t="s">
        <v>189</v>
      </c>
      <c r="D169" s="105">
        <v>0</v>
      </c>
      <c r="E169" s="105">
        <v>0</v>
      </c>
      <c r="F169" s="105">
        <v>0</v>
      </c>
      <c r="G169" s="107">
        <f t="shared" si="32"/>
        <v>0</v>
      </c>
      <c r="H169" s="20">
        <f t="shared" si="33"/>
        <v>0</v>
      </c>
      <c r="J169" s="14">
        <v>0</v>
      </c>
      <c r="K169" s="15">
        <f>IFERROR(J169*Table7[[#This Row],[FY24 Hts_Self DATIM Target (g*h(district total))]],"")</f>
        <v>0</v>
      </c>
    </row>
    <row r="170" spans="1:11" x14ac:dyDescent="0.3">
      <c r="A170" s="145" t="s">
        <v>9</v>
      </c>
      <c r="B170" s="146" t="s">
        <v>190</v>
      </c>
      <c r="C170" s="146"/>
      <c r="D170" s="147">
        <v>0</v>
      </c>
      <c r="E170" s="147">
        <v>3437</v>
      </c>
      <c r="F170" s="147">
        <v>3441</v>
      </c>
      <c r="G170" s="148">
        <f t="shared" si="32"/>
        <v>1</v>
      </c>
      <c r="H170" s="129">
        <v>1542</v>
      </c>
      <c r="J170" s="14">
        <f>IFERROR(Table7[[#This Row],[ &lt;15]]/Table7[[#This Row],[Grand Total]],"")</f>
        <v>0</v>
      </c>
      <c r="K170" s="15">
        <f>IFERROR(J170*Table7[[#This Row],[FY24 Hts_Self DATIM Target (g*h(district total))]],"")</f>
        <v>0</v>
      </c>
    </row>
  </sheetData>
  <pageMargins left="0.7" right="0.7" top="0.75" bottom="0.75" header="0.3" footer="0.3"/>
  <ignoredErrors>
    <ignoredError sqref="G2:G170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8168889431442"/>
  </sheetPr>
  <dimension ref="A1:L170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M7" sqref="M7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109375" bestFit="1" customWidth="1"/>
    <col min="7" max="7" width="23.6640625" bestFit="1" customWidth="1"/>
    <col min="8" max="8" width="21.6640625" bestFit="1" customWidth="1"/>
    <col min="9" max="9" width="21.33203125" bestFit="1" customWidth="1"/>
    <col min="11" max="12" width="14" bestFit="1" customWidth="1"/>
  </cols>
  <sheetData>
    <row r="1" spans="1:12" ht="42.6" x14ac:dyDescent="0.3">
      <c r="A1" s="234" t="s">
        <v>0</v>
      </c>
      <c r="B1" s="235" t="s">
        <v>1</v>
      </c>
      <c r="C1" s="235" t="s">
        <v>2</v>
      </c>
      <c r="D1" s="236" t="s">
        <v>3</v>
      </c>
      <c r="E1" s="236" t="s">
        <v>4</v>
      </c>
      <c r="F1" s="236" t="s">
        <v>195</v>
      </c>
      <c r="G1" s="237" t="s">
        <v>6</v>
      </c>
      <c r="H1" s="238" t="s">
        <v>196</v>
      </c>
      <c r="I1" s="239" t="s">
        <v>197</v>
      </c>
      <c r="K1" s="17" t="s">
        <v>191</v>
      </c>
      <c r="L1" s="18" t="s">
        <v>205</v>
      </c>
    </row>
    <row r="2" spans="1:12" x14ac:dyDescent="0.3">
      <c r="A2" s="24" t="s">
        <v>9</v>
      </c>
      <c r="B2" s="1" t="s">
        <v>10</v>
      </c>
      <c r="C2" s="1" t="s">
        <v>11</v>
      </c>
      <c r="D2" s="2"/>
      <c r="E2" s="2">
        <v>20</v>
      </c>
      <c r="F2" s="2">
        <v>20</v>
      </c>
      <c r="G2" s="152">
        <f>F2/$F$11</f>
        <v>0.14388489208633093</v>
      </c>
      <c r="H2" s="153">
        <f>G2*$H$11</f>
        <v>184.02877697841726</v>
      </c>
      <c r="I2" s="153">
        <f>G2*$I$11</f>
        <v>202.44604316546761</v>
      </c>
      <c r="K2" s="14">
        <f>IFERROR(Table21[[#This Row],[ &lt;15]]/Table21[[#This Row],[Grand Total]],"")</f>
        <v>0</v>
      </c>
      <c r="L2" s="15">
        <f>IFERROR(K2*Table21[[#This Row],[FY24 DATIM Target_Adj (internal) (g*i(district total))]],"")</f>
        <v>0</v>
      </c>
    </row>
    <row r="3" spans="1:12" x14ac:dyDescent="0.3">
      <c r="A3" s="24" t="s">
        <v>9</v>
      </c>
      <c r="B3" s="1" t="s">
        <v>10</v>
      </c>
      <c r="C3" s="1" t="s">
        <v>12</v>
      </c>
      <c r="D3" s="2"/>
      <c r="E3" s="2">
        <v>12</v>
      </c>
      <c r="F3" s="2">
        <v>12</v>
      </c>
      <c r="G3" s="152">
        <f t="shared" ref="G3:G11" si="0">F3/$F$11</f>
        <v>8.6330935251798566E-2</v>
      </c>
      <c r="H3" s="153">
        <f t="shared" ref="H3:H10" si="1">G3*$H$11</f>
        <v>110.41726618705036</v>
      </c>
      <c r="I3" s="153">
        <f t="shared" ref="I3:I10" si="2">G3*$I$11</f>
        <v>121.46762589928058</v>
      </c>
      <c r="K3" s="14">
        <f>IFERROR(Table21[[#This Row],[ &lt;15]]/Table21[[#This Row],[Grand Total]],"")</f>
        <v>0</v>
      </c>
      <c r="L3" s="15">
        <f>IFERROR(K3*Table21[[#This Row],[FY24 DATIM Target_Adj (internal) (g*i(district total))]],"")</f>
        <v>0</v>
      </c>
    </row>
    <row r="4" spans="1:12" x14ac:dyDescent="0.3">
      <c r="A4" s="24" t="s">
        <v>9</v>
      </c>
      <c r="B4" s="1" t="s">
        <v>10</v>
      </c>
      <c r="C4" s="1" t="s">
        <v>13</v>
      </c>
      <c r="D4" s="2">
        <v>2</v>
      </c>
      <c r="E4" s="2">
        <v>65</v>
      </c>
      <c r="F4" s="2">
        <v>67</v>
      </c>
      <c r="G4" s="152">
        <f t="shared" si="0"/>
        <v>0.48201438848920863</v>
      </c>
      <c r="H4" s="153">
        <f t="shared" si="1"/>
        <v>616.49640287769785</v>
      </c>
      <c r="I4" s="153">
        <f t="shared" si="2"/>
        <v>678.19424460431651</v>
      </c>
      <c r="K4" s="14">
        <f>IFERROR(Table21[[#This Row],[ &lt;15]]/Table21[[#This Row],[Grand Total]],"")</f>
        <v>2.9850746268656716E-2</v>
      </c>
      <c r="L4" s="15">
        <f>IFERROR(K4*Table21[[#This Row],[FY24 DATIM Target_Adj (internal) (g*i(district total))]],"")</f>
        <v>20.244604316546763</v>
      </c>
    </row>
    <row r="5" spans="1:12" x14ac:dyDescent="0.3">
      <c r="A5" s="31" t="s">
        <v>9</v>
      </c>
      <c r="B5" s="8" t="s">
        <v>10</v>
      </c>
      <c r="C5" s="8" t="s">
        <v>14</v>
      </c>
      <c r="D5" s="9">
        <v>0</v>
      </c>
      <c r="E5" s="9">
        <v>0</v>
      </c>
      <c r="F5" s="9">
        <v>0</v>
      </c>
      <c r="G5" s="45">
        <f>F5/$F$170</f>
        <v>0</v>
      </c>
      <c r="H5" s="154">
        <f t="shared" si="1"/>
        <v>0</v>
      </c>
      <c r="I5" s="154">
        <f t="shared" si="2"/>
        <v>0</v>
      </c>
      <c r="K5" s="14">
        <v>0</v>
      </c>
      <c r="L5" s="15">
        <f>IFERROR(K5*Table21[[#This Row],[FY24 DATIM Target_Adj (internal) (g*i(district total))]],"")</f>
        <v>0</v>
      </c>
    </row>
    <row r="6" spans="1:12" x14ac:dyDescent="0.3">
      <c r="A6" s="24" t="s">
        <v>9</v>
      </c>
      <c r="B6" s="1" t="s">
        <v>10</v>
      </c>
      <c r="C6" s="1" t="s">
        <v>15</v>
      </c>
      <c r="D6" s="2">
        <v>1</v>
      </c>
      <c r="E6" s="2">
        <v>24</v>
      </c>
      <c r="F6" s="2">
        <v>25</v>
      </c>
      <c r="G6" s="152">
        <f t="shared" si="0"/>
        <v>0.17985611510791366</v>
      </c>
      <c r="H6" s="153">
        <f t="shared" si="1"/>
        <v>230.03597122302156</v>
      </c>
      <c r="I6" s="153">
        <f t="shared" si="2"/>
        <v>253.05755395683451</v>
      </c>
      <c r="K6" s="14">
        <f>IFERROR(Table21[[#This Row],[ &lt;15]]/Table21[[#This Row],[Grand Total]],"")</f>
        <v>0.04</v>
      </c>
      <c r="L6" s="15">
        <f>IFERROR(K6*Table21[[#This Row],[FY24 DATIM Target_Adj (internal) (g*i(district total))]],"")</f>
        <v>10.122302158273381</v>
      </c>
    </row>
    <row r="7" spans="1:12" x14ac:dyDescent="0.3">
      <c r="A7" s="31" t="s">
        <v>9</v>
      </c>
      <c r="B7" s="8" t="s">
        <v>10</v>
      </c>
      <c r="C7" s="8" t="s">
        <v>16</v>
      </c>
      <c r="D7" s="9">
        <v>0</v>
      </c>
      <c r="E7" s="9">
        <v>0</v>
      </c>
      <c r="F7" s="9">
        <v>0</v>
      </c>
      <c r="G7" s="45">
        <f>F7/$F$170</f>
        <v>0</v>
      </c>
      <c r="H7" s="154">
        <f t="shared" si="1"/>
        <v>0</v>
      </c>
      <c r="I7" s="154">
        <f t="shared" si="2"/>
        <v>0</v>
      </c>
      <c r="K7" s="14">
        <v>0</v>
      </c>
      <c r="L7" s="15">
        <f>IFERROR(K7*Table21[[#This Row],[FY24 DATIM Target_Adj (internal) (g*i(district total))]],"")</f>
        <v>0</v>
      </c>
    </row>
    <row r="8" spans="1:12" x14ac:dyDescent="0.3">
      <c r="A8" s="24" t="s">
        <v>9</v>
      </c>
      <c r="B8" s="1" t="s">
        <v>10</v>
      </c>
      <c r="C8" s="1" t="s">
        <v>17</v>
      </c>
      <c r="D8" s="2"/>
      <c r="E8" s="2">
        <v>15</v>
      </c>
      <c r="F8" s="2">
        <v>15</v>
      </c>
      <c r="G8" s="152">
        <f t="shared" si="0"/>
        <v>0.1079136690647482</v>
      </c>
      <c r="H8" s="153">
        <f t="shared" si="1"/>
        <v>138.02158273381295</v>
      </c>
      <c r="I8" s="153">
        <f t="shared" si="2"/>
        <v>151.83453237410072</v>
      </c>
      <c r="K8" s="14">
        <f>IFERROR(Table21[[#This Row],[ &lt;15]]/Table21[[#This Row],[Grand Total]],"")</f>
        <v>0</v>
      </c>
      <c r="L8" s="15">
        <f>IFERROR(K8*Table21[[#This Row],[FY24 DATIM Target_Adj (internal) (g*i(district total))]],"")</f>
        <v>0</v>
      </c>
    </row>
    <row r="9" spans="1:12" x14ac:dyDescent="0.3">
      <c r="A9" s="31" t="s">
        <v>9</v>
      </c>
      <c r="B9" s="8" t="s">
        <v>10</v>
      </c>
      <c r="C9" s="8" t="s">
        <v>18</v>
      </c>
      <c r="D9" s="9">
        <v>0</v>
      </c>
      <c r="E9" s="9">
        <v>0</v>
      </c>
      <c r="F9" s="9">
        <v>0</v>
      </c>
      <c r="G9" s="45">
        <f>F9/$F$170</f>
        <v>0</v>
      </c>
      <c r="H9" s="154">
        <f t="shared" si="1"/>
        <v>0</v>
      </c>
      <c r="I9" s="154">
        <f t="shared" si="2"/>
        <v>0</v>
      </c>
      <c r="K9" s="14">
        <v>0</v>
      </c>
      <c r="L9" s="15">
        <f>IFERROR(K9*Table21[[#This Row],[FY24 DATIM Target_Adj (internal) (g*i(district total))]],"")</f>
        <v>0</v>
      </c>
    </row>
    <row r="10" spans="1:12" x14ac:dyDescent="0.3">
      <c r="A10" s="31" t="s">
        <v>9</v>
      </c>
      <c r="B10" s="8" t="s">
        <v>10</v>
      </c>
      <c r="C10" s="8" t="s">
        <v>19</v>
      </c>
      <c r="D10" s="9">
        <v>0</v>
      </c>
      <c r="E10" s="9">
        <v>0</v>
      </c>
      <c r="F10" s="9">
        <v>0</v>
      </c>
      <c r="G10" s="45">
        <f>F10/$F$170</f>
        <v>0</v>
      </c>
      <c r="H10" s="154">
        <f t="shared" si="1"/>
        <v>0</v>
      </c>
      <c r="I10" s="154">
        <f t="shared" si="2"/>
        <v>0</v>
      </c>
      <c r="K10" s="14">
        <v>0</v>
      </c>
      <c r="L10" s="15">
        <f>IFERROR(K10*Table21[[#This Row],[FY24 DATIM Target_Adj (internal) (g*i(district total))]],"")</f>
        <v>0</v>
      </c>
    </row>
    <row r="11" spans="1:12" x14ac:dyDescent="0.3">
      <c r="A11" s="25" t="s">
        <v>9</v>
      </c>
      <c r="B11" s="5" t="s">
        <v>20</v>
      </c>
      <c r="C11" s="5"/>
      <c r="D11" s="6">
        <v>3</v>
      </c>
      <c r="E11" s="6">
        <v>136</v>
      </c>
      <c r="F11" s="6">
        <v>139</v>
      </c>
      <c r="G11" s="155">
        <f t="shared" si="0"/>
        <v>1</v>
      </c>
      <c r="H11" s="6">
        <v>1279</v>
      </c>
      <c r="I11" s="21">
        <v>1407</v>
      </c>
      <c r="K11" s="14">
        <f>IFERROR(Table21[[#This Row],[ &lt;15]]/Table21[[#This Row],[Grand Total]],"")</f>
        <v>2.1582733812949641E-2</v>
      </c>
      <c r="L11" s="15">
        <f>IFERROR(K11*Table21[[#This Row],[FY24 DATIM Target_Adj (internal) (g*i(district total))]],"")</f>
        <v>30.366906474820144</v>
      </c>
    </row>
    <row r="12" spans="1:12" x14ac:dyDescent="0.3">
      <c r="A12" s="24" t="s">
        <v>9</v>
      </c>
      <c r="B12" s="1" t="s">
        <v>21</v>
      </c>
      <c r="C12" s="1" t="s">
        <v>22</v>
      </c>
      <c r="D12" s="2"/>
      <c r="E12" s="2">
        <v>5</v>
      </c>
      <c r="F12" s="2">
        <v>5</v>
      </c>
      <c r="G12" s="152">
        <f>F12/$F$22</f>
        <v>1.7199862401100791E-3</v>
      </c>
      <c r="H12" s="153">
        <f>G12*$H$22</f>
        <v>6.1093911248710011</v>
      </c>
      <c r="I12" s="153">
        <f>G12*$I$22</f>
        <v>6.7217062263501894</v>
      </c>
      <c r="K12" s="14">
        <f>IFERROR(Table21[[#This Row],[ &lt;15]]/Table21[[#This Row],[Grand Total]],"")</f>
        <v>0</v>
      </c>
      <c r="L12" s="15">
        <f>IFERROR(K12*Table21[[#This Row],[FY24 DATIM Target_Adj (internal) (g*i(district total))]],"")</f>
        <v>0</v>
      </c>
    </row>
    <row r="13" spans="1:12" x14ac:dyDescent="0.3">
      <c r="A13" s="24" t="s">
        <v>9</v>
      </c>
      <c r="B13" s="1" t="s">
        <v>21</v>
      </c>
      <c r="C13" s="1" t="s">
        <v>23</v>
      </c>
      <c r="D13" s="2">
        <v>7</v>
      </c>
      <c r="E13" s="2">
        <v>149</v>
      </c>
      <c r="F13" s="2">
        <v>156</v>
      </c>
      <c r="G13" s="152">
        <f t="shared" ref="G13:G22" si="3">F13/$F$22</f>
        <v>5.3663570691434466E-2</v>
      </c>
      <c r="H13" s="153">
        <f t="shared" ref="H13:H21" si="4">G13*$H$22</f>
        <v>190.61300309597522</v>
      </c>
      <c r="I13" s="153">
        <f t="shared" ref="I13:I21" si="5">G13*$I$22</f>
        <v>209.71723426212588</v>
      </c>
      <c r="K13" s="14">
        <f>IFERROR(Table21[[#This Row],[ &lt;15]]/Table21[[#This Row],[Grand Total]],"")</f>
        <v>4.4871794871794872E-2</v>
      </c>
      <c r="L13" s="15">
        <f>IFERROR(K13*Table21[[#This Row],[FY24 DATIM Target_Adj (internal) (g*i(district total))]],"")</f>
        <v>9.4103887168902638</v>
      </c>
    </row>
    <row r="14" spans="1:12" x14ac:dyDescent="0.3">
      <c r="A14" s="31" t="s">
        <v>9</v>
      </c>
      <c r="B14" s="8" t="s">
        <v>21</v>
      </c>
      <c r="C14" s="8" t="s">
        <v>24</v>
      </c>
      <c r="D14" s="9">
        <v>0</v>
      </c>
      <c r="E14" s="9">
        <v>0</v>
      </c>
      <c r="F14" s="9">
        <v>0</v>
      </c>
      <c r="G14" s="45">
        <f t="shared" si="3"/>
        <v>0</v>
      </c>
      <c r="H14" s="154">
        <f t="shared" si="4"/>
        <v>0</v>
      </c>
      <c r="I14" s="154">
        <f t="shared" si="5"/>
        <v>0</v>
      </c>
      <c r="K14" s="14">
        <v>0</v>
      </c>
      <c r="L14" s="15">
        <f>IFERROR(K14*Table21[[#This Row],[FY24 DATIM Target_Adj (internal) (g*i(district total))]],"")</f>
        <v>0</v>
      </c>
    </row>
    <row r="15" spans="1:12" x14ac:dyDescent="0.3">
      <c r="A15" s="31" t="s">
        <v>9</v>
      </c>
      <c r="B15" s="8" t="s">
        <v>21</v>
      </c>
      <c r="C15" s="8" t="s">
        <v>25</v>
      </c>
      <c r="D15" s="9">
        <v>0</v>
      </c>
      <c r="E15" s="9">
        <v>0</v>
      </c>
      <c r="F15" s="9">
        <v>0</v>
      </c>
      <c r="G15" s="45">
        <f t="shared" si="3"/>
        <v>0</v>
      </c>
      <c r="H15" s="154">
        <f t="shared" si="4"/>
        <v>0</v>
      </c>
      <c r="I15" s="154">
        <f t="shared" si="5"/>
        <v>0</v>
      </c>
      <c r="K15" s="14">
        <v>0</v>
      </c>
      <c r="L15" s="15">
        <f>IFERROR(K15*Table21[[#This Row],[FY24 DATIM Target_Adj (internal) (g*i(district total))]],"")</f>
        <v>0</v>
      </c>
    </row>
    <row r="16" spans="1:12" x14ac:dyDescent="0.3">
      <c r="A16" s="24" t="s">
        <v>9</v>
      </c>
      <c r="B16" s="1" t="s">
        <v>21</v>
      </c>
      <c r="C16" s="1" t="s">
        <v>26</v>
      </c>
      <c r="D16" s="2">
        <v>97</v>
      </c>
      <c r="E16" s="2">
        <v>2184</v>
      </c>
      <c r="F16" s="2">
        <v>2281</v>
      </c>
      <c r="G16" s="152">
        <f t="shared" si="3"/>
        <v>0.7846577227382181</v>
      </c>
      <c r="H16" s="153">
        <f t="shared" si="4"/>
        <v>2787.1042311661508</v>
      </c>
      <c r="I16" s="153">
        <f t="shared" si="5"/>
        <v>3066.4423804609564</v>
      </c>
      <c r="K16" s="14">
        <f>IFERROR(Table21[[#This Row],[ &lt;15]]/Table21[[#This Row],[Grand Total]],"")</f>
        <v>4.2525208241999124E-2</v>
      </c>
      <c r="L16" s="15">
        <f>IFERROR(K16*Table21[[#This Row],[FY24 DATIM Target_Adj (internal) (g*i(district total))]],"")</f>
        <v>130.40110079119367</v>
      </c>
    </row>
    <row r="17" spans="1:12" x14ac:dyDescent="0.3">
      <c r="A17" s="24" t="s">
        <v>9</v>
      </c>
      <c r="B17" s="1" t="s">
        <v>21</v>
      </c>
      <c r="C17" s="1" t="s">
        <v>27</v>
      </c>
      <c r="D17" s="2"/>
      <c r="E17" s="2">
        <v>6</v>
      </c>
      <c r="F17" s="2">
        <v>6</v>
      </c>
      <c r="G17" s="152">
        <f t="shared" si="3"/>
        <v>2.0639834881320948E-3</v>
      </c>
      <c r="H17" s="153">
        <f t="shared" si="4"/>
        <v>7.3312693498452006</v>
      </c>
      <c r="I17" s="153">
        <f t="shared" si="5"/>
        <v>8.0660474716202266</v>
      </c>
      <c r="K17" s="14">
        <f>IFERROR(Table21[[#This Row],[ &lt;15]]/Table21[[#This Row],[Grand Total]],"")</f>
        <v>0</v>
      </c>
      <c r="L17" s="15">
        <f>IFERROR(K17*Table21[[#This Row],[FY24 DATIM Target_Adj (internal) (g*i(district total))]],"")</f>
        <v>0</v>
      </c>
    </row>
    <row r="18" spans="1:12" x14ac:dyDescent="0.3">
      <c r="A18" s="24" t="s">
        <v>9</v>
      </c>
      <c r="B18" s="1" t="s">
        <v>21</v>
      </c>
      <c r="C18" s="1" t="s">
        <v>28</v>
      </c>
      <c r="D18" s="2">
        <v>23</v>
      </c>
      <c r="E18" s="2">
        <v>402</v>
      </c>
      <c r="F18" s="2">
        <v>425</v>
      </c>
      <c r="G18" s="152">
        <f t="shared" si="3"/>
        <v>0.14619883040935672</v>
      </c>
      <c r="H18" s="153">
        <f t="shared" si="4"/>
        <v>519.29824561403507</v>
      </c>
      <c r="I18" s="153">
        <f t="shared" si="5"/>
        <v>571.34502923976606</v>
      </c>
      <c r="K18" s="14">
        <f>IFERROR(Table21[[#This Row],[ &lt;15]]/Table21[[#This Row],[Grand Total]],"")</f>
        <v>5.4117647058823527E-2</v>
      </c>
      <c r="L18" s="15">
        <f>IFERROR(K18*Table21[[#This Row],[FY24 DATIM Target_Adj (internal) (g*i(district total))]],"")</f>
        <v>30.919848641210869</v>
      </c>
    </row>
    <row r="19" spans="1:12" x14ac:dyDescent="0.3">
      <c r="A19" s="24" t="s">
        <v>9</v>
      </c>
      <c r="B19" s="1" t="s">
        <v>21</v>
      </c>
      <c r="C19" s="1" t="s">
        <v>29</v>
      </c>
      <c r="D19" s="2">
        <v>2</v>
      </c>
      <c r="E19" s="2">
        <v>14</v>
      </c>
      <c r="F19" s="2">
        <v>16</v>
      </c>
      <c r="G19" s="152">
        <f t="shared" si="3"/>
        <v>5.503955968352253E-3</v>
      </c>
      <c r="H19" s="153">
        <f t="shared" si="4"/>
        <v>19.550051599587203</v>
      </c>
      <c r="I19" s="153">
        <f t="shared" si="5"/>
        <v>21.509459924320605</v>
      </c>
      <c r="K19" s="14">
        <f>IFERROR(Table21[[#This Row],[ &lt;15]]/Table21[[#This Row],[Grand Total]],"")</f>
        <v>0.125</v>
      </c>
      <c r="L19" s="15">
        <f>IFERROR(K19*Table21[[#This Row],[FY24 DATIM Target_Adj (internal) (g*i(district total))]],"")</f>
        <v>2.6886824905400757</v>
      </c>
    </row>
    <row r="20" spans="1:12" x14ac:dyDescent="0.3">
      <c r="A20" s="24" t="s">
        <v>9</v>
      </c>
      <c r="B20" s="1" t="s">
        <v>21</v>
      </c>
      <c r="C20" s="1" t="s">
        <v>30</v>
      </c>
      <c r="D20" s="2"/>
      <c r="E20" s="2">
        <v>14</v>
      </c>
      <c r="F20" s="2">
        <v>14</v>
      </c>
      <c r="G20" s="152">
        <f t="shared" si="3"/>
        <v>4.8159614723082217E-3</v>
      </c>
      <c r="H20" s="153">
        <f t="shared" si="4"/>
        <v>17.106295149638804</v>
      </c>
      <c r="I20" s="153">
        <f t="shared" si="5"/>
        <v>18.820777433780531</v>
      </c>
      <c r="K20" s="14">
        <f>IFERROR(Table21[[#This Row],[ &lt;15]]/Table21[[#This Row],[Grand Total]],"")</f>
        <v>0</v>
      </c>
      <c r="L20" s="15">
        <f>IFERROR(K20*Table21[[#This Row],[FY24 DATIM Target_Adj (internal) (g*i(district total))]],"")</f>
        <v>0</v>
      </c>
    </row>
    <row r="21" spans="1:12" x14ac:dyDescent="0.3">
      <c r="A21" s="24" t="s">
        <v>9</v>
      </c>
      <c r="B21" s="1" t="s">
        <v>21</v>
      </c>
      <c r="C21" s="1" t="s">
        <v>31</v>
      </c>
      <c r="D21" s="2"/>
      <c r="E21" s="2">
        <v>4</v>
      </c>
      <c r="F21" s="2">
        <v>4</v>
      </c>
      <c r="G21" s="152">
        <f t="shared" si="3"/>
        <v>1.3759889920880633E-3</v>
      </c>
      <c r="H21" s="153">
        <f t="shared" si="4"/>
        <v>4.8875128998968007</v>
      </c>
      <c r="I21" s="153">
        <f t="shared" si="5"/>
        <v>5.3773649810801514</v>
      </c>
      <c r="K21" s="14">
        <f>IFERROR(Table21[[#This Row],[ &lt;15]]/Table21[[#This Row],[Grand Total]],"")</f>
        <v>0</v>
      </c>
      <c r="L21" s="15">
        <f>IFERROR(K21*Table21[[#This Row],[FY24 DATIM Target_Adj (internal) (g*i(district total))]],"")</f>
        <v>0</v>
      </c>
    </row>
    <row r="22" spans="1:12" x14ac:dyDescent="0.3">
      <c r="A22" s="25" t="s">
        <v>9</v>
      </c>
      <c r="B22" s="5" t="s">
        <v>32</v>
      </c>
      <c r="C22" s="5"/>
      <c r="D22" s="6">
        <v>129</v>
      </c>
      <c r="E22" s="6">
        <v>2778</v>
      </c>
      <c r="F22" s="6">
        <v>2907</v>
      </c>
      <c r="G22" s="155">
        <f t="shared" si="3"/>
        <v>1</v>
      </c>
      <c r="H22" s="6">
        <v>3552</v>
      </c>
      <c r="I22" s="21">
        <v>3908</v>
      </c>
      <c r="K22" s="14">
        <f>IFERROR(Table21[[#This Row],[ &lt;15]]/Table21[[#This Row],[Grand Total]],"")</f>
        <v>4.4375644994840042E-2</v>
      </c>
      <c r="L22" s="15">
        <f>IFERROR(K22*Table21[[#This Row],[FY24 DATIM Target_Adj (internal) (g*i(district total))]],"")</f>
        <v>173.42002063983489</v>
      </c>
    </row>
    <row r="23" spans="1:12" x14ac:dyDescent="0.3">
      <c r="A23" s="24" t="s">
        <v>9</v>
      </c>
      <c r="B23" s="1" t="s">
        <v>33</v>
      </c>
      <c r="C23" s="1" t="s">
        <v>34</v>
      </c>
      <c r="D23" s="2"/>
      <c r="E23" s="2">
        <v>118</v>
      </c>
      <c r="F23" s="2">
        <v>118</v>
      </c>
      <c r="G23" s="152">
        <f>F23/$F$56</f>
        <v>7.5307932861063244E-3</v>
      </c>
      <c r="H23" s="153">
        <f>G23*$H$56</f>
        <v>138.1222796604761</v>
      </c>
      <c r="I23" s="153">
        <f>G23*$I$56</f>
        <v>151.94128534048122</v>
      </c>
      <c r="K23" s="14">
        <f>IFERROR(Table21[[#This Row],[ &lt;15]]/Table21[[#This Row],[Grand Total]],"")</f>
        <v>0</v>
      </c>
      <c r="L23" s="15">
        <f>IFERROR(K23*Table21[[#This Row],[FY24 DATIM Target_Adj (internal) (g*i(district total))]],"")</f>
        <v>0</v>
      </c>
    </row>
    <row r="24" spans="1:12" x14ac:dyDescent="0.3">
      <c r="A24" s="24" t="s">
        <v>9</v>
      </c>
      <c r="B24" s="1" t="s">
        <v>33</v>
      </c>
      <c r="C24" s="1" t="s">
        <v>35</v>
      </c>
      <c r="D24" s="2">
        <v>4</v>
      </c>
      <c r="E24" s="2">
        <v>99</v>
      </c>
      <c r="F24" s="2">
        <v>103</v>
      </c>
      <c r="G24" s="152">
        <f t="shared" ref="G24:G56" si="6">F24/$F$56</f>
        <v>6.5734890548216221E-3</v>
      </c>
      <c r="H24" s="153">
        <f t="shared" ref="H24:H55" si="7">G24*$H$56</f>
        <v>120.56436275448337</v>
      </c>
      <c r="I24" s="153">
        <f t="shared" ref="I24:I55" si="8">G24*$I$56</f>
        <v>132.62671517008104</v>
      </c>
      <c r="K24" s="14">
        <f>IFERROR(Table21[[#This Row],[ &lt;15]]/Table21[[#This Row],[Grand Total]],"")</f>
        <v>3.8834951456310676E-2</v>
      </c>
      <c r="L24" s="15">
        <f>IFERROR(K24*Table21[[#This Row],[FY24 DATIM Target_Adj (internal) (g*i(district total))]],"")</f>
        <v>5.1505520454400404</v>
      </c>
    </row>
    <row r="25" spans="1:12" x14ac:dyDescent="0.3">
      <c r="A25" s="24" t="s">
        <v>9</v>
      </c>
      <c r="B25" s="1" t="s">
        <v>33</v>
      </c>
      <c r="C25" s="1" t="s">
        <v>36</v>
      </c>
      <c r="D25" s="2">
        <v>32</v>
      </c>
      <c r="E25" s="2">
        <v>888</v>
      </c>
      <c r="F25" s="2">
        <v>920</v>
      </c>
      <c r="G25" s="152">
        <f t="shared" si="6"/>
        <v>5.8714659518795072E-2</v>
      </c>
      <c r="H25" s="153">
        <f t="shared" si="7"/>
        <v>1076.8855702342205</v>
      </c>
      <c r="I25" s="153">
        <f t="shared" si="8"/>
        <v>1184.6269704512094</v>
      </c>
      <c r="K25" s="14">
        <f>IFERROR(Table21[[#This Row],[ &lt;15]]/Table21[[#This Row],[Grand Total]],"")</f>
        <v>3.4782608695652174E-2</v>
      </c>
      <c r="L25" s="15">
        <f>IFERROR(K25*Table21[[#This Row],[FY24 DATIM Target_Adj (internal) (g*i(district total))]],"")</f>
        <v>41.20441636352033</v>
      </c>
    </row>
    <row r="26" spans="1:12" x14ac:dyDescent="0.3">
      <c r="A26" s="24" t="s">
        <v>9</v>
      </c>
      <c r="B26" s="1" t="s">
        <v>33</v>
      </c>
      <c r="C26" s="1" t="s">
        <v>37</v>
      </c>
      <c r="D26" s="2">
        <v>1</v>
      </c>
      <c r="E26" s="2">
        <v>95</v>
      </c>
      <c r="F26" s="2">
        <v>96</v>
      </c>
      <c r="G26" s="152">
        <f t="shared" si="6"/>
        <v>6.1267470802220947E-3</v>
      </c>
      <c r="H26" s="153">
        <f t="shared" si="7"/>
        <v>112.37066819835344</v>
      </c>
      <c r="I26" s="153">
        <f t="shared" si="8"/>
        <v>123.61324909056098</v>
      </c>
      <c r="K26" s="14">
        <f>IFERROR(Table21[[#This Row],[ &lt;15]]/Table21[[#This Row],[Grand Total]],"")</f>
        <v>1.0416666666666666E-2</v>
      </c>
      <c r="L26" s="15">
        <f>IFERROR(K26*Table21[[#This Row],[FY24 DATIM Target_Adj (internal) (g*i(district total))]],"")</f>
        <v>1.2876380113600101</v>
      </c>
    </row>
    <row r="27" spans="1:12" x14ac:dyDescent="0.3">
      <c r="A27" s="24" t="s">
        <v>9</v>
      </c>
      <c r="B27" s="1" t="s">
        <v>33</v>
      </c>
      <c r="C27" s="1" t="s">
        <v>38</v>
      </c>
      <c r="D27" s="2">
        <v>32</v>
      </c>
      <c r="E27" s="2">
        <v>1973</v>
      </c>
      <c r="F27" s="2">
        <v>2005</v>
      </c>
      <c r="G27" s="152">
        <f t="shared" si="6"/>
        <v>0.12795966558172187</v>
      </c>
      <c r="H27" s="153">
        <f t="shared" si="7"/>
        <v>2346.9082264343606</v>
      </c>
      <c r="I27" s="153">
        <f t="shared" si="8"/>
        <v>2581.7142127768202</v>
      </c>
      <c r="K27" s="14">
        <f>IFERROR(Table21[[#This Row],[ &lt;15]]/Table21[[#This Row],[Grand Total]],"")</f>
        <v>1.596009975062344E-2</v>
      </c>
      <c r="L27" s="15">
        <f>IFERROR(K27*Table21[[#This Row],[FY24 DATIM Target_Adj (internal) (g*i(district total))]],"")</f>
        <v>41.204416363520316</v>
      </c>
    </row>
    <row r="28" spans="1:12" x14ac:dyDescent="0.3">
      <c r="A28" s="24" t="s">
        <v>9</v>
      </c>
      <c r="B28" s="1" t="s">
        <v>33</v>
      </c>
      <c r="C28" s="1" t="s">
        <v>39</v>
      </c>
      <c r="D28" s="2">
        <v>18</v>
      </c>
      <c r="E28" s="2">
        <v>283</v>
      </c>
      <c r="F28" s="2">
        <v>301</v>
      </c>
      <c r="G28" s="152">
        <f t="shared" si="6"/>
        <v>1.9209904907779692E-2</v>
      </c>
      <c r="H28" s="153">
        <f t="shared" si="7"/>
        <v>352.32886591358732</v>
      </c>
      <c r="I28" s="153">
        <f t="shared" si="8"/>
        <v>387.57904141936308</v>
      </c>
      <c r="K28" s="14">
        <f>IFERROR(Table21[[#This Row],[ &lt;15]]/Table21[[#This Row],[Grand Total]],"")</f>
        <v>5.9800664451827246E-2</v>
      </c>
      <c r="L28" s="15">
        <f>IFERROR(K28*Table21[[#This Row],[FY24 DATIM Target_Adj (internal) (g*i(district total))]],"")</f>
        <v>23.177484204480184</v>
      </c>
    </row>
    <row r="29" spans="1:12" x14ac:dyDescent="0.3">
      <c r="A29" s="24" t="s">
        <v>9</v>
      </c>
      <c r="B29" s="1" t="s">
        <v>33</v>
      </c>
      <c r="C29" s="1" t="s">
        <v>40</v>
      </c>
      <c r="D29" s="2">
        <v>13</v>
      </c>
      <c r="E29" s="2">
        <v>687</v>
      </c>
      <c r="F29" s="2">
        <v>700</v>
      </c>
      <c r="G29" s="152">
        <f t="shared" si="6"/>
        <v>4.4674197459952776E-2</v>
      </c>
      <c r="H29" s="153">
        <f t="shared" si="7"/>
        <v>819.36945561299387</v>
      </c>
      <c r="I29" s="153">
        <f t="shared" si="8"/>
        <v>901.34660795200716</v>
      </c>
      <c r="K29" s="14">
        <f>IFERROR(Table21[[#This Row],[ &lt;15]]/Table21[[#This Row],[Grand Total]],"")</f>
        <v>1.8571428571428572E-2</v>
      </c>
      <c r="L29" s="15">
        <f>IFERROR(K29*Table21[[#This Row],[FY24 DATIM Target_Adj (internal) (g*i(district total))]],"")</f>
        <v>16.739294147680134</v>
      </c>
    </row>
    <row r="30" spans="1:12" x14ac:dyDescent="0.3">
      <c r="A30" s="31" t="s">
        <v>9</v>
      </c>
      <c r="B30" s="8" t="s">
        <v>33</v>
      </c>
      <c r="C30" s="8" t="s">
        <v>41</v>
      </c>
      <c r="D30" s="9">
        <v>0</v>
      </c>
      <c r="E30" s="9">
        <v>0</v>
      </c>
      <c r="F30" s="9">
        <v>0</v>
      </c>
      <c r="G30" s="45">
        <f t="shared" si="6"/>
        <v>0</v>
      </c>
      <c r="H30" s="154">
        <f t="shared" si="7"/>
        <v>0</v>
      </c>
      <c r="I30" s="154">
        <f t="shared" si="8"/>
        <v>0</v>
      </c>
      <c r="K30" s="14">
        <v>0</v>
      </c>
      <c r="L30" s="15">
        <f>IFERROR(K30*Table21[[#This Row],[FY24 DATIM Target_Adj (internal) (g*i(district total))]],"")</f>
        <v>0</v>
      </c>
    </row>
    <row r="31" spans="1:12" x14ac:dyDescent="0.3">
      <c r="A31" s="24" t="s">
        <v>9</v>
      </c>
      <c r="B31" s="1" t="s">
        <v>33</v>
      </c>
      <c r="C31" s="1" t="s">
        <v>42</v>
      </c>
      <c r="D31" s="2">
        <v>74</v>
      </c>
      <c r="E31" s="2">
        <v>2859</v>
      </c>
      <c r="F31" s="2">
        <v>2933</v>
      </c>
      <c r="G31" s="152">
        <f t="shared" si="6"/>
        <v>0.18718488735720212</v>
      </c>
      <c r="H31" s="153">
        <f t="shared" si="7"/>
        <v>3433.1580190184441</v>
      </c>
      <c r="I31" s="153">
        <f t="shared" si="8"/>
        <v>3776.6422873189099</v>
      </c>
      <c r="K31" s="14">
        <f>IFERROR(Table21[[#This Row],[ &lt;15]]/Table21[[#This Row],[Grand Total]],"")</f>
        <v>2.5230139788612341E-2</v>
      </c>
      <c r="L31" s="15">
        <f>IFERROR(K31*Table21[[#This Row],[FY24 DATIM Target_Adj (internal) (g*i(district total))]],"")</f>
        <v>95.285212840640753</v>
      </c>
    </row>
    <row r="32" spans="1:12" x14ac:dyDescent="0.3">
      <c r="A32" s="24" t="s">
        <v>9</v>
      </c>
      <c r="B32" s="1" t="s">
        <v>33</v>
      </c>
      <c r="C32" s="1" t="s">
        <v>43</v>
      </c>
      <c r="D32" s="2">
        <v>21</v>
      </c>
      <c r="E32" s="2">
        <v>298</v>
      </c>
      <c r="F32" s="2">
        <v>319</v>
      </c>
      <c r="G32" s="152">
        <f t="shared" si="6"/>
        <v>2.0358669985321334E-2</v>
      </c>
      <c r="H32" s="153">
        <f t="shared" si="7"/>
        <v>373.39836620077858</v>
      </c>
      <c r="I32" s="153">
        <f t="shared" si="8"/>
        <v>410.75652562384323</v>
      </c>
      <c r="K32" s="14">
        <f>IFERROR(Table21[[#This Row],[ &lt;15]]/Table21[[#This Row],[Grand Total]],"")</f>
        <v>6.5830721003134793E-2</v>
      </c>
      <c r="L32" s="15">
        <f>IFERROR(K32*Table21[[#This Row],[FY24 DATIM Target_Adj (internal) (g*i(district total))]],"")</f>
        <v>27.040398238560211</v>
      </c>
    </row>
    <row r="33" spans="1:12" x14ac:dyDescent="0.3">
      <c r="A33" s="24" t="s">
        <v>9</v>
      </c>
      <c r="B33" s="1" t="s">
        <v>33</v>
      </c>
      <c r="C33" s="1" t="s">
        <v>44</v>
      </c>
      <c r="D33" s="2">
        <v>56</v>
      </c>
      <c r="E33" s="2">
        <v>1916</v>
      </c>
      <c r="F33" s="2">
        <v>1972</v>
      </c>
      <c r="G33" s="152">
        <f t="shared" si="6"/>
        <v>0.12585359627289552</v>
      </c>
      <c r="H33" s="153">
        <f t="shared" si="7"/>
        <v>2308.2808092411769</v>
      </c>
      <c r="I33" s="153">
        <f t="shared" si="8"/>
        <v>2539.2221584019403</v>
      </c>
      <c r="K33" s="14">
        <f>IFERROR(Table21[[#This Row],[ &lt;15]]/Table21[[#This Row],[Grand Total]],"")</f>
        <v>2.8397565922920892E-2</v>
      </c>
      <c r="L33" s="15">
        <f>IFERROR(K33*Table21[[#This Row],[FY24 DATIM Target_Adj (internal) (g*i(district total))]],"")</f>
        <v>72.107728636160573</v>
      </c>
    </row>
    <row r="34" spans="1:12" x14ac:dyDescent="0.3">
      <c r="A34" s="24" t="s">
        <v>9</v>
      </c>
      <c r="B34" s="1" t="s">
        <v>33</v>
      </c>
      <c r="C34" s="1" t="s">
        <v>45</v>
      </c>
      <c r="D34" s="2">
        <v>3</v>
      </c>
      <c r="E34" s="2">
        <v>91</v>
      </c>
      <c r="F34" s="2">
        <v>94</v>
      </c>
      <c r="G34" s="152">
        <f t="shared" si="6"/>
        <v>5.9991065160508008E-3</v>
      </c>
      <c r="H34" s="153">
        <f t="shared" si="7"/>
        <v>110.02961261088774</v>
      </c>
      <c r="I34" s="153">
        <f t="shared" si="8"/>
        <v>121.03797306784095</v>
      </c>
      <c r="K34" s="14">
        <f>IFERROR(Table21[[#This Row],[ &lt;15]]/Table21[[#This Row],[Grand Total]],"")</f>
        <v>3.1914893617021274E-2</v>
      </c>
      <c r="L34" s="15">
        <f>IFERROR(K34*Table21[[#This Row],[FY24 DATIM Target_Adj (internal) (g*i(district total))]],"")</f>
        <v>3.8629140340800299</v>
      </c>
    </row>
    <row r="35" spans="1:12" x14ac:dyDescent="0.3">
      <c r="A35" s="24" t="s">
        <v>9</v>
      </c>
      <c r="B35" s="1" t="s">
        <v>33</v>
      </c>
      <c r="C35" s="1" t="s">
        <v>46</v>
      </c>
      <c r="D35" s="2">
        <v>75</v>
      </c>
      <c r="E35" s="2">
        <v>2462</v>
      </c>
      <c r="F35" s="2">
        <v>2537</v>
      </c>
      <c r="G35" s="152">
        <f t="shared" si="6"/>
        <v>0.16191205565128597</v>
      </c>
      <c r="H35" s="153">
        <f t="shared" si="7"/>
        <v>2969.6290127002358</v>
      </c>
      <c r="I35" s="153">
        <f t="shared" si="8"/>
        <v>3266.7376348203456</v>
      </c>
      <c r="K35" s="14">
        <f>IFERROR(Table21[[#This Row],[ &lt;15]]/Table21[[#This Row],[Grand Total]],"")</f>
        <v>2.9562475364603862E-2</v>
      </c>
      <c r="L35" s="15">
        <f>IFERROR(K35*Table21[[#This Row],[FY24 DATIM Target_Adj (internal) (g*i(district total))]],"")</f>
        <v>96.572850852000755</v>
      </c>
    </row>
    <row r="36" spans="1:12" x14ac:dyDescent="0.3">
      <c r="A36" s="24" t="s">
        <v>9</v>
      </c>
      <c r="B36" s="1" t="s">
        <v>33</v>
      </c>
      <c r="C36" s="1" t="s">
        <v>47</v>
      </c>
      <c r="D36" s="2">
        <v>8</v>
      </c>
      <c r="E36" s="2">
        <v>250</v>
      </c>
      <c r="F36" s="2">
        <v>258</v>
      </c>
      <c r="G36" s="152">
        <f t="shared" si="6"/>
        <v>1.6465632778096879E-2</v>
      </c>
      <c r="H36" s="153">
        <f t="shared" si="7"/>
        <v>301.99617078307489</v>
      </c>
      <c r="I36" s="153">
        <f t="shared" si="8"/>
        <v>332.21060693088265</v>
      </c>
      <c r="K36" s="14">
        <f>IFERROR(Table21[[#This Row],[ &lt;15]]/Table21[[#This Row],[Grand Total]],"")</f>
        <v>3.1007751937984496E-2</v>
      </c>
      <c r="L36" s="15">
        <f>IFERROR(K36*Table21[[#This Row],[FY24 DATIM Target_Adj (internal) (g*i(district total))]],"")</f>
        <v>10.301104090880083</v>
      </c>
    </row>
    <row r="37" spans="1:12" x14ac:dyDescent="0.3">
      <c r="A37" s="24" t="s">
        <v>9</v>
      </c>
      <c r="B37" s="1" t="s">
        <v>33</v>
      </c>
      <c r="C37" s="1" t="s">
        <v>48</v>
      </c>
      <c r="D37" s="2">
        <v>4</v>
      </c>
      <c r="E37" s="2">
        <v>35</v>
      </c>
      <c r="F37" s="2">
        <v>39</v>
      </c>
      <c r="G37" s="152">
        <f t="shared" si="6"/>
        <v>2.488991001340226E-3</v>
      </c>
      <c r="H37" s="153">
        <f t="shared" si="7"/>
        <v>45.650583955581084</v>
      </c>
      <c r="I37" s="153">
        <f t="shared" si="8"/>
        <v>50.217882443040402</v>
      </c>
      <c r="K37" s="14">
        <f>IFERROR(Table21[[#This Row],[ &lt;15]]/Table21[[#This Row],[Grand Total]],"")</f>
        <v>0.10256410256410256</v>
      </c>
      <c r="L37" s="15">
        <f>IFERROR(K37*Table21[[#This Row],[FY24 DATIM Target_Adj (internal) (g*i(district total))]],"")</f>
        <v>5.1505520454400413</v>
      </c>
    </row>
    <row r="38" spans="1:12" x14ac:dyDescent="0.3">
      <c r="A38" s="24" t="s">
        <v>9</v>
      </c>
      <c r="B38" s="1" t="s">
        <v>33</v>
      </c>
      <c r="C38" s="1" t="s">
        <v>49</v>
      </c>
      <c r="D38" s="2">
        <v>4</v>
      </c>
      <c r="E38" s="2">
        <v>157</v>
      </c>
      <c r="F38" s="2">
        <v>161</v>
      </c>
      <c r="G38" s="152">
        <f t="shared" si="6"/>
        <v>1.0275065415789137E-2</v>
      </c>
      <c r="H38" s="153">
        <f t="shared" si="7"/>
        <v>188.45497479098856</v>
      </c>
      <c r="I38" s="153">
        <f t="shared" si="8"/>
        <v>207.30971982896165</v>
      </c>
      <c r="K38" s="14">
        <f>IFERROR(Table21[[#This Row],[ &lt;15]]/Table21[[#This Row],[Grand Total]],"")</f>
        <v>2.4844720496894408E-2</v>
      </c>
      <c r="L38" s="15">
        <f>IFERROR(K38*Table21[[#This Row],[FY24 DATIM Target_Adj (internal) (g*i(district total))]],"")</f>
        <v>5.1505520454400404</v>
      </c>
    </row>
    <row r="39" spans="1:12" x14ac:dyDescent="0.3">
      <c r="A39" s="24" t="s">
        <v>9</v>
      </c>
      <c r="B39" s="1" t="s">
        <v>33</v>
      </c>
      <c r="C39" s="1" t="s">
        <v>50</v>
      </c>
      <c r="D39" s="2">
        <v>16</v>
      </c>
      <c r="E39" s="2">
        <v>249</v>
      </c>
      <c r="F39" s="2">
        <v>265</v>
      </c>
      <c r="G39" s="152">
        <f t="shared" si="6"/>
        <v>1.6912374752696406E-2</v>
      </c>
      <c r="H39" s="153">
        <f t="shared" si="7"/>
        <v>310.1898653392048</v>
      </c>
      <c r="I39" s="153">
        <f t="shared" si="8"/>
        <v>341.22407301040266</v>
      </c>
      <c r="K39" s="14">
        <f>IFERROR(Table21[[#This Row],[ &lt;15]]/Table21[[#This Row],[Grand Total]],"")</f>
        <v>6.0377358490566038E-2</v>
      </c>
      <c r="L39" s="15">
        <f>IFERROR(K39*Table21[[#This Row],[FY24 DATIM Target_Adj (internal) (g*i(district total))]],"")</f>
        <v>20.602208181760162</v>
      </c>
    </row>
    <row r="40" spans="1:12" x14ac:dyDescent="0.3">
      <c r="A40" s="24" t="s">
        <v>9</v>
      </c>
      <c r="B40" s="1" t="s">
        <v>33</v>
      </c>
      <c r="C40" s="1" t="s">
        <v>51</v>
      </c>
      <c r="D40" s="2">
        <v>1</v>
      </c>
      <c r="E40" s="2">
        <v>41</v>
      </c>
      <c r="F40" s="2">
        <v>42</v>
      </c>
      <c r="G40" s="152">
        <f t="shared" si="6"/>
        <v>2.6804518475971664E-3</v>
      </c>
      <c r="H40" s="153">
        <f t="shared" si="7"/>
        <v>49.162167336779632</v>
      </c>
      <c r="I40" s="153">
        <f t="shared" si="8"/>
        <v>54.08079647712043</v>
      </c>
      <c r="K40" s="14">
        <f>IFERROR(Table21[[#This Row],[ &lt;15]]/Table21[[#This Row],[Grand Total]],"")</f>
        <v>2.3809523809523808E-2</v>
      </c>
      <c r="L40" s="15">
        <f>IFERROR(K40*Table21[[#This Row],[FY24 DATIM Target_Adj (internal) (g*i(district total))]],"")</f>
        <v>1.2876380113600101</v>
      </c>
    </row>
    <row r="41" spans="1:12" x14ac:dyDescent="0.3">
      <c r="A41" s="31" t="s">
        <v>9</v>
      </c>
      <c r="B41" s="8" t="s">
        <v>33</v>
      </c>
      <c r="C41" s="8" t="s">
        <v>52</v>
      </c>
      <c r="D41" s="9">
        <v>0</v>
      </c>
      <c r="E41" s="9">
        <v>0</v>
      </c>
      <c r="F41" s="9">
        <v>0</v>
      </c>
      <c r="G41" s="45">
        <f t="shared" si="6"/>
        <v>0</v>
      </c>
      <c r="H41" s="154">
        <f t="shared" si="7"/>
        <v>0</v>
      </c>
      <c r="I41" s="154">
        <f t="shared" si="8"/>
        <v>0</v>
      </c>
      <c r="K41" s="14">
        <v>0</v>
      </c>
      <c r="L41" s="15">
        <f>IFERROR(K41*Table21[[#This Row],[FY24 DATIM Target_Adj (internal) (g*i(district total))]],"")</f>
        <v>0</v>
      </c>
    </row>
    <row r="42" spans="1:12" x14ac:dyDescent="0.3">
      <c r="A42" s="24" t="s">
        <v>9</v>
      </c>
      <c r="B42" s="1" t="s">
        <v>33</v>
      </c>
      <c r="C42" s="1" t="s">
        <v>53</v>
      </c>
      <c r="D42" s="2"/>
      <c r="E42" s="2">
        <v>122</v>
      </c>
      <c r="F42" s="2">
        <v>122</v>
      </c>
      <c r="G42" s="152">
        <f t="shared" si="6"/>
        <v>7.7860744144489123E-3</v>
      </c>
      <c r="H42" s="153">
        <f t="shared" si="7"/>
        <v>142.8043908354075</v>
      </c>
      <c r="I42" s="153">
        <f t="shared" si="8"/>
        <v>157.09183738592125</v>
      </c>
      <c r="K42" s="14">
        <f>IFERROR(Table21[[#This Row],[ &lt;15]]/Table21[[#This Row],[Grand Total]],"")</f>
        <v>0</v>
      </c>
      <c r="L42" s="15">
        <f>IFERROR(K42*Table21[[#This Row],[FY24 DATIM Target_Adj (internal) (g*i(district total))]],"")</f>
        <v>0</v>
      </c>
    </row>
    <row r="43" spans="1:12" x14ac:dyDescent="0.3">
      <c r="A43" s="24" t="s">
        <v>9</v>
      </c>
      <c r="B43" s="1" t="s">
        <v>33</v>
      </c>
      <c r="C43" s="1" t="s">
        <v>54</v>
      </c>
      <c r="D43" s="2">
        <v>17</v>
      </c>
      <c r="E43" s="2">
        <v>248</v>
      </c>
      <c r="F43" s="2">
        <v>265</v>
      </c>
      <c r="G43" s="152">
        <f t="shared" si="6"/>
        <v>1.6912374752696406E-2</v>
      </c>
      <c r="H43" s="153">
        <f t="shared" si="7"/>
        <v>310.1898653392048</v>
      </c>
      <c r="I43" s="153">
        <f t="shared" si="8"/>
        <v>341.22407301040266</v>
      </c>
      <c r="K43" s="14">
        <f>IFERROR(Table21[[#This Row],[ &lt;15]]/Table21[[#This Row],[Grand Total]],"")</f>
        <v>6.4150943396226415E-2</v>
      </c>
      <c r="L43" s="15">
        <f>IFERROR(K43*Table21[[#This Row],[FY24 DATIM Target_Adj (internal) (g*i(district total))]],"")</f>
        <v>21.889846193120171</v>
      </c>
    </row>
    <row r="44" spans="1:12" x14ac:dyDescent="0.3">
      <c r="A44" s="24" t="s">
        <v>9</v>
      </c>
      <c r="B44" s="1" t="s">
        <v>33</v>
      </c>
      <c r="C44" s="1" t="s">
        <v>55</v>
      </c>
      <c r="D44" s="2">
        <v>5</v>
      </c>
      <c r="E44" s="2">
        <v>119</v>
      </c>
      <c r="F44" s="2">
        <v>124</v>
      </c>
      <c r="G44" s="152">
        <f t="shared" si="6"/>
        <v>7.9137149786202062E-3</v>
      </c>
      <c r="H44" s="153">
        <f t="shared" si="7"/>
        <v>145.14544642287319</v>
      </c>
      <c r="I44" s="153">
        <f t="shared" si="8"/>
        <v>159.66711340864128</v>
      </c>
      <c r="K44" s="14">
        <f>IFERROR(Table21[[#This Row],[ &lt;15]]/Table21[[#This Row],[Grand Total]],"")</f>
        <v>4.0322580645161289E-2</v>
      </c>
      <c r="L44" s="15">
        <f>IFERROR(K44*Table21[[#This Row],[FY24 DATIM Target_Adj (internal) (g*i(district total))]],"")</f>
        <v>6.4381900568000514</v>
      </c>
    </row>
    <row r="45" spans="1:12" x14ac:dyDescent="0.3">
      <c r="A45" s="24" t="s">
        <v>9</v>
      </c>
      <c r="B45" s="1" t="s">
        <v>33</v>
      </c>
      <c r="C45" s="1" t="s">
        <v>56</v>
      </c>
      <c r="D45" s="2">
        <v>6</v>
      </c>
      <c r="E45" s="2">
        <v>105</v>
      </c>
      <c r="F45" s="2">
        <v>111</v>
      </c>
      <c r="G45" s="152">
        <f t="shared" si="6"/>
        <v>7.084051311506797E-3</v>
      </c>
      <c r="H45" s="153">
        <f t="shared" si="7"/>
        <v>129.92858510434615</v>
      </c>
      <c r="I45" s="153">
        <f t="shared" si="8"/>
        <v>142.92781926096114</v>
      </c>
      <c r="K45" s="14">
        <f>IFERROR(Table21[[#This Row],[ &lt;15]]/Table21[[#This Row],[Grand Total]],"")</f>
        <v>5.4054054054054057E-2</v>
      </c>
      <c r="L45" s="15">
        <f>IFERROR(K45*Table21[[#This Row],[FY24 DATIM Target_Adj (internal) (g*i(district total))]],"")</f>
        <v>7.7258280681600624</v>
      </c>
    </row>
    <row r="46" spans="1:12" x14ac:dyDescent="0.3">
      <c r="A46" s="31" t="s">
        <v>9</v>
      </c>
      <c r="B46" s="8" t="s">
        <v>33</v>
      </c>
      <c r="C46" s="8" t="s">
        <v>57</v>
      </c>
      <c r="D46" s="9">
        <v>0</v>
      </c>
      <c r="E46" s="9">
        <v>0</v>
      </c>
      <c r="F46" s="9">
        <v>0</v>
      </c>
      <c r="G46" s="45">
        <f t="shared" si="6"/>
        <v>0</v>
      </c>
      <c r="H46" s="154">
        <f t="shared" si="7"/>
        <v>0</v>
      </c>
      <c r="I46" s="154">
        <f t="shared" si="8"/>
        <v>0</v>
      </c>
      <c r="K46" s="14">
        <v>0</v>
      </c>
      <c r="L46" s="15">
        <f>IFERROR(K46*Table21[[#This Row],[FY24 DATIM Target_Adj (internal) (g*i(district total))]],"")</f>
        <v>0</v>
      </c>
    </row>
    <row r="47" spans="1:12" x14ac:dyDescent="0.3">
      <c r="A47" s="24" t="s">
        <v>9</v>
      </c>
      <c r="B47" s="1" t="s">
        <v>33</v>
      </c>
      <c r="C47" s="1" t="s">
        <v>58</v>
      </c>
      <c r="D47" s="2">
        <v>1</v>
      </c>
      <c r="E47" s="2">
        <v>27</v>
      </c>
      <c r="F47" s="2">
        <v>28</v>
      </c>
      <c r="G47" s="152">
        <f t="shared" si="6"/>
        <v>1.7869678983981109E-3</v>
      </c>
      <c r="H47" s="153">
        <f t="shared" si="7"/>
        <v>32.77477822451975</v>
      </c>
      <c r="I47" s="153">
        <f t="shared" si="8"/>
        <v>36.053864318080286</v>
      </c>
      <c r="K47" s="14">
        <f>IFERROR(Table21[[#This Row],[ &lt;15]]/Table21[[#This Row],[Grand Total]],"")</f>
        <v>3.5714285714285712E-2</v>
      </c>
      <c r="L47" s="15">
        <f>IFERROR(K47*Table21[[#This Row],[FY24 DATIM Target_Adj (internal) (g*i(district total))]],"")</f>
        <v>1.2876380113600101</v>
      </c>
    </row>
    <row r="48" spans="1:12" x14ac:dyDescent="0.3">
      <c r="A48" s="24" t="s">
        <v>9</v>
      </c>
      <c r="B48" s="1" t="s">
        <v>33</v>
      </c>
      <c r="C48" s="1" t="s">
        <v>59</v>
      </c>
      <c r="D48" s="2">
        <v>22</v>
      </c>
      <c r="E48" s="2">
        <v>764</v>
      </c>
      <c r="F48" s="2">
        <v>786</v>
      </c>
      <c r="G48" s="152">
        <f t="shared" si="6"/>
        <v>5.01627417193184E-2</v>
      </c>
      <c r="H48" s="153">
        <f t="shared" si="7"/>
        <v>920.03484587401874</v>
      </c>
      <c r="I48" s="153">
        <f t="shared" si="8"/>
        <v>1012.083476928968</v>
      </c>
      <c r="K48" s="14">
        <f>IFERROR(Table21[[#This Row],[ &lt;15]]/Table21[[#This Row],[Grand Total]],"")</f>
        <v>2.7989821882951654E-2</v>
      </c>
      <c r="L48" s="15">
        <f>IFERROR(K48*Table21[[#This Row],[FY24 DATIM Target_Adj (internal) (g*i(district total))]],"")</f>
        <v>28.328036249920224</v>
      </c>
    </row>
    <row r="49" spans="1:12" x14ac:dyDescent="0.3">
      <c r="A49" s="24" t="s">
        <v>9</v>
      </c>
      <c r="B49" s="1" t="s">
        <v>33</v>
      </c>
      <c r="C49" s="1" t="s">
        <v>60</v>
      </c>
      <c r="D49" s="2">
        <v>1</v>
      </c>
      <c r="E49" s="2">
        <v>55</v>
      </c>
      <c r="F49" s="2">
        <v>56</v>
      </c>
      <c r="G49" s="152">
        <f t="shared" si="6"/>
        <v>3.5739357967962218E-3</v>
      </c>
      <c r="H49" s="153">
        <f t="shared" si="7"/>
        <v>65.5495564490395</v>
      </c>
      <c r="I49" s="153">
        <f t="shared" si="8"/>
        <v>72.107728636160573</v>
      </c>
      <c r="K49" s="14">
        <f>IFERROR(Table21[[#This Row],[ &lt;15]]/Table21[[#This Row],[Grand Total]],"")</f>
        <v>1.7857142857142856E-2</v>
      </c>
      <c r="L49" s="15">
        <f>IFERROR(K49*Table21[[#This Row],[FY24 DATIM Target_Adj (internal) (g*i(district total))]],"")</f>
        <v>1.2876380113600101</v>
      </c>
    </row>
    <row r="50" spans="1:12" x14ac:dyDescent="0.3">
      <c r="A50" s="24" t="s">
        <v>9</v>
      </c>
      <c r="B50" s="1" t="s">
        <v>33</v>
      </c>
      <c r="C50" s="1" t="s">
        <v>61</v>
      </c>
      <c r="D50" s="2">
        <v>1</v>
      </c>
      <c r="E50" s="2">
        <v>46</v>
      </c>
      <c r="F50" s="2">
        <v>47</v>
      </c>
      <c r="G50" s="152">
        <f t="shared" si="6"/>
        <v>2.9995532580254004E-3</v>
      </c>
      <c r="H50" s="153">
        <f t="shared" si="7"/>
        <v>55.014806305443869</v>
      </c>
      <c r="I50" s="153">
        <f t="shared" si="8"/>
        <v>60.518986533920476</v>
      </c>
      <c r="K50" s="14">
        <f>IFERROR(Table21[[#This Row],[ &lt;15]]/Table21[[#This Row],[Grand Total]],"")</f>
        <v>2.1276595744680851E-2</v>
      </c>
      <c r="L50" s="15">
        <f>IFERROR(K50*Table21[[#This Row],[FY24 DATIM Target_Adj (internal) (g*i(district total))]],"")</f>
        <v>1.2876380113600101</v>
      </c>
    </row>
    <row r="51" spans="1:12" x14ac:dyDescent="0.3">
      <c r="A51" s="24" t="s">
        <v>9</v>
      </c>
      <c r="B51" s="1" t="s">
        <v>33</v>
      </c>
      <c r="C51" s="1" t="s">
        <v>62</v>
      </c>
      <c r="D51" s="2"/>
      <c r="E51" s="2">
        <v>118</v>
      </c>
      <c r="F51" s="2">
        <v>118</v>
      </c>
      <c r="G51" s="152">
        <f t="shared" si="6"/>
        <v>7.5307932861063244E-3</v>
      </c>
      <c r="H51" s="153">
        <f t="shared" si="7"/>
        <v>138.1222796604761</v>
      </c>
      <c r="I51" s="153">
        <f t="shared" si="8"/>
        <v>151.94128534048122</v>
      </c>
      <c r="K51" s="14">
        <f>IFERROR(Table21[[#This Row],[ &lt;15]]/Table21[[#This Row],[Grand Total]],"")</f>
        <v>0</v>
      </c>
      <c r="L51" s="15">
        <f>IFERROR(K51*Table21[[#This Row],[FY24 DATIM Target_Adj (internal) (g*i(district total))]],"")</f>
        <v>0</v>
      </c>
    </row>
    <row r="52" spans="1:12" x14ac:dyDescent="0.3">
      <c r="A52" s="24" t="s">
        <v>9</v>
      </c>
      <c r="B52" s="1" t="s">
        <v>33</v>
      </c>
      <c r="C52" s="1" t="s">
        <v>63</v>
      </c>
      <c r="D52" s="2">
        <v>7</v>
      </c>
      <c r="E52" s="2">
        <v>349</v>
      </c>
      <c r="F52" s="2">
        <v>356</v>
      </c>
      <c r="G52" s="152">
        <f t="shared" si="6"/>
        <v>2.2720020422490269E-2</v>
      </c>
      <c r="H52" s="153">
        <f t="shared" si="7"/>
        <v>416.70789456889401</v>
      </c>
      <c r="I52" s="153">
        <f t="shared" si="8"/>
        <v>458.39913204416365</v>
      </c>
      <c r="K52" s="14">
        <f>IFERROR(Table21[[#This Row],[ &lt;15]]/Table21[[#This Row],[Grand Total]],"")</f>
        <v>1.9662921348314606E-2</v>
      </c>
      <c r="L52" s="15">
        <f>IFERROR(K52*Table21[[#This Row],[FY24 DATIM Target_Adj (internal) (g*i(district total))]],"")</f>
        <v>9.0134660795200716</v>
      </c>
    </row>
    <row r="53" spans="1:12" x14ac:dyDescent="0.3">
      <c r="A53" s="24" t="s">
        <v>9</v>
      </c>
      <c r="B53" s="1" t="s">
        <v>33</v>
      </c>
      <c r="C53" s="1" t="s">
        <v>64</v>
      </c>
      <c r="D53" s="2"/>
      <c r="E53" s="2">
        <v>8</v>
      </c>
      <c r="F53" s="2">
        <v>8</v>
      </c>
      <c r="G53" s="152">
        <f t="shared" si="6"/>
        <v>5.1056225668517452E-4</v>
      </c>
      <c r="H53" s="153">
        <f t="shared" si="7"/>
        <v>9.3642223498627857</v>
      </c>
      <c r="I53" s="153">
        <f t="shared" si="8"/>
        <v>10.301104090880081</v>
      </c>
      <c r="K53" s="14">
        <f>IFERROR(Table21[[#This Row],[ &lt;15]]/Table21[[#This Row],[Grand Total]],"")</f>
        <v>0</v>
      </c>
      <c r="L53" s="15">
        <f>IFERROR(K53*Table21[[#This Row],[FY24 DATIM Target_Adj (internal) (g*i(district total))]],"")</f>
        <v>0</v>
      </c>
    </row>
    <row r="54" spans="1:12" x14ac:dyDescent="0.3">
      <c r="A54" s="24" t="s">
        <v>9</v>
      </c>
      <c r="B54" s="1" t="s">
        <v>33</v>
      </c>
      <c r="C54" s="1" t="s">
        <v>65</v>
      </c>
      <c r="D54" s="2">
        <v>13</v>
      </c>
      <c r="E54" s="2">
        <v>188</v>
      </c>
      <c r="F54" s="2">
        <v>201</v>
      </c>
      <c r="G54" s="152">
        <f t="shared" si="6"/>
        <v>1.2827876699215011E-2</v>
      </c>
      <c r="H54" s="153">
        <f t="shared" si="7"/>
        <v>235.27608654030252</v>
      </c>
      <c r="I54" s="153">
        <f t="shared" si="8"/>
        <v>258.81524028336207</v>
      </c>
      <c r="K54" s="14">
        <f>IFERROR(Table21[[#This Row],[ &lt;15]]/Table21[[#This Row],[Grand Total]],"")</f>
        <v>6.4676616915422883E-2</v>
      </c>
      <c r="L54" s="15">
        <f>IFERROR(K54*Table21[[#This Row],[FY24 DATIM Target_Adj (internal) (g*i(district total))]],"")</f>
        <v>16.739294147680134</v>
      </c>
    </row>
    <row r="55" spans="1:12" x14ac:dyDescent="0.3">
      <c r="A55" s="24" t="s">
        <v>9</v>
      </c>
      <c r="B55" s="1" t="s">
        <v>33</v>
      </c>
      <c r="C55" s="1" t="s">
        <v>66</v>
      </c>
      <c r="D55" s="2">
        <v>15</v>
      </c>
      <c r="E55" s="2">
        <v>569</v>
      </c>
      <c r="F55" s="2">
        <v>584</v>
      </c>
      <c r="G55" s="152">
        <f t="shared" si="6"/>
        <v>3.727104473801774E-2</v>
      </c>
      <c r="H55" s="153">
        <f t="shared" si="7"/>
        <v>683.58823153998333</v>
      </c>
      <c r="I55" s="153">
        <f t="shared" si="8"/>
        <v>751.98059863424589</v>
      </c>
      <c r="K55" s="14">
        <f>IFERROR(Table21[[#This Row],[ &lt;15]]/Table21[[#This Row],[Grand Total]],"")</f>
        <v>2.5684931506849314E-2</v>
      </c>
      <c r="L55" s="15">
        <f>IFERROR(K55*Table21[[#This Row],[FY24 DATIM Target_Adj (internal) (g*i(district total))]],"")</f>
        <v>19.314570170400149</v>
      </c>
    </row>
    <row r="56" spans="1:12" x14ac:dyDescent="0.3">
      <c r="A56" s="25" t="s">
        <v>9</v>
      </c>
      <c r="B56" s="5" t="s">
        <v>67</v>
      </c>
      <c r="C56" s="5"/>
      <c r="D56" s="6">
        <v>450</v>
      </c>
      <c r="E56" s="6">
        <v>15219</v>
      </c>
      <c r="F56" s="6">
        <v>15669</v>
      </c>
      <c r="G56" s="155">
        <f t="shared" si="6"/>
        <v>1</v>
      </c>
      <c r="H56" s="6">
        <v>18341</v>
      </c>
      <c r="I56" s="21">
        <v>20176</v>
      </c>
      <c r="K56" s="14">
        <f>IFERROR(Table21[[#This Row],[ &lt;15]]/Table21[[#This Row],[Grand Total]],"")</f>
        <v>2.8719126938541069E-2</v>
      </c>
      <c r="L56" s="15">
        <f>IFERROR(K56*Table21[[#This Row],[FY24 DATIM Target_Adj (internal) (g*i(district total))]],"")</f>
        <v>579.43710511200459</v>
      </c>
    </row>
    <row r="57" spans="1:12" x14ac:dyDescent="0.3">
      <c r="A57" s="24" t="s">
        <v>9</v>
      </c>
      <c r="B57" s="1" t="s">
        <v>68</v>
      </c>
      <c r="C57" s="1" t="s">
        <v>69</v>
      </c>
      <c r="D57" s="2">
        <v>11</v>
      </c>
      <c r="E57" s="2">
        <v>340</v>
      </c>
      <c r="F57" s="2">
        <v>351</v>
      </c>
      <c r="G57" s="152">
        <f>F57/$F$66</f>
        <v>0.41342756183745583</v>
      </c>
      <c r="H57" s="153">
        <f>G57*$H$66</f>
        <v>740.03533568904595</v>
      </c>
      <c r="I57" s="153">
        <f>G57*$I$66</f>
        <v>814.03886925795052</v>
      </c>
      <c r="K57" s="14">
        <f>IFERROR(Table21[[#This Row],[ &lt;15]]/Table21[[#This Row],[Grand Total]],"")</f>
        <v>3.1339031339031341E-2</v>
      </c>
      <c r="L57" s="15">
        <f>IFERROR(K57*Table21[[#This Row],[FY24 DATIM Target_Adj (internal) (g*i(district total))]],"")</f>
        <v>25.511189634864547</v>
      </c>
    </row>
    <row r="58" spans="1:12" x14ac:dyDescent="0.3">
      <c r="A58" s="24" t="s">
        <v>9</v>
      </c>
      <c r="B58" s="1" t="s">
        <v>68</v>
      </c>
      <c r="C58" s="1" t="s">
        <v>70</v>
      </c>
      <c r="D58" s="2"/>
      <c r="E58" s="2">
        <v>5</v>
      </c>
      <c r="F58" s="2">
        <v>5</v>
      </c>
      <c r="G58" s="152">
        <f t="shared" ref="G58:G66" si="9">F58/$F$66</f>
        <v>5.8892815076560662E-3</v>
      </c>
      <c r="H58" s="153">
        <f t="shared" ref="H58:H64" si="10">G58*$H$66</f>
        <v>10.541813898704358</v>
      </c>
      <c r="I58" s="153">
        <f t="shared" ref="I58:I65" si="11">G58*$I$66</f>
        <v>11.595995288574795</v>
      </c>
      <c r="K58" s="14">
        <f>IFERROR(Table21[[#This Row],[ &lt;15]]/Table21[[#This Row],[Grand Total]],"")</f>
        <v>0</v>
      </c>
      <c r="L58" s="15">
        <f>IFERROR(K58*Table21[[#This Row],[FY24 DATIM Target_Adj (internal) (g*i(district total))]],"")</f>
        <v>0</v>
      </c>
    </row>
    <row r="59" spans="1:12" x14ac:dyDescent="0.3">
      <c r="A59" s="24" t="s">
        <v>9</v>
      </c>
      <c r="B59" s="1" t="s">
        <v>68</v>
      </c>
      <c r="C59" s="1" t="s">
        <v>71</v>
      </c>
      <c r="D59" s="2">
        <v>8</v>
      </c>
      <c r="E59" s="2">
        <v>104</v>
      </c>
      <c r="F59" s="2">
        <v>112</v>
      </c>
      <c r="G59" s="152">
        <f t="shared" si="9"/>
        <v>0.13191990577149587</v>
      </c>
      <c r="H59" s="153">
        <f t="shared" si="10"/>
        <v>236.13663133097762</v>
      </c>
      <c r="I59" s="153">
        <f t="shared" si="11"/>
        <v>259.75029446407535</v>
      </c>
      <c r="K59" s="14">
        <f>IFERROR(Table21[[#This Row],[ &lt;15]]/Table21[[#This Row],[Grand Total]],"")</f>
        <v>7.1428571428571425E-2</v>
      </c>
      <c r="L59" s="15">
        <f>IFERROR(K59*Table21[[#This Row],[FY24 DATIM Target_Adj (internal) (g*i(district total))]],"")</f>
        <v>18.553592461719667</v>
      </c>
    </row>
    <row r="60" spans="1:12" x14ac:dyDescent="0.3">
      <c r="A60" s="31" t="s">
        <v>9</v>
      </c>
      <c r="B60" s="8" t="s">
        <v>68</v>
      </c>
      <c r="C60" s="8" t="s">
        <v>72</v>
      </c>
      <c r="D60" s="9">
        <v>0</v>
      </c>
      <c r="E60" s="9">
        <v>0</v>
      </c>
      <c r="F60" s="9">
        <v>0</v>
      </c>
      <c r="G60" s="45">
        <f t="shared" si="9"/>
        <v>0</v>
      </c>
      <c r="H60" s="154">
        <f t="shared" si="10"/>
        <v>0</v>
      </c>
      <c r="I60" s="154">
        <f t="shared" si="11"/>
        <v>0</v>
      </c>
      <c r="K60" s="14">
        <v>0</v>
      </c>
      <c r="L60" s="15">
        <f>IFERROR(K60*Table21[[#This Row],[FY24 DATIM Target_Adj (internal) (g*i(district total))]],"")</f>
        <v>0</v>
      </c>
    </row>
    <row r="61" spans="1:12" x14ac:dyDescent="0.3">
      <c r="A61" s="24" t="s">
        <v>9</v>
      </c>
      <c r="B61" s="1" t="s">
        <v>68</v>
      </c>
      <c r="C61" s="1" t="s">
        <v>73</v>
      </c>
      <c r="D61" s="2">
        <v>6</v>
      </c>
      <c r="E61" s="2">
        <v>94</v>
      </c>
      <c r="F61" s="2">
        <v>100</v>
      </c>
      <c r="G61" s="152">
        <f t="shared" si="9"/>
        <v>0.11778563015312132</v>
      </c>
      <c r="H61" s="153">
        <f t="shared" si="10"/>
        <v>210.83627797408718</v>
      </c>
      <c r="I61" s="153">
        <f t="shared" si="11"/>
        <v>231.91990577149588</v>
      </c>
      <c r="K61" s="14">
        <f>IFERROR(Table21[[#This Row],[ &lt;15]]/Table21[[#This Row],[Grand Total]],"")</f>
        <v>0.06</v>
      </c>
      <c r="L61" s="15">
        <f>IFERROR(K61*Table21[[#This Row],[FY24 DATIM Target_Adj (internal) (g*i(district total))]],"")</f>
        <v>13.915194346289752</v>
      </c>
    </row>
    <row r="62" spans="1:12" x14ac:dyDescent="0.3">
      <c r="A62" s="24" t="s">
        <v>9</v>
      </c>
      <c r="B62" s="1" t="s">
        <v>68</v>
      </c>
      <c r="C62" s="1" t="s">
        <v>74</v>
      </c>
      <c r="D62" s="2">
        <v>5</v>
      </c>
      <c r="E62" s="2">
        <v>110</v>
      </c>
      <c r="F62" s="2">
        <v>115</v>
      </c>
      <c r="G62" s="152">
        <f t="shared" si="9"/>
        <v>0.13545347467608951</v>
      </c>
      <c r="H62" s="153">
        <f t="shared" si="10"/>
        <v>242.46171967020021</v>
      </c>
      <c r="I62" s="153">
        <f t="shared" si="11"/>
        <v>266.70789163722026</v>
      </c>
      <c r="K62" s="14">
        <f>IFERROR(Table21[[#This Row],[ &lt;15]]/Table21[[#This Row],[Grand Total]],"")</f>
        <v>4.3478260869565216E-2</v>
      </c>
      <c r="L62" s="15">
        <f>IFERROR(K62*Table21[[#This Row],[FY24 DATIM Target_Adj (internal) (g*i(district total))]],"")</f>
        <v>11.595995288574793</v>
      </c>
    </row>
    <row r="63" spans="1:12" x14ac:dyDescent="0.3">
      <c r="A63" s="24" t="s">
        <v>9</v>
      </c>
      <c r="B63" s="1" t="s">
        <v>68</v>
      </c>
      <c r="C63" s="1" t="s">
        <v>75</v>
      </c>
      <c r="D63" s="2">
        <v>1</v>
      </c>
      <c r="E63" s="2">
        <v>5</v>
      </c>
      <c r="F63" s="2">
        <v>6</v>
      </c>
      <c r="G63" s="152">
        <f t="shared" si="9"/>
        <v>7.0671378091872791E-3</v>
      </c>
      <c r="H63" s="153">
        <f t="shared" si="10"/>
        <v>12.650176678445229</v>
      </c>
      <c r="I63" s="153">
        <f t="shared" si="11"/>
        <v>13.915194346289752</v>
      </c>
      <c r="K63" s="14">
        <f>IFERROR(Table21[[#This Row],[ &lt;15]]/Table21[[#This Row],[Grand Total]],"")</f>
        <v>0.16666666666666666</v>
      </c>
      <c r="L63" s="15">
        <f>IFERROR(K63*Table21[[#This Row],[FY24 DATIM Target_Adj (internal) (g*i(district total))]],"")</f>
        <v>2.3191990577149584</v>
      </c>
    </row>
    <row r="64" spans="1:12" x14ac:dyDescent="0.3">
      <c r="A64" s="24" t="s">
        <v>9</v>
      </c>
      <c r="B64" s="1" t="s">
        <v>68</v>
      </c>
      <c r="C64" s="1" t="s">
        <v>76</v>
      </c>
      <c r="D64" s="2">
        <v>6</v>
      </c>
      <c r="E64" s="2">
        <v>128</v>
      </c>
      <c r="F64" s="2">
        <v>134</v>
      </c>
      <c r="G64" s="152">
        <f t="shared" si="9"/>
        <v>0.15783274440518258</v>
      </c>
      <c r="H64" s="153">
        <f t="shared" si="10"/>
        <v>282.52061248527684</v>
      </c>
      <c r="I64" s="153">
        <f t="shared" si="11"/>
        <v>310.77267373380448</v>
      </c>
      <c r="K64" s="14">
        <f>IFERROR(Table21[[#This Row],[ &lt;15]]/Table21[[#This Row],[Grand Total]],"")</f>
        <v>4.4776119402985072E-2</v>
      </c>
      <c r="L64" s="15">
        <f>IFERROR(K64*Table21[[#This Row],[FY24 DATIM Target_Adj (internal) (g*i(district total))]],"")</f>
        <v>13.915194346289752</v>
      </c>
    </row>
    <row r="65" spans="1:12" x14ac:dyDescent="0.3">
      <c r="A65" s="24" t="s">
        <v>9</v>
      </c>
      <c r="B65" s="1" t="s">
        <v>68</v>
      </c>
      <c r="C65" s="1" t="s">
        <v>77</v>
      </c>
      <c r="D65" s="2">
        <v>2</v>
      </c>
      <c r="E65" s="2">
        <v>24</v>
      </c>
      <c r="F65" s="2">
        <v>26</v>
      </c>
      <c r="G65" s="152">
        <f t="shared" si="9"/>
        <v>3.0624263839811542E-2</v>
      </c>
      <c r="H65" s="153">
        <f>G65*$H$66</f>
        <v>54.817432273262661</v>
      </c>
      <c r="I65" s="153">
        <f t="shared" si="11"/>
        <v>60.299175500588923</v>
      </c>
      <c r="K65" s="14">
        <f>IFERROR(Table21[[#This Row],[ &lt;15]]/Table21[[#This Row],[Grand Total]],"")</f>
        <v>7.6923076923076927E-2</v>
      </c>
      <c r="L65" s="15">
        <f>IFERROR(K65*Table21[[#This Row],[FY24 DATIM Target_Adj (internal) (g*i(district total))]],"")</f>
        <v>4.6383981154299176</v>
      </c>
    </row>
    <row r="66" spans="1:12" x14ac:dyDescent="0.3">
      <c r="A66" s="25" t="s">
        <v>9</v>
      </c>
      <c r="B66" s="5" t="s">
        <v>78</v>
      </c>
      <c r="C66" s="5"/>
      <c r="D66" s="6">
        <v>39</v>
      </c>
      <c r="E66" s="6">
        <v>810</v>
      </c>
      <c r="F66" s="6">
        <v>849</v>
      </c>
      <c r="G66" s="155">
        <f t="shared" si="9"/>
        <v>1</v>
      </c>
      <c r="H66" s="6">
        <v>1790</v>
      </c>
      <c r="I66" s="21">
        <v>1969</v>
      </c>
      <c r="K66" s="14">
        <f>IFERROR(Table21[[#This Row],[ &lt;15]]/Table21[[#This Row],[Grand Total]],"")</f>
        <v>4.5936395759717315E-2</v>
      </c>
      <c r="L66" s="15">
        <f>IFERROR(K66*Table21[[#This Row],[FY24 DATIM Target_Adj (internal) (g*i(district total))]],"")</f>
        <v>90.448763250883388</v>
      </c>
    </row>
    <row r="67" spans="1:12" x14ac:dyDescent="0.3">
      <c r="A67" s="24" t="s">
        <v>9</v>
      </c>
      <c r="B67" s="1" t="s">
        <v>79</v>
      </c>
      <c r="C67" s="1" t="s">
        <v>80</v>
      </c>
      <c r="D67" s="2"/>
      <c r="E67" s="2">
        <v>9</v>
      </c>
      <c r="F67" s="2">
        <v>9</v>
      </c>
      <c r="G67" s="152">
        <f>F67/$F$73</f>
        <v>1.8556701030927835E-2</v>
      </c>
      <c r="H67" s="153">
        <f>G67*$H$73</f>
        <v>19.298969072164947</v>
      </c>
      <c r="I67" s="153">
        <f>G67*$I$73</f>
        <v>21.228865979381442</v>
      </c>
      <c r="K67" s="14">
        <f>IFERROR(Table21[[#This Row],[ &lt;15]]/Table21[[#This Row],[Grand Total]],"")</f>
        <v>0</v>
      </c>
      <c r="L67" s="15">
        <f>IFERROR(K67*Table21[[#This Row],[FY24 DATIM Target_Adj (internal) (g*i(district total))]],"")</f>
        <v>0</v>
      </c>
    </row>
    <row r="68" spans="1:12" x14ac:dyDescent="0.3">
      <c r="A68" s="24" t="s">
        <v>9</v>
      </c>
      <c r="B68" s="1" t="s">
        <v>79</v>
      </c>
      <c r="C68" s="1" t="s">
        <v>81</v>
      </c>
      <c r="D68" s="2">
        <v>4</v>
      </c>
      <c r="E68" s="2">
        <v>78</v>
      </c>
      <c r="F68" s="2">
        <v>82</v>
      </c>
      <c r="G68" s="152">
        <f t="shared" ref="G68:G73" si="12">F68/$F$73</f>
        <v>0.16907216494845362</v>
      </c>
      <c r="H68" s="153">
        <f t="shared" ref="H68:H72" si="13">G68*$H$73</f>
        <v>175.83505154639175</v>
      </c>
      <c r="I68" s="153">
        <f t="shared" ref="I68:I72" si="14">G68*$I$73</f>
        <v>193.41855670103095</v>
      </c>
      <c r="K68" s="14">
        <f>IFERROR(Table21[[#This Row],[ &lt;15]]/Table21[[#This Row],[Grand Total]],"")</f>
        <v>4.878048780487805E-2</v>
      </c>
      <c r="L68" s="15">
        <f>IFERROR(K68*Table21[[#This Row],[FY24 DATIM Target_Adj (internal) (g*i(district total))]],"")</f>
        <v>9.4350515463917546</v>
      </c>
    </row>
    <row r="69" spans="1:12" x14ac:dyDescent="0.3">
      <c r="A69" s="24" t="s">
        <v>9</v>
      </c>
      <c r="B69" s="1" t="s">
        <v>79</v>
      </c>
      <c r="C69" s="1" t="s">
        <v>82</v>
      </c>
      <c r="D69" s="2"/>
      <c r="E69" s="2">
        <v>2</v>
      </c>
      <c r="F69" s="2">
        <v>2</v>
      </c>
      <c r="G69" s="152">
        <f t="shared" si="12"/>
        <v>4.1237113402061857E-3</v>
      </c>
      <c r="H69" s="153">
        <f t="shared" si="13"/>
        <v>4.2886597938144329</v>
      </c>
      <c r="I69" s="153">
        <f t="shared" si="14"/>
        <v>4.7175257731958764</v>
      </c>
      <c r="K69" s="14">
        <f>IFERROR(Table21[[#This Row],[ &lt;15]]/Table21[[#This Row],[Grand Total]],"")</f>
        <v>0</v>
      </c>
      <c r="L69" s="15">
        <f>IFERROR(K69*Table21[[#This Row],[FY24 DATIM Target_Adj (internal) (g*i(district total))]],"")</f>
        <v>0</v>
      </c>
    </row>
    <row r="70" spans="1:12" x14ac:dyDescent="0.3">
      <c r="A70" s="24" t="s">
        <v>9</v>
      </c>
      <c r="B70" s="1" t="s">
        <v>79</v>
      </c>
      <c r="C70" s="1" t="s">
        <v>83</v>
      </c>
      <c r="D70" s="2">
        <v>1</v>
      </c>
      <c r="E70" s="2">
        <v>6</v>
      </c>
      <c r="F70" s="2">
        <v>7</v>
      </c>
      <c r="G70" s="152">
        <f t="shared" si="12"/>
        <v>1.443298969072165E-2</v>
      </c>
      <c r="H70" s="153">
        <f t="shared" si="13"/>
        <v>15.010309278350515</v>
      </c>
      <c r="I70" s="153">
        <f t="shared" si="14"/>
        <v>16.511340206185569</v>
      </c>
      <c r="K70" s="14">
        <f>IFERROR(Table21[[#This Row],[ &lt;15]]/Table21[[#This Row],[Grand Total]],"")</f>
        <v>0.14285714285714285</v>
      </c>
      <c r="L70" s="15">
        <f>IFERROR(K70*Table21[[#This Row],[FY24 DATIM Target_Adj (internal) (g*i(district total))]],"")</f>
        <v>2.3587628865979382</v>
      </c>
    </row>
    <row r="71" spans="1:12" x14ac:dyDescent="0.3">
      <c r="A71" s="31" t="s">
        <v>9</v>
      </c>
      <c r="B71" s="8" t="s">
        <v>79</v>
      </c>
      <c r="C71" s="8" t="s">
        <v>84</v>
      </c>
      <c r="D71" s="9">
        <v>0</v>
      </c>
      <c r="E71" s="9">
        <v>0</v>
      </c>
      <c r="F71" s="9">
        <v>0</v>
      </c>
      <c r="G71" s="45">
        <f t="shared" si="12"/>
        <v>0</v>
      </c>
      <c r="H71" s="154">
        <f t="shared" si="13"/>
        <v>0</v>
      </c>
      <c r="I71" s="154">
        <f t="shared" si="14"/>
        <v>0</v>
      </c>
      <c r="K71" s="14">
        <v>0</v>
      </c>
      <c r="L71" s="15">
        <f>IFERROR(K71*Table21[[#This Row],[FY24 DATIM Target_Adj (internal) (g*i(district total))]],"")</f>
        <v>0</v>
      </c>
    </row>
    <row r="72" spans="1:12" x14ac:dyDescent="0.3">
      <c r="A72" s="24" t="s">
        <v>9</v>
      </c>
      <c r="B72" s="1" t="s">
        <v>79</v>
      </c>
      <c r="C72" s="1" t="s">
        <v>85</v>
      </c>
      <c r="D72" s="2">
        <v>20</v>
      </c>
      <c r="E72" s="2">
        <v>365</v>
      </c>
      <c r="F72" s="2">
        <v>385</v>
      </c>
      <c r="G72" s="152">
        <f t="shared" si="12"/>
        <v>0.79381443298969068</v>
      </c>
      <c r="H72" s="153">
        <f t="shared" si="13"/>
        <v>825.56701030927832</v>
      </c>
      <c r="I72" s="153">
        <f t="shared" si="14"/>
        <v>908.12371134020611</v>
      </c>
      <c r="K72" s="14">
        <f>IFERROR(Table21[[#This Row],[ &lt;15]]/Table21[[#This Row],[Grand Total]],"")</f>
        <v>5.1948051948051951E-2</v>
      </c>
      <c r="L72" s="15">
        <f>IFERROR(K72*Table21[[#This Row],[FY24 DATIM Target_Adj (internal) (g*i(district total))]],"")</f>
        <v>47.175257731958766</v>
      </c>
    </row>
    <row r="73" spans="1:12" x14ac:dyDescent="0.3">
      <c r="A73" s="25" t="s">
        <v>9</v>
      </c>
      <c r="B73" s="5" t="s">
        <v>86</v>
      </c>
      <c r="C73" s="5"/>
      <c r="D73" s="6">
        <v>25</v>
      </c>
      <c r="E73" s="6">
        <v>460</v>
      </c>
      <c r="F73" s="6">
        <v>485</v>
      </c>
      <c r="G73" s="155">
        <f t="shared" si="12"/>
        <v>1</v>
      </c>
      <c r="H73" s="6">
        <v>1040</v>
      </c>
      <c r="I73" s="21">
        <v>1144</v>
      </c>
      <c r="K73" s="14">
        <f>IFERROR(Table21[[#This Row],[ &lt;15]]/Table21[[#This Row],[Grand Total]],"")</f>
        <v>5.1546391752577317E-2</v>
      </c>
      <c r="L73" s="15">
        <f>IFERROR(K73*Table21[[#This Row],[FY24 DATIM Target_Adj (internal) (g*i(district total))]],"")</f>
        <v>58.96907216494845</v>
      </c>
    </row>
    <row r="74" spans="1:12" x14ac:dyDescent="0.3">
      <c r="A74" s="24" t="s">
        <v>9</v>
      </c>
      <c r="B74" s="1" t="s">
        <v>87</v>
      </c>
      <c r="C74" s="1" t="s">
        <v>88</v>
      </c>
      <c r="D74" s="2">
        <v>18</v>
      </c>
      <c r="E74" s="2">
        <v>456</v>
      </c>
      <c r="F74" s="2">
        <v>474</v>
      </c>
      <c r="G74" s="152">
        <f>F74/$F$86</f>
        <v>0.18329466357308585</v>
      </c>
      <c r="H74" s="153">
        <f>G74*$H$86</f>
        <v>884.2134570765661</v>
      </c>
      <c r="I74" s="153">
        <f>G74*$I$86</f>
        <v>972.74477958236662</v>
      </c>
      <c r="K74" s="14">
        <f>IFERROR(Table21[[#This Row],[ &lt;15]]/Table21[[#This Row],[Grand Total]],"")</f>
        <v>3.7974683544303799E-2</v>
      </c>
      <c r="L74" s="15">
        <f>IFERROR(K74*Table21[[#This Row],[FY24 DATIM Target_Adj (internal) (g*i(district total))]],"")</f>
        <v>36.939675174013921</v>
      </c>
    </row>
    <row r="75" spans="1:12" x14ac:dyDescent="0.3">
      <c r="A75" s="24" t="s">
        <v>9</v>
      </c>
      <c r="B75" s="1" t="s">
        <v>87</v>
      </c>
      <c r="C75" s="1" t="s">
        <v>89</v>
      </c>
      <c r="D75" s="2">
        <v>5</v>
      </c>
      <c r="E75" s="2">
        <v>157</v>
      </c>
      <c r="F75" s="2">
        <v>162</v>
      </c>
      <c r="G75" s="152">
        <f t="shared" ref="G75:G86" si="15">F75/$F$86</f>
        <v>6.2645011600928072E-2</v>
      </c>
      <c r="H75" s="153">
        <f t="shared" ref="H75:H85" si="16">G75*$H$86</f>
        <v>302.19953596287701</v>
      </c>
      <c r="I75" s="153">
        <f t="shared" ref="I75:I85" si="17">G75*$I$86</f>
        <v>332.45707656612529</v>
      </c>
      <c r="K75" s="14">
        <f>IFERROR(Table21[[#This Row],[ &lt;15]]/Table21[[#This Row],[Grand Total]],"")</f>
        <v>3.0864197530864196E-2</v>
      </c>
      <c r="L75" s="15">
        <f>IFERROR(K75*Table21[[#This Row],[FY24 DATIM Target_Adj (internal) (g*i(district total))]],"")</f>
        <v>10.261020881670532</v>
      </c>
    </row>
    <row r="76" spans="1:12" x14ac:dyDescent="0.3">
      <c r="A76" s="24" t="s">
        <v>9</v>
      </c>
      <c r="B76" s="1" t="s">
        <v>87</v>
      </c>
      <c r="C76" s="1" t="s">
        <v>90</v>
      </c>
      <c r="D76" s="2"/>
      <c r="E76" s="2">
        <v>4</v>
      </c>
      <c r="F76" s="2">
        <v>4</v>
      </c>
      <c r="G76" s="152">
        <f t="shared" si="15"/>
        <v>1.5467904098994587E-3</v>
      </c>
      <c r="H76" s="153">
        <f t="shared" si="16"/>
        <v>7.4617169373549892</v>
      </c>
      <c r="I76" s="153">
        <f t="shared" si="17"/>
        <v>8.208816705336428</v>
      </c>
      <c r="K76" s="14">
        <f>IFERROR(Table21[[#This Row],[ &lt;15]]/Table21[[#This Row],[Grand Total]],"")</f>
        <v>0</v>
      </c>
      <c r="L76" s="15">
        <f>IFERROR(K76*Table21[[#This Row],[FY24 DATIM Target_Adj (internal) (g*i(district total))]],"")</f>
        <v>0</v>
      </c>
    </row>
    <row r="77" spans="1:12" x14ac:dyDescent="0.3">
      <c r="A77" s="31" t="s">
        <v>9</v>
      </c>
      <c r="B77" s="8" t="s">
        <v>87</v>
      </c>
      <c r="C77" s="8" t="s">
        <v>91</v>
      </c>
      <c r="D77" s="9">
        <v>0</v>
      </c>
      <c r="E77" s="9">
        <v>0</v>
      </c>
      <c r="F77" s="9">
        <v>0</v>
      </c>
      <c r="G77" s="45">
        <f t="shared" si="15"/>
        <v>0</v>
      </c>
      <c r="H77" s="154">
        <f t="shared" si="16"/>
        <v>0</v>
      </c>
      <c r="I77" s="154">
        <f t="shared" si="17"/>
        <v>0</v>
      </c>
      <c r="K77" s="14">
        <v>0</v>
      </c>
      <c r="L77" s="15">
        <f>IFERROR(K77*Table21[[#This Row],[FY24 DATIM Target_Adj (internal) (g*i(district total))]],"")</f>
        <v>0</v>
      </c>
    </row>
    <row r="78" spans="1:12" x14ac:dyDescent="0.3">
      <c r="A78" s="24" t="s">
        <v>9</v>
      </c>
      <c r="B78" s="1" t="s">
        <v>87</v>
      </c>
      <c r="C78" s="1" t="s">
        <v>92</v>
      </c>
      <c r="D78" s="2"/>
      <c r="E78" s="2">
        <v>72</v>
      </c>
      <c r="F78" s="2">
        <v>72</v>
      </c>
      <c r="G78" s="152">
        <f t="shared" si="15"/>
        <v>2.7842227378190254E-2</v>
      </c>
      <c r="H78" s="153">
        <f t="shared" si="16"/>
        <v>134.31090487238978</v>
      </c>
      <c r="I78" s="153">
        <f t="shared" si="17"/>
        <v>147.75870069605568</v>
      </c>
      <c r="K78" s="14">
        <f>IFERROR(Table21[[#This Row],[ &lt;15]]/Table21[[#This Row],[Grand Total]],"")</f>
        <v>0</v>
      </c>
      <c r="L78" s="15">
        <f>IFERROR(K78*Table21[[#This Row],[FY24 DATIM Target_Adj (internal) (g*i(district total))]],"")</f>
        <v>0</v>
      </c>
    </row>
    <row r="79" spans="1:12" x14ac:dyDescent="0.3">
      <c r="A79" s="24" t="s">
        <v>9</v>
      </c>
      <c r="B79" s="1" t="s">
        <v>87</v>
      </c>
      <c r="C79" s="1" t="s">
        <v>93</v>
      </c>
      <c r="D79" s="2"/>
      <c r="E79" s="2">
        <v>34</v>
      </c>
      <c r="F79" s="2">
        <v>34</v>
      </c>
      <c r="G79" s="152">
        <f t="shared" si="15"/>
        <v>1.3147718484145398E-2</v>
      </c>
      <c r="H79" s="153">
        <f t="shared" si="16"/>
        <v>63.424593967517403</v>
      </c>
      <c r="I79" s="153">
        <f t="shared" si="17"/>
        <v>69.774941995359626</v>
      </c>
      <c r="K79" s="14">
        <f>IFERROR(Table21[[#This Row],[ &lt;15]]/Table21[[#This Row],[Grand Total]],"")</f>
        <v>0</v>
      </c>
      <c r="L79" s="15">
        <f>IFERROR(K79*Table21[[#This Row],[FY24 DATIM Target_Adj (internal) (g*i(district total))]],"")</f>
        <v>0</v>
      </c>
    </row>
    <row r="80" spans="1:12" x14ac:dyDescent="0.3">
      <c r="A80" s="24" t="s">
        <v>9</v>
      </c>
      <c r="B80" s="1" t="s">
        <v>87</v>
      </c>
      <c r="C80" s="1" t="s">
        <v>94</v>
      </c>
      <c r="D80" s="2">
        <v>42</v>
      </c>
      <c r="E80" s="2">
        <v>1257</v>
      </c>
      <c r="F80" s="2">
        <v>1299</v>
      </c>
      <c r="G80" s="152">
        <f t="shared" si="15"/>
        <v>0.50232018561484915</v>
      </c>
      <c r="H80" s="153">
        <f t="shared" si="16"/>
        <v>2423.1925754060321</v>
      </c>
      <c r="I80" s="153">
        <f t="shared" si="17"/>
        <v>2665.8132250580043</v>
      </c>
      <c r="K80" s="14">
        <f>IFERROR(Table21[[#This Row],[ &lt;15]]/Table21[[#This Row],[Grand Total]],"")</f>
        <v>3.2332563510392612E-2</v>
      </c>
      <c r="L80" s="15">
        <f>IFERROR(K80*Table21[[#This Row],[FY24 DATIM Target_Adj (internal) (g*i(district total))]],"")</f>
        <v>86.192575406032475</v>
      </c>
    </row>
    <row r="81" spans="1:12" x14ac:dyDescent="0.3">
      <c r="A81" s="31" t="s">
        <v>9</v>
      </c>
      <c r="B81" s="8" t="s">
        <v>87</v>
      </c>
      <c r="C81" s="8" t="s">
        <v>95</v>
      </c>
      <c r="D81" s="9">
        <v>0</v>
      </c>
      <c r="E81" s="9">
        <v>0</v>
      </c>
      <c r="F81" s="9">
        <v>0</v>
      </c>
      <c r="G81" s="45">
        <f>F81/$F$170</f>
        <v>0</v>
      </c>
      <c r="H81" s="154">
        <f t="shared" si="16"/>
        <v>0</v>
      </c>
      <c r="I81" s="154">
        <f t="shared" si="17"/>
        <v>0</v>
      </c>
      <c r="K81" s="14">
        <v>0</v>
      </c>
      <c r="L81" s="15">
        <f>IFERROR(K81*Table21[[#This Row],[FY24 DATIM Target_Adj (internal) (g*i(district total))]],"")</f>
        <v>0</v>
      </c>
    </row>
    <row r="82" spans="1:12" x14ac:dyDescent="0.3">
      <c r="A82" s="24" t="s">
        <v>9</v>
      </c>
      <c r="B82" s="1" t="s">
        <v>87</v>
      </c>
      <c r="C82" s="1" t="s">
        <v>96</v>
      </c>
      <c r="D82" s="2">
        <v>18</v>
      </c>
      <c r="E82" s="2">
        <v>387</v>
      </c>
      <c r="F82" s="2">
        <v>405</v>
      </c>
      <c r="G82" s="152">
        <f t="shared" si="15"/>
        <v>0.15661252900232017</v>
      </c>
      <c r="H82" s="153">
        <f t="shared" si="16"/>
        <v>755.49883990719252</v>
      </c>
      <c r="I82" s="153">
        <f t="shared" si="17"/>
        <v>831.14269141531315</v>
      </c>
      <c r="K82" s="14">
        <f>IFERROR(Table21[[#This Row],[ &lt;15]]/Table21[[#This Row],[Grand Total]],"")</f>
        <v>4.4444444444444446E-2</v>
      </c>
      <c r="L82" s="15">
        <f>IFERROR(K82*Table21[[#This Row],[FY24 DATIM Target_Adj (internal) (g*i(district total))]],"")</f>
        <v>36.939675174013921</v>
      </c>
    </row>
    <row r="83" spans="1:12" x14ac:dyDescent="0.3">
      <c r="A83" s="24" t="s">
        <v>9</v>
      </c>
      <c r="B83" s="1" t="s">
        <v>87</v>
      </c>
      <c r="C83" s="1" t="s">
        <v>97</v>
      </c>
      <c r="D83" s="2"/>
      <c r="E83" s="2">
        <v>7</v>
      </c>
      <c r="F83" s="2">
        <v>7</v>
      </c>
      <c r="G83" s="152">
        <f t="shared" si="15"/>
        <v>2.7068832173240526E-3</v>
      </c>
      <c r="H83" s="153">
        <f t="shared" si="16"/>
        <v>13.05800464037123</v>
      </c>
      <c r="I83" s="153">
        <f t="shared" si="17"/>
        <v>14.365429234338746</v>
      </c>
      <c r="K83" s="14">
        <f>IFERROR(Table21[[#This Row],[ &lt;15]]/Table21[[#This Row],[Grand Total]],"")</f>
        <v>0</v>
      </c>
      <c r="L83" s="15">
        <f>IFERROR(K83*Table21[[#This Row],[FY24 DATIM Target_Adj (internal) (g*i(district total))]],"")</f>
        <v>0</v>
      </c>
    </row>
    <row r="84" spans="1:12" x14ac:dyDescent="0.3">
      <c r="A84" s="24" t="s">
        <v>9</v>
      </c>
      <c r="B84" s="1" t="s">
        <v>87</v>
      </c>
      <c r="C84" s="1" t="s">
        <v>98</v>
      </c>
      <c r="D84" s="2"/>
      <c r="E84" s="2">
        <v>8</v>
      </c>
      <c r="F84" s="2">
        <v>8</v>
      </c>
      <c r="G84" s="152">
        <f t="shared" si="15"/>
        <v>3.0935808197989174E-3</v>
      </c>
      <c r="H84" s="153">
        <f t="shared" si="16"/>
        <v>14.923433874709978</v>
      </c>
      <c r="I84" s="153">
        <f t="shared" si="17"/>
        <v>16.417633410672856</v>
      </c>
      <c r="K84" s="14">
        <f>IFERROR(Table21[[#This Row],[ &lt;15]]/Table21[[#This Row],[Grand Total]],"")</f>
        <v>0</v>
      </c>
      <c r="L84" s="15">
        <f>IFERROR(K84*Table21[[#This Row],[FY24 DATIM Target_Adj (internal) (g*i(district total))]],"")</f>
        <v>0</v>
      </c>
    </row>
    <row r="85" spans="1:12" x14ac:dyDescent="0.3">
      <c r="A85" s="24" t="s">
        <v>9</v>
      </c>
      <c r="B85" s="1" t="s">
        <v>87</v>
      </c>
      <c r="C85" s="1" t="s">
        <v>99</v>
      </c>
      <c r="D85" s="2">
        <v>5</v>
      </c>
      <c r="E85" s="2">
        <v>116</v>
      </c>
      <c r="F85" s="2">
        <v>121</v>
      </c>
      <c r="G85" s="152">
        <f t="shared" si="15"/>
        <v>4.6790409899458624E-2</v>
      </c>
      <c r="H85" s="153">
        <f t="shared" si="16"/>
        <v>225.7169373549884</v>
      </c>
      <c r="I85" s="153">
        <f t="shared" si="17"/>
        <v>248.31670533642691</v>
      </c>
      <c r="K85" s="14">
        <f>IFERROR(Table21[[#This Row],[ &lt;15]]/Table21[[#This Row],[Grand Total]],"")</f>
        <v>4.1322314049586778E-2</v>
      </c>
      <c r="L85" s="15">
        <f>IFERROR(K85*Table21[[#This Row],[FY24 DATIM Target_Adj (internal) (g*i(district total))]],"")</f>
        <v>10.261020881670534</v>
      </c>
    </row>
    <row r="86" spans="1:12" x14ac:dyDescent="0.3">
      <c r="A86" s="25" t="s">
        <v>9</v>
      </c>
      <c r="B86" s="5" t="s">
        <v>100</v>
      </c>
      <c r="C86" s="5"/>
      <c r="D86" s="6">
        <v>88</v>
      </c>
      <c r="E86" s="6">
        <v>2498</v>
      </c>
      <c r="F86" s="6">
        <v>2586</v>
      </c>
      <c r="G86" s="155">
        <f t="shared" si="15"/>
        <v>1</v>
      </c>
      <c r="H86" s="6">
        <v>4824</v>
      </c>
      <c r="I86" s="21">
        <v>5307</v>
      </c>
      <c r="K86" s="14">
        <f>IFERROR(Table21[[#This Row],[ &lt;15]]/Table21[[#This Row],[Grand Total]],"")</f>
        <v>3.4029389017788091E-2</v>
      </c>
      <c r="L86" s="15">
        <f>IFERROR(K86*Table21[[#This Row],[FY24 DATIM Target_Adj (internal) (g*i(district total))]],"")</f>
        <v>180.59396751740141</v>
      </c>
    </row>
    <row r="87" spans="1:12" x14ac:dyDescent="0.3">
      <c r="A87" s="31" t="s">
        <v>9</v>
      </c>
      <c r="B87" s="8" t="s">
        <v>101</v>
      </c>
      <c r="C87" s="8" t="s">
        <v>102</v>
      </c>
      <c r="D87" s="9">
        <v>0</v>
      </c>
      <c r="E87" s="9">
        <v>0</v>
      </c>
      <c r="F87" s="9">
        <v>0</v>
      </c>
      <c r="G87" s="45">
        <f>F87/$F$106</f>
        <v>0</v>
      </c>
      <c r="H87" s="154">
        <f>G87*$H$106</f>
        <v>0</v>
      </c>
      <c r="I87" s="154">
        <f>G87*$I$106</f>
        <v>0</v>
      </c>
      <c r="K87" s="14">
        <v>0</v>
      </c>
      <c r="L87" s="15">
        <f>IFERROR(K87*Table21[[#This Row],[FY24 DATIM Target_Adj (internal) (g*i(district total))]],"")</f>
        <v>0</v>
      </c>
    </row>
    <row r="88" spans="1:12" x14ac:dyDescent="0.3">
      <c r="A88" s="24" t="s">
        <v>9</v>
      </c>
      <c r="B88" s="1" t="s">
        <v>101</v>
      </c>
      <c r="C88" s="1" t="s">
        <v>103</v>
      </c>
      <c r="D88" s="2">
        <v>4</v>
      </c>
      <c r="E88" s="2">
        <v>135</v>
      </c>
      <c r="F88" s="2">
        <v>139</v>
      </c>
      <c r="G88" s="152">
        <f>F88/$F$106</f>
        <v>2.6572357101892565E-2</v>
      </c>
      <c r="H88" s="153">
        <f>G88*$H$106</f>
        <v>176.38730644236284</v>
      </c>
      <c r="I88" s="153">
        <f>G88*$I$106</f>
        <v>194.03135155801951</v>
      </c>
      <c r="K88" s="14">
        <f>IFERROR(Table21[[#This Row],[ &lt;15]]/Table21[[#This Row],[Grand Total]],"")</f>
        <v>2.8776978417266189E-2</v>
      </c>
      <c r="L88" s="15">
        <f>IFERROR(K88*Table21[[#This Row],[FY24 DATIM Target_Adj (internal) (g*i(district total))]],"")</f>
        <v>5.583636016058116</v>
      </c>
    </row>
    <row r="89" spans="1:12" x14ac:dyDescent="0.3">
      <c r="A89" s="24" t="s">
        <v>9</v>
      </c>
      <c r="B89" s="1" t="s">
        <v>101</v>
      </c>
      <c r="C89" s="1" t="s">
        <v>104</v>
      </c>
      <c r="D89" s="2">
        <v>3</v>
      </c>
      <c r="E89" s="2">
        <v>61</v>
      </c>
      <c r="F89" s="2">
        <v>64</v>
      </c>
      <c r="G89" s="152">
        <f>F89/$F$106</f>
        <v>1.2234754349072835E-2</v>
      </c>
      <c r="H89" s="153">
        <f>G89*$H$106</f>
        <v>81.214299369145479</v>
      </c>
      <c r="I89" s="153">
        <f>G89*$I$106</f>
        <v>89.338176256929842</v>
      </c>
      <c r="K89" s="14">
        <f>IFERROR(Table21[[#This Row],[ &lt;15]]/Table21[[#This Row],[Grand Total]],"")</f>
        <v>4.6875E-2</v>
      </c>
      <c r="L89" s="15">
        <f>IFERROR(K89*Table21[[#This Row],[FY24 DATIM Target_Adj (internal) (g*i(district total))]],"")</f>
        <v>4.1877270120435863</v>
      </c>
    </row>
    <row r="90" spans="1:12" x14ac:dyDescent="0.3">
      <c r="A90" s="31" t="s">
        <v>9</v>
      </c>
      <c r="B90" s="8" t="s">
        <v>101</v>
      </c>
      <c r="C90" s="8" t="s">
        <v>105</v>
      </c>
      <c r="D90" s="9">
        <v>0</v>
      </c>
      <c r="E90" s="9">
        <v>0</v>
      </c>
      <c r="F90" s="9">
        <v>0</v>
      </c>
      <c r="G90" s="45">
        <f t="shared" ref="G90:G104" si="18">F90/$F$106</f>
        <v>0</v>
      </c>
      <c r="H90" s="154">
        <f t="shared" ref="H90:H104" si="19">G90*$H$106</f>
        <v>0</v>
      </c>
      <c r="I90" s="154">
        <f t="shared" ref="I90:I104" si="20">G90*$I$106</f>
        <v>0</v>
      </c>
      <c r="K90" s="14">
        <v>0</v>
      </c>
      <c r="L90" s="15">
        <f>IFERROR(K90*Table21[[#This Row],[FY24 DATIM Target_Adj (internal) (g*i(district total))]],"")</f>
        <v>0</v>
      </c>
    </row>
    <row r="91" spans="1:12" x14ac:dyDescent="0.3">
      <c r="A91" s="24" t="s">
        <v>9</v>
      </c>
      <c r="B91" s="1" t="s">
        <v>101</v>
      </c>
      <c r="C91" s="1" t="s">
        <v>106</v>
      </c>
      <c r="D91" s="2">
        <v>10</v>
      </c>
      <c r="E91" s="2">
        <v>160</v>
      </c>
      <c r="F91" s="2">
        <v>170</v>
      </c>
      <c r="G91" s="152">
        <f t="shared" si="18"/>
        <v>3.2498566239724719E-2</v>
      </c>
      <c r="H91" s="153">
        <f t="shared" si="19"/>
        <v>215.72548269929268</v>
      </c>
      <c r="I91" s="153">
        <f t="shared" si="20"/>
        <v>237.3045306824699</v>
      </c>
      <c r="K91" s="14">
        <f>IFERROR(Table21[[#This Row],[ &lt;15]]/Table21[[#This Row],[Grand Total]],"")</f>
        <v>5.8823529411764705E-2</v>
      </c>
      <c r="L91" s="15">
        <f>IFERROR(K91*Table21[[#This Row],[FY24 DATIM Target_Adj (internal) (g*i(district total))]],"")</f>
        <v>13.959090040145288</v>
      </c>
    </row>
    <row r="92" spans="1:12" x14ac:dyDescent="0.3">
      <c r="A92" s="31" t="s">
        <v>9</v>
      </c>
      <c r="B92" s="8" t="s">
        <v>101</v>
      </c>
      <c r="C92" s="8" t="s">
        <v>194</v>
      </c>
      <c r="D92" s="9">
        <v>0</v>
      </c>
      <c r="E92" s="9">
        <v>0</v>
      </c>
      <c r="F92" s="9">
        <v>0</v>
      </c>
      <c r="G92" s="45">
        <f t="shared" si="18"/>
        <v>0</v>
      </c>
      <c r="H92" s="154">
        <f t="shared" si="19"/>
        <v>0</v>
      </c>
      <c r="I92" s="154">
        <f t="shared" si="20"/>
        <v>0</v>
      </c>
      <c r="K92" s="14">
        <v>0</v>
      </c>
      <c r="L92" s="15">
        <f>IFERROR(K92*Table21[[#This Row],[FY24 DATIM Target_Adj (internal) (g*i(district total))]],"")</f>
        <v>0</v>
      </c>
    </row>
    <row r="93" spans="1:12" x14ac:dyDescent="0.3">
      <c r="A93" s="24" t="s">
        <v>9</v>
      </c>
      <c r="B93" s="1" t="s">
        <v>101</v>
      </c>
      <c r="C93" s="1" t="s">
        <v>108</v>
      </c>
      <c r="D93" s="2"/>
      <c r="E93" s="2">
        <v>70</v>
      </c>
      <c r="F93" s="2">
        <v>70</v>
      </c>
      <c r="G93" s="152">
        <f t="shared" si="18"/>
        <v>1.3381762569298414E-2</v>
      </c>
      <c r="H93" s="153">
        <f t="shared" si="19"/>
        <v>88.828139935002866</v>
      </c>
      <c r="I93" s="153">
        <f t="shared" si="20"/>
        <v>97.713630281017018</v>
      </c>
      <c r="K93" s="14">
        <f>IFERROR(Table21[[#This Row],[ &lt;15]]/Table21[[#This Row],[Grand Total]],"")</f>
        <v>0</v>
      </c>
      <c r="L93" s="15">
        <f>IFERROR(K93*Table21[[#This Row],[FY24 DATIM Target_Adj (internal) (g*i(district total))]],"")</f>
        <v>0</v>
      </c>
    </row>
    <row r="94" spans="1:12" x14ac:dyDescent="0.3">
      <c r="A94" s="24" t="s">
        <v>9</v>
      </c>
      <c r="B94" s="1" t="s">
        <v>101</v>
      </c>
      <c r="C94" s="1" t="s">
        <v>109</v>
      </c>
      <c r="D94" s="2">
        <v>5</v>
      </c>
      <c r="E94" s="2">
        <v>234</v>
      </c>
      <c r="F94" s="2">
        <v>239</v>
      </c>
      <c r="G94" s="152">
        <f t="shared" si="18"/>
        <v>4.5689160772318868E-2</v>
      </c>
      <c r="H94" s="153">
        <f t="shared" si="19"/>
        <v>303.28464920665266</v>
      </c>
      <c r="I94" s="153">
        <f t="shared" si="20"/>
        <v>333.62225195947235</v>
      </c>
      <c r="K94" s="14">
        <f>IFERROR(Table21[[#This Row],[ &lt;15]]/Table21[[#This Row],[Grand Total]],"")</f>
        <v>2.0920502092050208E-2</v>
      </c>
      <c r="L94" s="15">
        <f>IFERROR(K94*Table21[[#This Row],[FY24 DATIM Target_Adj (internal) (g*i(district total))]],"")</f>
        <v>6.979545020072643</v>
      </c>
    </row>
    <row r="95" spans="1:12" x14ac:dyDescent="0.3">
      <c r="A95" s="24" t="s">
        <v>9</v>
      </c>
      <c r="B95" s="1" t="s">
        <v>101</v>
      </c>
      <c r="C95" s="1" t="s">
        <v>110</v>
      </c>
      <c r="D95" s="2">
        <v>5</v>
      </c>
      <c r="E95" s="2">
        <v>114</v>
      </c>
      <c r="F95" s="2">
        <v>119</v>
      </c>
      <c r="G95" s="152">
        <f t="shared" si="18"/>
        <v>2.2748996367807302E-2</v>
      </c>
      <c r="H95" s="153">
        <f t="shared" si="19"/>
        <v>151.00783788950488</v>
      </c>
      <c r="I95" s="153">
        <f t="shared" si="20"/>
        <v>166.11317147772891</v>
      </c>
      <c r="K95" s="14">
        <f>IFERROR(Table21[[#This Row],[ &lt;15]]/Table21[[#This Row],[Grand Total]],"")</f>
        <v>4.2016806722689079E-2</v>
      </c>
      <c r="L95" s="15">
        <f>IFERROR(K95*Table21[[#This Row],[FY24 DATIM Target_Adj (internal) (g*i(district total))]],"")</f>
        <v>6.9795450200726439</v>
      </c>
    </row>
    <row r="96" spans="1:12" x14ac:dyDescent="0.3">
      <c r="A96" s="24" t="s">
        <v>9</v>
      </c>
      <c r="B96" s="1" t="s">
        <v>101</v>
      </c>
      <c r="C96" s="1" t="s">
        <v>111</v>
      </c>
      <c r="D96" s="2"/>
      <c r="E96" s="2">
        <v>28</v>
      </c>
      <c r="F96" s="2">
        <v>28</v>
      </c>
      <c r="G96" s="152">
        <f t="shared" si="18"/>
        <v>5.3527050277193651E-3</v>
      </c>
      <c r="H96" s="153">
        <f t="shared" si="19"/>
        <v>35.531255974001148</v>
      </c>
      <c r="I96" s="153">
        <f t="shared" si="20"/>
        <v>39.085452112406806</v>
      </c>
      <c r="K96" s="14">
        <f>IFERROR(Table21[[#This Row],[ &lt;15]]/Table21[[#This Row],[Grand Total]],"")</f>
        <v>0</v>
      </c>
      <c r="L96" s="15">
        <f>IFERROR(K96*Table21[[#This Row],[FY24 DATIM Target_Adj (internal) (g*i(district total))]],"")</f>
        <v>0</v>
      </c>
    </row>
    <row r="97" spans="1:12" x14ac:dyDescent="0.3">
      <c r="A97" s="24" t="s">
        <v>9</v>
      </c>
      <c r="B97" s="1" t="s">
        <v>101</v>
      </c>
      <c r="C97" s="1" t="s">
        <v>112</v>
      </c>
      <c r="D97" s="2">
        <v>66</v>
      </c>
      <c r="E97" s="2">
        <v>1852</v>
      </c>
      <c r="F97" s="2">
        <v>1918</v>
      </c>
      <c r="G97" s="152">
        <f t="shared" si="18"/>
        <v>0.36666029439877651</v>
      </c>
      <c r="H97" s="153">
        <f t="shared" si="19"/>
        <v>2433.8910342190784</v>
      </c>
      <c r="I97" s="153">
        <f t="shared" si="20"/>
        <v>2677.3534696998659</v>
      </c>
      <c r="K97" s="14">
        <f>IFERROR(Table21[[#This Row],[ &lt;15]]/Table21[[#This Row],[Grand Total]],"")</f>
        <v>3.4410844629822732E-2</v>
      </c>
      <c r="L97" s="15">
        <f>IFERROR(K97*Table21[[#This Row],[FY24 DATIM Target_Adj (internal) (g*i(district total))]],"")</f>
        <v>92.129994264958881</v>
      </c>
    </row>
    <row r="98" spans="1:12" x14ac:dyDescent="0.3">
      <c r="A98" s="24" t="s">
        <v>9</v>
      </c>
      <c r="B98" s="1" t="s">
        <v>101</v>
      </c>
      <c r="C98" s="1" t="s">
        <v>113</v>
      </c>
      <c r="D98" s="2">
        <v>12</v>
      </c>
      <c r="E98" s="2">
        <v>823</v>
      </c>
      <c r="F98" s="2">
        <v>835</v>
      </c>
      <c r="G98" s="152">
        <f t="shared" si="18"/>
        <v>0.15962531064805965</v>
      </c>
      <c r="H98" s="153">
        <f t="shared" si="19"/>
        <v>1059.5928120818201</v>
      </c>
      <c r="I98" s="153">
        <f t="shared" si="20"/>
        <v>1165.5840183521316</v>
      </c>
      <c r="K98" s="14">
        <f>IFERROR(Table21[[#This Row],[ &lt;15]]/Table21[[#This Row],[Grand Total]],"")</f>
        <v>1.437125748502994E-2</v>
      </c>
      <c r="L98" s="15">
        <f>IFERROR(K98*Table21[[#This Row],[FY24 DATIM Target_Adj (internal) (g*i(district total))]],"")</f>
        <v>16.750908048174345</v>
      </c>
    </row>
    <row r="99" spans="1:12" x14ac:dyDescent="0.3">
      <c r="A99" s="24" t="s">
        <v>9</v>
      </c>
      <c r="B99" s="1" t="s">
        <v>101</v>
      </c>
      <c r="C99" s="1" t="s">
        <v>114</v>
      </c>
      <c r="D99" s="2">
        <v>5</v>
      </c>
      <c r="E99" s="2">
        <v>154</v>
      </c>
      <c r="F99" s="2">
        <v>159</v>
      </c>
      <c r="G99" s="152">
        <f t="shared" si="18"/>
        <v>3.0395717835977824E-2</v>
      </c>
      <c r="H99" s="153">
        <f t="shared" si="19"/>
        <v>201.7667749952208</v>
      </c>
      <c r="I99" s="153">
        <f t="shared" si="20"/>
        <v>221.94953163831008</v>
      </c>
      <c r="K99" s="14">
        <f>IFERROR(Table21[[#This Row],[ &lt;15]]/Table21[[#This Row],[Grand Total]],"")</f>
        <v>3.1446540880503145E-2</v>
      </c>
      <c r="L99" s="15">
        <f>IFERROR(K99*Table21[[#This Row],[FY24 DATIM Target_Adj (internal) (g*i(district total))]],"")</f>
        <v>6.9795450200726439</v>
      </c>
    </row>
    <row r="100" spans="1:12" x14ac:dyDescent="0.3">
      <c r="A100" s="31" t="s">
        <v>9</v>
      </c>
      <c r="B100" s="8" t="s">
        <v>101</v>
      </c>
      <c r="C100" s="8" t="s">
        <v>115</v>
      </c>
      <c r="D100" s="9">
        <v>0</v>
      </c>
      <c r="E100" s="9">
        <v>0</v>
      </c>
      <c r="F100" s="9">
        <v>0</v>
      </c>
      <c r="G100" s="45">
        <f t="shared" si="18"/>
        <v>0</v>
      </c>
      <c r="H100" s="154">
        <f t="shared" si="19"/>
        <v>0</v>
      </c>
      <c r="I100" s="154">
        <f t="shared" si="20"/>
        <v>0</v>
      </c>
      <c r="K100" s="14">
        <v>0</v>
      </c>
      <c r="L100" s="15">
        <f>IFERROR(K100*Table21[[#This Row],[FY24 DATIM Target_Adj (internal) (g*i(district total))]],"")</f>
        <v>0</v>
      </c>
    </row>
    <row r="101" spans="1:12" x14ac:dyDescent="0.3">
      <c r="A101" s="31" t="s">
        <v>9</v>
      </c>
      <c r="B101" s="8" t="s">
        <v>101</v>
      </c>
      <c r="C101" s="8" t="s">
        <v>116</v>
      </c>
      <c r="D101" s="9">
        <v>0</v>
      </c>
      <c r="E101" s="9">
        <v>0</v>
      </c>
      <c r="F101" s="9">
        <v>0</v>
      </c>
      <c r="G101" s="45">
        <f t="shared" si="18"/>
        <v>0</v>
      </c>
      <c r="H101" s="154">
        <f t="shared" si="19"/>
        <v>0</v>
      </c>
      <c r="I101" s="154">
        <f t="shared" si="20"/>
        <v>0</v>
      </c>
      <c r="K101" s="14">
        <v>0</v>
      </c>
      <c r="L101" s="15">
        <f>IFERROR(K101*Table21[[#This Row],[FY24 DATIM Target_Adj (internal) (g*i(district total))]],"")</f>
        <v>0</v>
      </c>
    </row>
    <row r="102" spans="1:12" x14ac:dyDescent="0.3">
      <c r="A102" s="24" t="s">
        <v>9</v>
      </c>
      <c r="B102" s="1" t="s">
        <v>101</v>
      </c>
      <c r="C102" s="1" t="s">
        <v>117</v>
      </c>
      <c r="D102" s="2">
        <v>2</v>
      </c>
      <c r="E102" s="2">
        <v>61</v>
      </c>
      <c r="F102" s="2">
        <v>63</v>
      </c>
      <c r="G102" s="152">
        <f t="shared" si="18"/>
        <v>1.2043586312368572E-2</v>
      </c>
      <c r="H102" s="153">
        <f t="shared" si="19"/>
        <v>79.945325941502588</v>
      </c>
      <c r="I102" s="153">
        <f t="shared" si="20"/>
        <v>87.942267252915315</v>
      </c>
      <c r="K102" s="14">
        <f>IFERROR(Table21[[#This Row],[ &lt;15]]/Table21[[#This Row],[Grand Total]],"")</f>
        <v>3.1746031746031744E-2</v>
      </c>
      <c r="L102" s="15">
        <f>IFERROR(K102*Table21[[#This Row],[FY24 DATIM Target_Adj (internal) (g*i(district total))]],"")</f>
        <v>2.7918180080290576</v>
      </c>
    </row>
    <row r="103" spans="1:12" x14ac:dyDescent="0.3">
      <c r="A103" s="24" t="s">
        <v>9</v>
      </c>
      <c r="B103" s="1" t="s">
        <v>101</v>
      </c>
      <c r="C103" s="1" t="s">
        <v>118</v>
      </c>
      <c r="D103" s="2"/>
      <c r="E103" s="2">
        <v>10</v>
      </c>
      <c r="F103" s="2">
        <v>10</v>
      </c>
      <c r="G103" s="152">
        <f t="shared" si="18"/>
        <v>1.9116803670426305E-3</v>
      </c>
      <c r="H103" s="153">
        <f t="shared" si="19"/>
        <v>12.689734276428981</v>
      </c>
      <c r="I103" s="153">
        <f t="shared" si="20"/>
        <v>13.959090040145288</v>
      </c>
      <c r="K103" s="14">
        <f>IFERROR(Table21[[#This Row],[ &lt;15]]/Table21[[#This Row],[Grand Total]],"")</f>
        <v>0</v>
      </c>
      <c r="L103" s="15">
        <f>IFERROR(K103*Table21[[#This Row],[FY24 DATIM Target_Adj (internal) (g*i(district total))]],"")</f>
        <v>0</v>
      </c>
    </row>
    <row r="104" spans="1:12" x14ac:dyDescent="0.3">
      <c r="A104" s="31" t="s">
        <v>9</v>
      </c>
      <c r="B104" s="8" t="s">
        <v>101</v>
      </c>
      <c r="C104" s="8" t="s">
        <v>119</v>
      </c>
      <c r="D104" s="9">
        <v>0</v>
      </c>
      <c r="E104" s="9">
        <v>0</v>
      </c>
      <c r="F104" s="9">
        <v>0</v>
      </c>
      <c r="G104" s="45">
        <f t="shared" si="18"/>
        <v>0</v>
      </c>
      <c r="H104" s="154">
        <f t="shared" si="19"/>
        <v>0</v>
      </c>
      <c r="I104" s="154">
        <f t="shared" si="20"/>
        <v>0</v>
      </c>
      <c r="K104" s="14">
        <v>0</v>
      </c>
      <c r="L104" s="15">
        <f>IFERROR(K104*Table21[[#This Row],[FY24 DATIM Target_Adj (internal) (g*i(district total))]],"")</f>
        <v>0</v>
      </c>
    </row>
    <row r="105" spans="1:12" x14ac:dyDescent="0.3">
      <c r="A105" s="24" t="s">
        <v>9</v>
      </c>
      <c r="B105" s="1" t="s">
        <v>101</v>
      </c>
      <c r="C105" s="1" t="s">
        <v>120</v>
      </c>
      <c r="D105" s="2">
        <v>31</v>
      </c>
      <c r="E105" s="2">
        <v>1386</v>
      </c>
      <c r="F105" s="2">
        <v>1417</v>
      </c>
      <c r="G105" s="152">
        <f>F105/$F$106</f>
        <v>0.27088510800994076</v>
      </c>
      <c r="H105" s="153">
        <f>G105*$H$106</f>
        <v>1798.1353469699868</v>
      </c>
      <c r="I105" s="153">
        <f>G105*$I$106</f>
        <v>1978.0030586885873</v>
      </c>
      <c r="K105" s="14">
        <f>IFERROR(Table21[[#This Row],[ &lt;15]]/Table21[[#This Row],[Grand Total]],"")</f>
        <v>2.1877205363443897E-2</v>
      </c>
      <c r="L105" s="15">
        <f>IFERROR(K105*Table21[[#This Row],[FY24 DATIM Target_Adj (internal) (g*i(district total))]],"")</f>
        <v>43.273179124450394</v>
      </c>
    </row>
    <row r="106" spans="1:12" x14ac:dyDescent="0.3">
      <c r="A106" s="25" t="s">
        <v>9</v>
      </c>
      <c r="B106" s="5" t="s">
        <v>121</v>
      </c>
      <c r="C106" s="5"/>
      <c r="D106" s="6">
        <v>143</v>
      </c>
      <c r="E106" s="6">
        <v>5088</v>
      </c>
      <c r="F106" s="6">
        <v>5231</v>
      </c>
      <c r="G106" s="155">
        <f>F106/$F$106</f>
        <v>1</v>
      </c>
      <c r="H106" s="6">
        <v>6638</v>
      </c>
      <c r="I106" s="21">
        <v>7302</v>
      </c>
      <c r="K106" s="14">
        <f>IFERROR(Table21[[#This Row],[ &lt;15]]/Table21[[#This Row],[Grand Total]],"")</f>
        <v>2.7337029248709614E-2</v>
      </c>
      <c r="L106" s="15">
        <f>IFERROR(K106*Table21[[#This Row],[FY24 DATIM Target_Adj (internal) (g*i(district total))]],"")</f>
        <v>199.61498757407762</v>
      </c>
    </row>
    <row r="107" spans="1:12" x14ac:dyDescent="0.3">
      <c r="A107" s="24" t="s">
        <v>9</v>
      </c>
      <c r="B107" s="1" t="s">
        <v>122</v>
      </c>
      <c r="C107" s="1" t="s">
        <v>123</v>
      </c>
      <c r="D107" s="2"/>
      <c r="E107" s="2">
        <v>109</v>
      </c>
      <c r="F107" s="2">
        <v>109</v>
      </c>
      <c r="G107" s="152">
        <f>F107/$F$113</f>
        <v>4.932126696832579E-2</v>
      </c>
      <c r="H107" s="153">
        <f>G107*$H$113</f>
        <v>131.93438914027149</v>
      </c>
      <c r="I107" s="153">
        <f>G107*$I$113</f>
        <v>145.15248868778281</v>
      </c>
      <c r="K107" s="14">
        <f>IFERROR(Table21[[#This Row],[ &lt;15]]/Table21[[#This Row],[Grand Total]],"")</f>
        <v>0</v>
      </c>
      <c r="L107" s="15">
        <f>IFERROR(K107*Table21[[#This Row],[FY24 DATIM Target_Adj (internal) (g*i(district total))]],"")</f>
        <v>0</v>
      </c>
    </row>
    <row r="108" spans="1:12" x14ac:dyDescent="0.3">
      <c r="A108" s="31" t="s">
        <v>9</v>
      </c>
      <c r="B108" s="8" t="s">
        <v>122</v>
      </c>
      <c r="C108" s="8" t="s">
        <v>124</v>
      </c>
      <c r="D108" s="9">
        <v>0</v>
      </c>
      <c r="E108" s="9">
        <v>0</v>
      </c>
      <c r="F108" s="9">
        <v>0</v>
      </c>
      <c r="G108" s="45">
        <f t="shared" ref="G108:G113" si="21">F108/$F$113</f>
        <v>0</v>
      </c>
      <c r="H108" s="154">
        <f t="shared" ref="H108:H112" si="22">G108*$H$113</f>
        <v>0</v>
      </c>
      <c r="I108" s="154">
        <f t="shared" ref="I108:I112" si="23">G108*$I$113</f>
        <v>0</v>
      </c>
      <c r="K108" s="14">
        <v>0</v>
      </c>
      <c r="L108" s="15">
        <f>IFERROR(K108*Table21[[#This Row],[FY24 DATIM Target_Adj (internal) (g*i(district total))]],"")</f>
        <v>0</v>
      </c>
    </row>
    <row r="109" spans="1:12" x14ac:dyDescent="0.3">
      <c r="A109" s="24" t="s">
        <v>9</v>
      </c>
      <c r="B109" s="1" t="s">
        <v>122</v>
      </c>
      <c r="C109" s="1" t="s">
        <v>125</v>
      </c>
      <c r="D109" s="2">
        <v>5</v>
      </c>
      <c r="E109" s="2">
        <v>106</v>
      </c>
      <c r="F109" s="2">
        <v>111</v>
      </c>
      <c r="G109" s="152">
        <f t="shared" si="21"/>
        <v>5.0226244343891405E-2</v>
      </c>
      <c r="H109" s="153">
        <f t="shared" si="22"/>
        <v>134.3552036199095</v>
      </c>
      <c r="I109" s="153">
        <f t="shared" si="23"/>
        <v>147.81583710407241</v>
      </c>
      <c r="K109" s="14">
        <f>IFERROR(Table21[[#This Row],[ &lt;15]]/Table21[[#This Row],[Grand Total]],"")</f>
        <v>4.5045045045045043E-2</v>
      </c>
      <c r="L109" s="15">
        <f>IFERROR(K109*Table21[[#This Row],[FY24 DATIM Target_Adj (internal) (g*i(district total))]],"")</f>
        <v>6.6583710407239822</v>
      </c>
    </row>
    <row r="110" spans="1:12" x14ac:dyDescent="0.3">
      <c r="A110" s="24" t="s">
        <v>9</v>
      </c>
      <c r="B110" s="1" t="s">
        <v>122</v>
      </c>
      <c r="C110" s="1" t="s">
        <v>126</v>
      </c>
      <c r="D110" s="2"/>
      <c r="E110" s="2">
        <v>34</v>
      </c>
      <c r="F110" s="2">
        <v>34</v>
      </c>
      <c r="G110" s="152">
        <f t="shared" si="21"/>
        <v>1.5384615384615385E-2</v>
      </c>
      <c r="H110" s="153">
        <f t="shared" si="22"/>
        <v>41.153846153846153</v>
      </c>
      <c r="I110" s="153">
        <f t="shared" si="23"/>
        <v>45.276923076923076</v>
      </c>
      <c r="K110" s="14">
        <f>IFERROR(Table21[[#This Row],[ &lt;15]]/Table21[[#This Row],[Grand Total]],"")</f>
        <v>0</v>
      </c>
      <c r="L110" s="15">
        <f>IFERROR(K110*Table21[[#This Row],[FY24 DATIM Target_Adj (internal) (g*i(district total))]],"")</f>
        <v>0</v>
      </c>
    </row>
    <row r="111" spans="1:12" x14ac:dyDescent="0.3">
      <c r="A111" s="24" t="s">
        <v>9</v>
      </c>
      <c r="B111" s="1" t="s">
        <v>122</v>
      </c>
      <c r="C111" s="1" t="s">
        <v>127</v>
      </c>
      <c r="D111" s="2">
        <v>61</v>
      </c>
      <c r="E111" s="2">
        <v>1106</v>
      </c>
      <c r="F111" s="2">
        <v>1167</v>
      </c>
      <c r="G111" s="152">
        <f t="shared" si="21"/>
        <v>0.52805429864253395</v>
      </c>
      <c r="H111" s="153">
        <f t="shared" si="22"/>
        <v>1412.5452488687783</v>
      </c>
      <c r="I111" s="153">
        <f t="shared" si="23"/>
        <v>1554.0638009049774</v>
      </c>
      <c r="K111" s="14">
        <f>IFERROR(Table21[[#This Row],[ &lt;15]]/Table21[[#This Row],[Grand Total]],"")</f>
        <v>5.2270779777206511E-2</v>
      </c>
      <c r="L111" s="15">
        <f>IFERROR(K111*Table21[[#This Row],[FY24 DATIM Target_Adj (internal) (g*i(district total))]],"")</f>
        <v>81.23212669683258</v>
      </c>
    </row>
    <row r="112" spans="1:12" x14ac:dyDescent="0.3">
      <c r="A112" s="24" t="s">
        <v>9</v>
      </c>
      <c r="B112" s="1" t="s">
        <v>122</v>
      </c>
      <c r="C112" s="1" t="s">
        <v>128</v>
      </c>
      <c r="D112" s="2">
        <v>28</v>
      </c>
      <c r="E112" s="2">
        <v>761</v>
      </c>
      <c r="F112" s="2">
        <v>789</v>
      </c>
      <c r="G112" s="152">
        <f t="shared" si="21"/>
        <v>0.35701357466063349</v>
      </c>
      <c r="H112" s="153">
        <f t="shared" si="22"/>
        <v>955.01131221719459</v>
      </c>
      <c r="I112" s="153">
        <f t="shared" si="23"/>
        <v>1050.6909502262445</v>
      </c>
      <c r="K112" s="14">
        <f>IFERROR(Table21[[#This Row],[ &lt;15]]/Table21[[#This Row],[Grand Total]],"")</f>
        <v>3.5487959442332066E-2</v>
      </c>
      <c r="L112" s="15">
        <f>IFERROR(K112*Table21[[#This Row],[FY24 DATIM Target_Adj (internal) (g*i(district total))]],"")</f>
        <v>37.286877828054301</v>
      </c>
    </row>
    <row r="113" spans="1:12" x14ac:dyDescent="0.3">
      <c r="A113" s="25" t="s">
        <v>9</v>
      </c>
      <c r="B113" s="5" t="s">
        <v>129</v>
      </c>
      <c r="C113" s="5"/>
      <c r="D113" s="6">
        <v>94</v>
      </c>
      <c r="E113" s="6">
        <v>2116</v>
      </c>
      <c r="F113" s="6">
        <v>2210</v>
      </c>
      <c r="G113" s="155">
        <f t="shared" si="21"/>
        <v>1</v>
      </c>
      <c r="H113" s="6">
        <v>2675</v>
      </c>
      <c r="I113" s="21">
        <v>2943</v>
      </c>
      <c r="K113" s="14">
        <f>IFERROR(Table21[[#This Row],[ &lt;15]]/Table21[[#This Row],[Grand Total]],"")</f>
        <v>4.2533936651583712E-2</v>
      </c>
      <c r="L113" s="15">
        <f>IFERROR(K113*Table21[[#This Row],[FY24 DATIM Target_Adj (internal) (g*i(district total))]],"")</f>
        <v>125.17737556561086</v>
      </c>
    </row>
    <row r="114" spans="1:12" x14ac:dyDescent="0.3">
      <c r="A114" s="24" t="s">
        <v>9</v>
      </c>
      <c r="B114" s="1" t="s">
        <v>130</v>
      </c>
      <c r="C114" s="1" t="s">
        <v>131</v>
      </c>
      <c r="D114" s="2"/>
      <c r="E114" s="2">
        <v>3</v>
      </c>
      <c r="F114" s="2">
        <v>3</v>
      </c>
      <c r="G114" s="152">
        <f>F114/$F$127</f>
        <v>4.8590864917395527E-4</v>
      </c>
      <c r="H114" s="153">
        <f>G114*$H$127</f>
        <v>3.6656948493683186</v>
      </c>
      <c r="I114" s="153">
        <f>G114*$I$127</f>
        <v>4.0325558794946552</v>
      </c>
      <c r="K114" s="14">
        <f>IFERROR(Table21[[#This Row],[ &lt;15]]/Table21[[#This Row],[Grand Total]],"")</f>
        <v>0</v>
      </c>
      <c r="L114" s="15">
        <f>IFERROR(K114*Table21[[#This Row],[FY24 DATIM Target_Adj (internal) (g*i(district total))]],"")</f>
        <v>0</v>
      </c>
    </row>
    <row r="115" spans="1:12" x14ac:dyDescent="0.3">
      <c r="A115" s="31" t="s">
        <v>9</v>
      </c>
      <c r="B115" s="8" t="s">
        <v>130</v>
      </c>
      <c r="C115" s="8" t="s">
        <v>132</v>
      </c>
      <c r="D115" s="9">
        <v>0</v>
      </c>
      <c r="E115" s="9">
        <v>0</v>
      </c>
      <c r="F115" s="9">
        <v>0</v>
      </c>
      <c r="G115" s="45">
        <f t="shared" ref="G115:G127" si="24">F115/$F$127</f>
        <v>0</v>
      </c>
      <c r="H115" s="154">
        <f t="shared" ref="H115:H126" si="25">G115*$H$127</f>
        <v>0</v>
      </c>
      <c r="I115" s="154">
        <f t="shared" ref="I115:I126" si="26">G115*$I$127</f>
        <v>0</v>
      </c>
      <c r="K115" s="14">
        <v>0</v>
      </c>
      <c r="L115" s="15">
        <f>IFERROR(K115*Table21[[#This Row],[FY24 DATIM Target_Adj (internal) (g*i(district total))]],"")</f>
        <v>0</v>
      </c>
    </row>
    <row r="116" spans="1:12" x14ac:dyDescent="0.3">
      <c r="A116" s="24" t="s">
        <v>9</v>
      </c>
      <c r="B116" s="1" t="s">
        <v>130</v>
      </c>
      <c r="C116" s="1" t="s">
        <v>133</v>
      </c>
      <c r="D116" s="2">
        <v>11</v>
      </c>
      <c r="E116" s="2">
        <v>166</v>
      </c>
      <c r="F116" s="2">
        <v>177</v>
      </c>
      <c r="G116" s="152">
        <f t="shared" si="24"/>
        <v>2.8668610301263362E-2</v>
      </c>
      <c r="H116" s="153">
        <f t="shared" si="25"/>
        <v>216.27599611273081</v>
      </c>
      <c r="I116" s="153">
        <f t="shared" si="26"/>
        <v>237.92079689018465</v>
      </c>
      <c r="K116" s="14">
        <f>IFERROR(Table21[[#This Row],[ &lt;15]]/Table21[[#This Row],[Grand Total]],"")</f>
        <v>6.2146892655367235E-2</v>
      </c>
      <c r="L116" s="15">
        <f>IFERROR(K116*Table21[[#This Row],[FY24 DATIM Target_Adj (internal) (g*i(district total))]],"")</f>
        <v>14.786038224813735</v>
      </c>
    </row>
    <row r="117" spans="1:12" x14ac:dyDescent="0.3">
      <c r="A117" s="24" t="s">
        <v>9</v>
      </c>
      <c r="B117" s="1" t="s">
        <v>130</v>
      </c>
      <c r="C117" s="1" t="s">
        <v>134</v>
      </c>
      <c r="D117" s="2"/>
      <c r="E117" s="2">
        <v>14</v>
      </c>
      <c r="F117" s="2">
        <v>14</v>
      </c>
      <c r="G117" s="152">
        <f t="shared" si="24"/>
        <v>2.2675736961451248E-3</v>
      </c>
      <c r="H117" s="153">
        <f t="shared" si="25"/>
        <v>17.106575963718821</v>
      </c>
      <c r="I117" s="153">
        <f t="shared" si="26"/>
        <v>18.818594104308392</v>
      </c>
      <c r="K117" s="14">
        <f>IFERROR(Table21[[#This Row],[ &lt;15]]/Table21[[#This Row],[Grand Total]],"")</f>
        <v>0</v>
      </c>
      <c r="L117" s="15">
        <f>IFERROR(K117*Table21[[#This Row],[FY24 DATIM Target_Adj (internal) (g*i(district total))]],"")</f>
        <v>0</v>
      </c>
    </row>
    <row r="118" spans="1:12" x14ac:dyDescent="0.3">
      <c r="A118" s="24" t="s">
        <v>9</v>
      </c>
      <c r="B118" s="1" t="s">
        <v>130</v>
      </c>
      <c r="C118" s="1" t="s">
        <v>135</v>
      </c>
      <c r="D118" s="2">
        <v>8</v>
      </c>
      <c r="E118" s="2">
        <v>199</v>
      </c>
      <c r="F118" s="2">
        <v>207</v>
      </c>
      <c r="G118" s="152">
        <f t="shared" si="24"/>
        <v>3.3527696793002916E-2</v>
      </c>
      <c r="H118" s="153">
        <f t="shared" si="25"/>
        <v>252.932944606414</v>
      </c>
      <c r="I118" s="153">
        <f t="shared" si="26"/>
        <v>278.24635568513122</v>
      </c>
      <c r="K118" s="14">
        <f>IFERROR(Table21[[#This Row],[ &lt;15]]/Table21[[#This Row],[Grand Total]],"")</f>
        <v>3.864734299516908E-2</v>
      </c>
      <c r="L118" s="15">
        <f>IFERROR(K118*Table21[[#This Row],[FY24 DATIM Target_Adj (internal) (g*i(district total))]],"")</f>
        <v>10.75348234531908</v>
      </c>
    </row>
    <row r="119" spans="1:12" x14ac:dyDescent="0.3">
      <c r="A119" s="24" t="s">
        <v>9</v>
      </c>
      <c r="B119" s="1" t="s">
        <v>130</v>
      </c>
      <c r="C119" s="1" t="s">
        <v>136</v>
      </c>
      <c r="D119" s="2">
        <v>21</v>
      </c>
      <c r="E119" s="2">
        <v>931</v>
      </c>
      <c r="F119" s="2">
        <v>952</v>
      </c>
      <c r="G119" s="152">
        <f t="shared" si="24"/>
        <v>0.15419501133786848</v>
      </c>
      <c r="H119" s="153">
        <f t="shared" si="25"/>
        <v>1163.2471655328798</v>
      </c>
      <c r="I119" s="153">
        <f t="shared" si="26"/>
        <v>1279.6643990929704</v>
      </c>
      <c r="K119" s="14">
        <f>IFERROR(Table21[[#This Row],[ &lt;15]]/Table21[[#This Row],[Grand Total]],"")</f>
        <v>2.2058823529411766E-2</v>
      </c>
      <c r="L119" s="15">
        <f>IFERROR(K119*Table21[[#This Row],[FY24 DATIM Target_Adj (internal) (g*i(district total))]],"")</f>
        <v>28.227891156462583</v>
      </c>
    </row>
    <row r="120" spans="1:12" x14ac:dyDescent="0.3">
      <c r="A120" s="24" t="s">
        <v>9</v>
      </c>
      <c r="B120" s="1" t="s">
        <v>130</v>
      </c>
      <c r="C120" s="1" t="s">
        <v>137</v>
      </c>
      <c r="D120" s="2">
        <v>20</v>
      </c>
      <c r="E120" s="2">
        <v>681</v>
      </c>
      <c r="F120" s="2">
        <v>701</v>
      </c>
      <c r="G120" s="152">
        <f t="shared" si="24"/>
        <v>0.11354065435698089</v>
      </c>
      <c r="H120" s="153">
        <f t="shared" si="25"/>
        <v>856.55069646906384</v>
      </c>
      <c r="I120" s="153">
        <f t="shared" si="26"/>
        <v>942.27389050858449</v>
      </c>
      <c r="K120" s="14">
        <f>IFERROR(Table21[[#This Row],[ &lt;15]]/Table21[[#This Row],[Grand Total]],"")</f>
        <v>2.8530670470756064E-2</v>
      </c>
      <c r="L120" s="15">
        <f>IFERROR(K120*Table21[[#This Row],[FY24 DATIM Target_Adj (internal) (g*i(district total))]],"")</f>
        <v>26.883705863297703</v>
      </c>
    </row>
    <row r="121" spans="1:12" x14ac:dyDescent="0.3">
      <c r="A121" s="24" t="s">
        <v>9</v>
      </c>
      <c r="B121" s="1" t="s">
        <v>130</v>
      </c>
      <c r="C121" s="1" t="s">
        <v>138</v>
      </c>
      <c r="D121" s="2">
        <v>2</v>
      </c>
      <c r="E121" s="2">
        <v>63</v>
      </c>
      <c r="F121" s="2">
        <v>65</v>
      </c>
      <c r="G121" s="152">
        <f t="shared" si="24"/>
        <v>1.0528020732102364E-2</v>
      </c>
      <c r="H121" s="153">
        <f t="shared" si="25"/>
        <v>79.423388402980237</v>
      </c>
      <c r="I121" s="153">
        <f t="shared" si="26"/>
        <v>87.372044055717524</v>
      </c>
      <c r="K121" s="14">
        <f>IFERROR(Table21[[#This Row],[ &lt;15]]/Table21[[#This Row],[Grand Total]],"")</f>
        <v>3.0769230769230771E-2</v>
      </c>
      <c r="L121" s="15">
        <f>IFERROR(K121*Table21[[#This Row],[FY24 DATIM Target_Adj (internal) (g*i(district total))]],"")</f>
        <v>2.68837058632977</v>
      </c>
    </row>
    <row r="122" spans="1:12" x14ac:dyDescent="0.3">
      <c r="A122" s="24" t="s">
        <v>9</v>
      </c>
      <c r="B122" s="1" t="s">
        <v>130</v>
      </c>
      <c r="C122" s="1" t="s">
        <v>139</v>
      </c>
      <c r="D122" s="2">
        <v>4</v>
      </c>
      <c r="E122" s="2">
        <v>84</v>
      </c>
      <c r="F122" s="2">
        <v>88</v>
      </c>
      <c r="G122" s="152">
        <f t="shared" si="24"/>
        <v>1.4253320375769355E-2</v>
      </c>
      <c r="H122" s="153">
        <f t="shared" si="25"/>
        <v>107.52704891480401</v>
      </c>
      <c r="I122" s="153">
        <f t="shared" si="26"/>
        <v>118.28830579850988</v>
      </c>
      <c r="K122" s="14">
        <f>IFERROR(Table21[[#This Row],[ &lt;15]]/Table21[[#This Row],[Grand Total]],"")</f>
        <v>4.5454545454545456E-2</v>
      </c>
      <c r="L122" s="15">
        <f>IFERROR(K122*Table21[[#This Row],[FY24 DATIM Target_Adj (internal) (g*i(district total))]],"")</f>
        <v>5.37674117265954</v>
      </c>
    </row>
    <row r="123" spans="1:12" x14ac:dyDescent="0.3">
      <c r="A123" s="24" t="s">
        <v>9</v>
      </c>
      <c r="B123" s="1" t="s">
        <v>130</v>
      </c>
      <c r="C123" s="1" t="s">
        <v>140</v>
      </c>
      <c r="D123" s="2"/>
      <c r="E123" s="2">
        <v>3</v>
      </c>
      <c r="F123" s="2">
        <v>3</v>
      </c>
      <c r="G123" s="152">
        <f t="shared" si="24"/>
        <v>4.8590864917395527E-4</v>
      </c>
      <c r="H123" s="153">
        <f t="shared" si="25"/>
        <v>3.6656948493683186</v>
      </c>
      <c r="I123" s="153">
        <f t="shared" si="26"/>
        <v>4.0325558794946552</v>
      </c>
      <c r="K123" s="14">
        <f>IFERROR(Table21[[#This Row],[ &lt;15]]/Table21[[#This Row],[Grand Total]],"")</f>
        <v>0</v>
      </c>
      <c r="L123" s="15">
        <f>IFERROR(K123*Table21[[#This Row],[FY24 DATIM Target_Adj (internal) (g*i(district total))]],"")</f>
        <v>0</v>
      </c>
    </row>
    <row r="124" spans="1:12" x14ac:dyDescent="0.3">
      <c r="A124" s="24" t="s">
        <v>9</v>
      </c>
      <c r="B124" s="1" t="s">
        <v>130</v>
      </c>
      <c r="C124" s="1" t="s">
        <v>141</v>
      </c>
      <c r="D124" s="2">
        <v>33</v>
      </c>
      <c r="E124" s="2">
        <v>1684</v>
      </c>
      <c r="F124" s="2">
        <v>1717</v>
      </c>
      <c r="G124" s="152">
        <f t="shared" si="24"/>
        <v>0.27810171687722707</v>
      </c>
      <c r="H124" s="153">
        <f t="shared" si="25"/>
        <v>2097.9993521218012</v>
      </c>
      <c r="I124" s="153">
        <f t="shared" si="26"/>
        <v>2307.9661483641075</v>
      </c>
      <c r="K124" s="14">
        <f>IFERROR(Table21[[#This Row],[ &lt;15]]/Table21[[#This Row],[Grand Total]],"")</f>
        <v>1.9219569015725101E-2</v>
      </c>
      <c r="L124" s="15">
        <f>IFERROR(K124*Table21[[#This Row],[FY24 DATIM Target_Adj (internal) (g*i(district total))]],"")</f>
        <v>44.358114674441204</v>
      </c>
    </row>
    <row r="125" spans="1:12" x14ac:dyDescent="0.3">
      <c r="A125" s="24" t="s">
        <v>9</v>
      </c>
      <c r="B125" s="1" t="s">
        <v>130</v>
      </c>
      <c r="C125" s="1" t="s">
        <v>142</v>
      </c>
      <c r="D125" s="2">
        <v>51</v>
      </c>
      <c r="E125" s="2">
        <v>2075</v>
      </c>
      <c r="F125" s="2">
        <v>2126</v>
      </c>
      <c r="G125" s="152">
        <f t="shared" si="24"/>
        <v>0.34434726271460964</v>
      </c>
      <c r="H125" s="153">
        <f t="shared" si="25"/>
        <v>2597.7557499190152</v>
      </c>
      <c r="I125" s="153">
        <f t="shared" si="26"/>
        <v>2857.7379332685455</v>
      </c>
      <c r="K125" s="14">
        <f>IFERROR(Table21[[#This Row],[ &lt;15]]/Table21[[#This Row],[Grand Total]],"")</f>
        <v>2.398871119473189E-2</v>
      </c>
      <c r="L125" s="15">
        <f>IFERROR(K125*Table21[[#This Row],[FY24 DATIM Target_Adj (internal) (g*i(district total))]],"")</f>
        <v>68.553449951409135</v>
      </c>
    </row>
    <row r="126" spans="1:12" x14ac:dyDescent="0.3">
      <c r="A126" s="24" t="s">
        <v>9</v>
      </c>
      <c r="B126" s="1" t="s">
        <v>130</v>
      </c>
      <c r="C126" s="1" t="s">
        <v>143</v>
      </c>
      <c r="D126" s="2">
        <v>3</v>
      </c>
      <c r="E126" s="2">
        <v>118</v>
      </c>
      <c r="F126" s="2">
        <v>121</v>
      </c>
      <c r="G126" s="152">
        <f t="shared" si="24"/>
        <v>1.9598315516682865E-2</v>
      </c>
      <c r="H126" s="153">
        <f t="shared" si="25"/>
        <v>147.84969225785554</v>
      </c>
      <c r="I126" s="153">
        <f t="shared" si="26"/>
        <v>162.64642047295109</v>
      </c>
      <c r="K126" s="14">
        <f>IFERROR(Table21[[#This Row],[ &lt;15]]/Table21[[#This Row],[Grand Total]],"")</f>
        <v>2.4793388429752067E-2</v>
      </c>
      <c r="L126" s="15">
        <f>IFERROR(K126*Table21[[#This Row],[FY24 DATIM Target_Adj (internal) (g*i(district total))]],"")</f>
        <v>4.0325558794946552</v>
      </c>
    </row>
    <row r="127" spans="1:12" x14ac:dyDescent="0.3">
      <c r="A127" s="25" t="s">
        <v>9</v>
      </c>
      <c r="B127" s="5" t="s">
        <v>144</v>
      </c>
      <c r="C127" s="5"/>
      <c r="D127" s="6">
        <v>153</v>
      </c>
      <c r="E127" s="6">
        <v>6021</v>
      </c>
      <c r="F127" s="6">
        <v>6174</v>
      </c>
      <c r="G127" s="155">
        <f t="shared" si="24"/>
        <v>1</v>
      </c>
      <c r="H127" s="6">
        <v>7544</v>
      </c>
      <c r="I127" s="21">
        <v>8299</v>
      </c>
      <c r="K127" s="14">
        <f>IFERROR(Table21[[#This Row],[ &lt;15]]/Table21[[#This Row],[Grand Total]],"")</f>
        <v>2.478134110787172E-2</v>
      </c>
      <c r="L127" s="15">
        <f>IFERROR(K127*Table21[[#This Row],[FY24 DATIM Target_Adj (internal) (g*i(district total))]],"")</f>
        <v>205.66034985422741</v>
      </c>
    </row>
    <row r="128" spans="1:12" x14ac:dyDescent="0.3">
      <c r="A128" s="24" t="s">
        <v>9</v>
      </c>
      <c r="B128" s="1" t="s">
        <v>145</v>
      </c>
      <c r="C128" s="1" t="s">
        <v>146</v>
      </c>
      <c r="D128" s="2"/>
      <c r="E128" s="2">
        <v>8</v>
      </c>
      <c r="F128" s="2">
        <v>8</v>
      </c>
      <c r="G128" s="152">
        <f>F128/$F$147</f>
        <v>1.8480018480018479E-3</v>
      </c>
      <c r="H128" s="153">
        <f>G128*$H$147</f>
        <v>8.2753522753522759</v>
      </c>
      <c r="I128" s="153">
        <f>G128*$I$147</f>
        <v>9.1032571032571035</v>
      </c>
      <c r="K128" s="14">
        <f>IFERROR(Table21[[#This Row],[ &lt;15]]/Table21[[#This Row],[Grand Total]],"")</f>
        <v>0</v>
      </c>
      <c r="L128" s="15">
        <f>IFERROR(K128*Table21[[#This Row],[FY24 DATIM Target_Adj (internal) (g*i(district total))]],"")</f>
        <v>0</v>
      </c>
    </row>
    <row r="129" spans="1:12" x14ac:dyDescent="0.3">
      <c r="A129" s="24" t="s">
        <v>9</v>
      </c>
      <c r="B129" s="1" t="s">
        <v>145</v>
      </c>
      <c r="C129" s="1" t="s">
        <v>147</v>
      </c>
      <c r="D129" s="2"/>
      <c r="E129" s="2">
        <v>12</v>
      </c>
      <c r="F129" s="2">
        <v>12</v>
      </c>
      <c r="G129" s="152">
        <f t="shared" ref="G129:G147" si="27">F129/$F$147</f>
        <v>2.772002772002772E-3</v>
      </c>
      <c r="H129" s="153">
        <f t="shared" ref="H129:H146" si="28">G129*$H$147</f>
        <v>12.413028413028414</v>
      </c>
      <c r="I129" s="153">
        <f t="shared" ref="I129:I146" si="29">G129*$I$147</f>
        <v>13.654885654885655</v>
      </c>
      <c r="K129" s="14">
        <f>IFERROR(Table21[[#This Row],[ &lt;15]]/Table21[[#This Row],[Grand Total]],"")</f>
        <v>0</v>
      </c>
      <c r="L129" s="15">
        <f>IFERROR(K129*Table21[[#This Row],[FY24 DATIM Target_Adj (internal) (g*i(district total))]],"")</f>
        <v>0</v>
      </c>
    </row>
    <row r="130" spans="1:12" x14ac:dyDescent="0.3">
      <c r="A130" s="24" t="s">
        <v>9</v>
      </c>
      <c r="B130" s="1" t="s">
        <v>145</v>
      </c>
      <c r="C130" s="1" t="s">
        <v>148</v>
      </c>
      <c r="D130" s="2">
        <v>5</v>
      </c>
      <c r="E130" s="2">
        <v>182</v>
      </c>
      <c r="F130" s="2">
        <v>187</v>
      </c>
      <c r="G130" s="152">
        <f t="shared" si="27"/>
        <v>4.3197043197043199E-2</v>
      </c>
      <c r="H130" s="153">
        <f t="shared" si="28"/>
        <v>193.43635943635945</v>
      </c>
      <c r="I130" s="153">
        <f t="shared" si="29"/>
        <v>212.78863478863479</v>
      </c>
      <c r="K130" s="14">
        <f>IFERROR(Table21[[#This Row],[ &lt;15]]/Table21[[#This Row],[Grand Total]],"")</f>
        <v>2.6737967914438502E-2</v>
      </c>
      <c r="L130" s="15">
        <f>IFERROR(K130*Table21[[#This Row],[FY24 DATIM Target_Adj (internal) (g*i(district total))]],"")</f>
        <v>5.6895356895356892</v>
      </c>
    </row>
    <row r="131" spans="1:12" x14ac:dyDescent="0.3">
      <c r="A131" s="24" t="s">
        <v>9</v>
      </c>
      <c r="B131" s="1" t="s">
        <v>145</v>
      </c>
      <c r="C131" s="1" t="s">
        <v>149</v>
      </c>
      <c r="D131" s="2">
        <v>1</v>
      </c>
      <c r="E131" s="2">
        <v>13</v>
      </c>
      <c r="F131" s="2">
        <v>14</v>
      </c>
      <c r="G131" s="152">
        <f t="shared" si="27"/>
        <v>3.2340032340032339E-3</v>
      </c>
      <c r="H131" s="153">
        <f t="shared" si="28"/>
        <v>14.481866481866481</v>
      </c>
      <c r="I131" s="153">
        <f t="shared" si="29"/>
        <v>15.93069993069993</v>
      </c>
      <c r="K131" s="14">
        <f>IFERROR(Table21[[#This Row],[ &lt;15]]/Table21[[#This Row],[Grand Total]],"")</f>
        <v>7.1428571428571425E-2</v>
      </c>
      <c r="L131" s="15">
        <f>IFERROR(K131*Table21[[#This Row],[FY24 DATIM Target_Adj (internal) (g*i(district total))]],"")</f>
        <v>1.1379071379071377</v>
      </c>
    </row>
    <row r="132" spans="1:12" x14ac:dyDescent="0.3">
      <c r="A132" s="24" t="s">
        <v>9</v>
      </c>
      <c r="B132" s="1" t="s">
        <v>145</v>
      </c>
      <c r="C132" s="1" t="s">
        <v>150</v>
      </c>
      <c r="D132" s="2">
        <v>6</v>
      </c>
      <c r="E132" s="2">
        <v>398</v>
      </c>
      <c r="F132" s="2">
        <v>404</v>
      </c>
      <c r="G132" s="152">
        <f t="shared" si="27"/>
        <v>9.3324093324093318E-2</v>
      </c>
      <c r="H132" s="153">
        <f t="shared" si="28"/>
        <v>417.90528990528986</v>
      </c>
      <c r="I132" s="153">
        <f t="shared" si="29"/>
        <v>459.71448371448366</v>
      </c>
      <c r="K132" s="14">
        <f>IFERROR(Table21[[#This Row],[ &lt;15]]/Table21[[#This Row],[Grand Total]],"")</f>
        <v>1.4851485148514851E-2</v>
      </c>
      <c r="L132" s="15">
        <f>IFERROR(K132*Table21[[#This Row],[FY24 DATIM Target_Adj (internal) (g*i(district total))]],"")</f>
        <v>6.8274428274428267</v>
      </c>
    </row>
    <row r="133" spans="1:12" x14ac:dyDescent="0.3">
      <c r="A133" s="24" t="s">
        <v>9</v>
      </c>
      <c r="B133" s="1" t="s">
        <v>145</v>
      </c>
      <c r="C133" s="1" t="s">
        <v>151</v>
      </c>
      <c r="D133" s="2">
        <v>2</v>
      </c>
      <c r="E133" s="2">
        <v>44</v>
      </c>
      <c r="F133" s="2">
        <v>46</v>
      </c>
      <c r="G133" s="152">
        <f t="shared" si="27"/>
        <v>1.0626010626010625E-2</v>
      </c>
      <c r="H133" s="153">
        <f t="shared" si="28"/>
        <v>47.583275583275579</v>
      </c>
      <c r="I133" s="153">
        <f t="shared" si="29"/>
        <v>52.343728343728337</v>
      </c>
      <c r="K133" s="14">
        <f>IFERROR(Table21[[#This Row],[ &lt;15]]/Table21[[#This Row],[Grand Total]],"")</f>
        <v>4.3478260869565216E-2</v>
      </c>
      <c r="L133" s="15">
        <f>IFERROR(K133*Table21[[#This Row],[FY24 DATIM Target_Adj (internal) (g*i(district total))]],"")</f>
        <v>2.2758142758142754</v>
      </c>
    </row>
    <row r="134" spans="1:12" x14ac:dyDescent="0.3">
      <c r="A134" s="24" t="s">
        <v>9</v>
      </c>
      <c r="B134" s="1" t="s">
        <v>145</v>
      </c>
      <c r="C134" s="1" t="s">
        <v>152</v>
      </c>
      <c r="D134" s="2">
        <v>1</v>
      </c>
      <c r="E134" s="2">
        <v>16</v>
      </c>
      <c r="F134" s="2">
        <v>17</v>
      </c>
      <c r="G134" s="152">
        <f t="shared" si="27"/>
        <v>3.9270039270039268E-3</v>
      </c>
      <c r="H134" s="153">
        <f t="shared" si="28"/>
        <v>17.585123585123583</v>
      </c>
      <c r="I134" s="153">
        <f t="shared" si="29"/>
        <v>19.344421344421345</v>
      </c>
      <c r="K134" s="14">
        <f>IFERROR(Table21[[#This Row],[ &lt;15]]/Table21[[#This Row],[Grand Total]],"")</f>
        <v>5.8823529411764705E-2</v>
      </c>
      <c r="L134" s="15">
        <f>IFERROR(K134*Table21[[#This Row],[FY24 DATIM Target_Adj (internal) (g*i(district total))]],"")</f>
        <v>1.1379071379071379</v>
      </c>
    </row>
    <row r="135" spans="1:12" x14ac:dyDescent="0.3">
      <c r="A135" s="24" t="s">
        <v>9</v>
      </c>
      <c r="B135" s="1" t="s">
        <v>145</v>
      </c>
      <c r="C135" s="1" t="s">
        <v>153</v>
      </c>
      <c r="D135" s="2">
        <v>6</v>
      </c>
      <c r="E135" s="2">
        <v>88</v>
      </c>
      <c r="F135" s="2">
        <v>94</v>
      </c>
      <c r="G135" s="152">
        <f t="shared" si="27"/>
        <v>2.1714021714021713E-2</v>
      </c>
      <c r="H135" s="153">
        <f t="shared" si="28"/>
        <v>97.235389235389235</v>
      </c>
      <c r="I135" s="153">
        <f t="shared" si="29"/>
        <v>106.96327096327096</v>
      </c>
      <c r="K135" s="14">
        <f>IFERROR(Table21[[#This Row],[ &lt;15]]/Table21[[#This Row],[Grand Total]],"")</f>
        <v>6.3829787234042548E-2</v>
      </c>
      <c r="L135" s="15">
        <f>IFERROR(K135*Table21[[#This Row],[FY24 DATIM Target_Adj (internal) (g*i(district total))]],"")</f>
        <v>6.8274428274428267</v>
      </c>
    </row>
    <row r="136" spans="1:12" x14ac:dyDescent="0.3">
      <c r="A136" s="24" t="s">
        <v>9</v>
      </c>
      <c r="B136" s="1" t="s">
        <v>145</v>
      </c>
      <c r="C136" s="1" t="s">
        <v>154</v>
      </c>
      <c r="D136" s="2">
        <v>11</v>
      </c>
      <c r="E136" s="2">
        <v>242</v>
      </c>
      <c r="F136" s="2">
        <v>253</v>
      </c>
      <c r="G136" s="152">
        <f t="shared" si="27"/>
        <v>5.8443058443058443E-2</v>
      </c>
      <c r="H136" s="153">
        <f t="shared" si="28"/>
        <v>261.70801570801569</v>
      </c>
      <c r="I136" s="153">
        <f t="shared" si="29"/>
        <v>287.89050589050589</v>
      </c>
      <c r="K136" s="14">
        <f>IFERROR(Table21[[#This Row],[ &lt;15]]/Table21[[#This Row],[Grand Total]],"")</f>
        <v>4.3478260869565216E-2</v>
      </c>
      <c r="L136" s="15">
        <f>IFERROR(K136*Table21[[#This Row],[FY24 DATIM Target_Adj (internal) (g*i(district total))]],"")</f>
        <v>12.516978516978517</v>
      </c>
    </row>
    <row r="137" spans="1:12" x14ac:dyDescent="0.3">
      <c r="A137" s="24" t="s">
        <v>9</v>
      </c>
      <c r="B137" s="1" t="s">
        <v>145</v>
      </c>
      <c r="C137" s="1" t="s">
        <v>155</v>
      </c>
      <c r="D137" s="2">
        <v>14</v>
      </c>
      <c r="E137" s="2">
        <v>445</v>
      </c>
      <c r="F137" s="2">
        <v>459</v>
      </c>
      <c r="G137" s="152">
        <f t="shared" si="27"/>
        <v>0.10602910602910603</v>
      </c>
      <c r="H137" s="153">
        <f t="shared" si="28"/>
        <v>474.79833679833683</v>
      </c>
      <c r="I137" s="153">
        <f t="shared" si="29"/>
        <v>522.29937629937638</v>
      </c>
      <c r="K137" s="14">
        <f>IFERROR(Table21[[#This Row],[ &lt;15]]/Table21[[#This Row],[Grand Total]],"")</f>
        <v>3.0501089324618737E-2</v>
      </c>
      <c r="L137" s="15">
        <f>IFERROR(K137*Table21[[#This Row],[FY24 DATIM Target_Adj (internal) (g*i(district total))]],"")</f>
        <v>15.930699930699934</v>
      </c>
    </row>
    <row r="138" spans="1:12" x14ac:dyDescent="0.3">
      <c r="A138" s="24" t="s">
        <v>9</v>
      </c>
      <c r="B138" s="1" t="s">
        <v>145</v>
      </c>
      <c r="C138" s="1" t="s">
        <v>156</v>
      </c>
      <c r="D138" s="2">
        <v>1</v>
      </c>
      <c r="E138" s="2">
        <v>99</v>
      </c>
      <c r="F138" s="2">
        <v>100</v>
      </c>
      <c r="G138" s="152">
        <f t="shared" si="27"/>
        <v>2.3100023100023102E-2</v>
      </c>
      <c r="H138" s="153">
        <f t="shared" si="28"/>
        <v>103.44190344190345</v>
      </c>
      <c r="I138" s="153">
        <f t="shared" si="29"/>
        <v>113.7907137907138</v>
      </c>
      <c r="K138" s="14">
        <f>IFERROR(Table21[[#This Row],[ &lt;15]]/Table21[[#This Row],[Grand Total]],"")</f>
        <v>0.01</v>
      </c>
      <c r="L138" s="15">
        <f>IFERROR(K138*Table21[[#This Row],[FY24 DATIM Target_Adj (internal) (g*i(district total))]],"")</f>
        <v>1.1379071379071379</v>
      </c>
    </row>
    <row r="139" spans="1:12" x14ac:dyDescent="0.3">
      <c r="A139" s="24" t="s">
        <v>9</v>
      </c>
      <c r="B139" s="1" t="s">
        <v>145</v>
      </c>
      <c r="C139" s="1" t="s">
        <v>157</v>
      </c>
      <c r="D139" s="2">
        <v>29</v>
      </c>
      <c r="E139" s="2">
        <v>1155</v>
      </c>
      <c r="F139" s="2">
        <v>1184</v>
      </c>
      <c r="G139" s="152">
        <f t="shared" si="27"/>
        <v>0.27350427350427353</v>
      </c>
      <c r="H139" s="153">
        <f t="shared" si="28"/>
        <v>1224.7521367521369</v>
      </c>
      <c r="I139" s="153">
        <f t="shared" si="29"/>
        <v>1347.2820512820515</v>
      </c>
      <c r="K139" s="14">
        <f>IFERROR(Table21[[#This Row],[ &lt;15]]/Table21[[#This Row],[Grand Total]],"")</f>
        <v>2.4493243243243243E-2</v>
      </c>
      <c r="L139" s="15">
        <f>IFERROR(K139*Table21[[#This Row],[FY24 DATIM Target_Adj (internal) (g*i(district total))]],"")</f>
        <v>32.999306999307002</v>
      </c>
    </row>
    <row r="140" spans="1:12" x14ac:dyDescent="0.3">
      <c r="A140" s="24" t="s">
        <v>9</v>
      </c>
      <c r="B140" s="1" t="s">
        <v>145</v>
      </c>
      <c r="C140" s="1" t="s">
        <v>158</v>
      </c>
      <c r="D140" s="2">
        <v>2</v>
      </c>
      <c r="E140" s="2">
        <v>34</v>
      </c>
      <c r="F140" s="2">
        <v>36</v>
      </c>
      <c r="G140" s="152">
        <f t="shared" si="27"/>
        <v>8.3160083160083165E-3</v>
      </c>
      <c r="H140" s="153">
        <f t="shared" si="28"/>
        <v>37.239085239085242</v>
      </c>
      <c r="I140" s="153">
        <f t="shared" si="29"/>
        <v>40.964656964656967</v>
      </c>
      <c r="K140" s="14">
        <f>IFERROR(Table21[[#This Row],[ &lt;15]]/Table21[[#This Row],[Grand Total]],"")</f>
        <v>5.5555555555555552E-2</v>
      </c>
      <c r="L140" s="15">
        <f>IFERROR(K140*Table21[[#This Row],[FY24 DATIM Target_Adj (internal) (g*i(district total))]],"")</f>
        <v>2.2758142758142759</v>
      </c>
    </row>
    <row r="141" spans="1:12" x14ac:dyDescent="0.3">
      <c r="A141" s="24" t="s">
        <v>9</v>
      </c>
      <c r="B141" s="1" t="s">
        <v>145</v>
      </c>
      <c r="C141" s="1" t="s">
        <v>159</v>
      </c>
      <c r="D141" s="2">
        <v>2</v>
      </c>
      <c r="E141" s="2">
        <v>108</v>
      </c>
      <c r="F141" s="2">
        <v>110</v>
      </c>
      <c r="G141" s="152">
        <f t="shared" si="27"/>
        <v>2.5410025410025409E-2</v>
      </c>
      <c r="H141" s="153">
        <f t="shared" si="28"/>
        <v>113.78609378609379</v>
      </c>
      <c r="I141" s="153">
        <f t="shared" si="29"/>
        <v>125.16978516978516</v>
      </c>
      <c r="K141" s="14">
        <f>IFERROR(Table21[[#This Row],[ &lt;15]]/Table21[[#This Row],[Grand Total]],"")</f>
        <v>1.8181818181818181E-2</v>
      </c>
      <c r="L141" s="15">
        <f>IFERROR(K141*Table21[[#This Row],[FY24 DATIM Target_Adj (internal) (g*i(district total))]],"")</f>
        <v>2.2758142758142754</v>
      </c>
    </row>
    <row r="142" spans="1:12" x14ac:dyDescent="0.3">
      <c r="A142" s="24" t="s">
        <v>9</v>
      </c>
      <c r="B142" s="1" t="s">
        <v>145</v>
      </c>
      <c r="C142" s="1" t="s">
        <v>160</v>
      </c>
      <c r="D142" s="2">
        <v>6</v>
      </c>
      <c r="E142" s="2">
        <v>218</v>
      </c>
      <c r="F142" s="2">
        <v>224</v>
      </c>
      <c r="G142" s="152">
        <f t="shared" si="27"/>
        <v>5.1744051744051743E-2</v>
      </c>
      <c r="H142" s="153">
        <f t="shared" si="28"/>
        <v>231.7098637098637</v>
      </c>
      <c r="I142" s="153">
        <f t="shared" si="29"/>
        <v>254.89119889119888</v>
      </c>
      <c r="K142" s="14">
        <f>IFERROR(Table21[[#This Row],[ &lt;15]]/Table21[[#This Row],[Grand Total]],"")</f>
        <v>2.6785714285714284E-2</v>
      </c>
      <c r="L142" s="15">
        <f>IFERROR(K142*Table21[[#This Row],[FY24 DATIM Target_Adj (internal) (g*i(district total))]],"")</f>
        <v>6.8274428274428267</v>
      </c>
    </row>
    <row r="143" spans="1:12" x14ac:dyDescent="0.3">
      <c r="A143" s="24" t="s">
        <v>9</v>
      </c>
      <c r="B143" s="1" t="s">
        <v>145</v>
      </c>
      <c r="C143" s="1" t="s">
        <v>161</v>
      </c>
      <c r="D143" s="2">
        <v>43</v>
      </c>
      <c r="E143" s="2">
        <v>975</v>
      </c>
      <c r="F143" s="2">
        <v>1018</v>
      </c>
      <c r="G143" s="152">
        <f t="shared" si="27"/>
        <v>0.23515823515823517</v>
      </c>
      <c r="H143" s="153">
        <f t="shared" si="28"/>
        <v>1053.0385770385772</v>
      </c>
      <c r="I143" s="153">
        <f t="shared" si="29"/>
        <v>1158.3894663894664</v>
      </c>
      <c r="K143" s="14">
        <f>IFERROR(Table21[[#This Row],[ &lt;15]]/Table21[[#This Row],[Grand Total]],"")</f>
        <v>4.2239685658153239E-2</v>
      </c>
      <c r="L143" s="15">
        <f>IFERROR(K143*Table21[[#This Row],[FY24 DATIM Target_Adj (internal) (g*i(district total))]],"")</f>
        <v>48.930006930006925</v>
      </c>
    </row>
    <row r="144" spans="1:12" x14ac:dyDescent="0.3">
      <c r="A144" s="24" t="s">
        <v>9</v>
      </c>
      <c r="B144" s="1" t="s">
        <v>145</v>
      </c>
      <c r="C144" s="1" t="s">
        <v>162</v>
      </c>
      <c r="D144" s="2">
        <v>4</v>
      </c>
      <c r="E144" s="2">
        <v>68</v>
      </c>
      <c r="F144" s="2">
        <v>72</v>
      </c>
      <c r="G144" s="152">
        <f t="shared" si="27"/>
        <v>1.6632016632016633E-2</v>
      </c>
      <c r="H144" s="153">
        <f t="shared" si="28"/>
        <v>74.478170478170483</v>
      </c>
      <c r="I144" s="153">
        <f t="shared" si="29"/>
        <v>81.929313929313935</v>
      </c>
      <c r="K144" s="14">
        <f>IFERROR(Table21[[#This Row],[ &lt;15]]/Table21[[#This Row],[Grand Total]],"")</f>
        <v>5.5555555555555552E-2</v>
      </c>
      <c r="L144" s="15">
        <f>IFERROR(K144*Table21[[#This Row],[FY24 DATIM Target_Adj (internal) (g*i(district total))]],"")</f>
        <v>4.5516285516285517</v>
      </c>
    </row>
    <row r="145" spans="1:12" x14ac:dyDescent="0.3">
      <c r="A145" s="24" t="s">
        <v>9</v>
      </c>
      <c r="B145" s="1" t="s">
        <v>145</v>
      </c>
      <c r="C145" s="1" t="s">
        <v>163</v>
      </c>
      <c r="D145" s="2">
        <v>1</v>
      </c>
      <c r="E145" s="2">
        <v>82</v>
      </c>
      <c r="F145" s="2">
        <v>83</v>
      </c>
      <c r="G145" s="152">
        <f t="shared" si="27"/>
        <v>1.9173019173019171E-2</v>
      </c>
      <c r="H145" s="153">
        <f t="shared" si="28"/>
        <v>85.856779856779852</v>
      </c>
      <c r="I145" s="153">
        <f t="shared" si="29"/>
        <v>94.446292446292432</v>
      </c>
      <c r="K145" s="14">
        <f>IFERROR(Table21[[#This Row],[ &lt;15]]/Table21[[#This Row],[Grand Total]],"")</f>
        <v>1.2048192771084338E-2</v>
      </c>
      <c r="L145" s="15">
        <f>IFERROR(K145*Table21[[#This Row],[FY24 DATIM Target_Adj (internal) (g*i(district total))]],"")</f>
        <v>1.1379071379071377</v>
      </c>
    </row>
    <row r="146" spans="1:12" x14ac:dyDescent="0.3">
      <c r="A146" s="24" t="s">
        <v>9</v>
      </c>
      <c r="B146" s="1" t="s">
        <v>145</v>
      </c>
      <c r="C146" s="1" t="s">
        <v>164</v>
      </c>
      <c r="D146" s="2"/>
      <c r="E146" s="2">
        <v>8</v>
      </c>
      <c r="F146" s="2">
        <v>8</v>
      </c>
      <c r="G146" s="152">
        <f t="shared" si="27"/>
        <v>1.8480018480018479E-3</v>
      </c>
      <c r="H146" s="153">
        <f t="shared" si="28"/>
        <v>8.2753522753522759</v>
      </c>
      <c r="I146" s="153">
        <f t="shared" si="29"/>
        <v>9.1032571032571035</v>
      </c>
      <c r="K146" s="14">
        <f>IFERROR(Table21[[#This Row],[ &lt;15]]/Table21[[#This Row],[Grand Total]],"")</f>
        <v>0</v>
      </c>
      <c r="L146" s="15">
        <f>IFERROR(K146*Table21[[#This Row],[FY24 DATIM Target_Adj (internal) (g*i(district total))]],"")</f>
        <v>0</v>
      </c>
    </row>
    <row r="147" spans="1:12" x14ac:dyDescent="0.3">
      <c r="A147" s="25" t="s">
        <v>9</v>
      </c>
      <c r="B147" s="5" t="s">
        <v>165</v>
      </c>
      <c r="C147" s="5"/>
      <c r="D147" s="6">
        <v>134</v>
      </c>
      <c r="E147" s="6">
        <v>4195</v>
      </c>
      <c r="F147" s="6">
        <v>4329</v>
      </c>
      <c r="G147" s="155">
        <f t="shared" si="27"/>
        <v>1</v>
      </c>
      <c r="H147" s="6">
        <v>4478</v>
      </c>
      <c r="I147" s="21">
        <v>4926</v>
      </c>
      <c r="K147" s="14">
        <f>IFERROR(Table21[[#This Row],[ &lt;15]]/Table21[[#This Row],[Grand Total]],"")</f>
        <v>3.0954030954030955E-2</v>
      </c>
      <c r="L147" s="15">
        <f>IFERROR(K147*Table21[[#This Row],[FY24 DATIM Target_Adj (internal) (g*i(district total))]],"")</f>
        <v>152.47955647955649</v>
      </c>
    </row>
    <row r="148" spans="1:12" x14ac:dyDescent="0.3">
      <c r="A148" s="24" t="s">
        <v>9</v>
      </c>
      <c r="B148" s="1" t="s">
        <v>166</v>
      </c>
      <c r="C148" s="1" t="s">
        <v>167</v>
      </c>
      <c r="D148" s="2">
        <v>6</v>
      </c>
      <c r="E148" s="2">
        <v>109</v>
      </c>
      <c r="F148" s="2">
        <v>115</v>
      </c>
      <c r="G148" s="152">
        <f>F148/$F$155</f>
        <v>4.5293422607325717E-2</v>
      </c>
      <c r="H148" s="153">
        <f>G148*$H$155</f>
        <v>135.42733359590389</v>
      </c>
      <c r="I148" s="153">
        <f>G148*$I$155</f>
        <v>148.97006695549427</v>
      </c>
      <c r="K148" s="14">
        <f>IFERROR(Table21[[#This Row],[ &lt;15]]/Table21[[#This Row],[Grand Total]],"")</f>
        <v>5.2173913043478258E-2</v>
      </c>
      <c r="L148" s="15">
        <f>IFERROR(K148*Table21[[#This Row],[FY24 DATIM Target_Adj (internal) (g*i(district total))]],"")</f>
        <v>7.7723513194170923</v>
      </c>
    </row>
    <row r="149" spans="1:12" x14ac:dyDescent="0.3">
      <c r="A149" s="24" t="s">
        <v>9</v>
      </c>
      <c r="B149" s="1" t="s">
        <v>166</v>
      </c>
      <c r="C149" s="1" t="s">
        <v>168</v>
      </c>
      <c r="D149" s="2">
        <v>30</v>
      </c>
      <c r="E149" s="2">
        <v>433</v>
      </c>
      <c r="F149" s="2">
        <v>463</v>
      </c>
      <c r="G149" s="152">
        <f t="shared" ref="G149:G155" si="30">F149/$F$155</f>
        <v>0.18235525797558094</v>
      </c>
      <c r="H149" s="153">
        <f t="shared" ref="H149:H154" si="31">G149*$H$155</f>
        <v>545.24222134698698</v>
      </c>
      <c r="I149" s="153">
        <f t="shared" ref="I149:I154" si="32">G149*$I$155</f>
        <v>599.76644348168577</v>
      </c>
      <c r="K149" s="14">
        <f>IFERROR(Table21[[#This Row],[ &lt;15]]/Table21[[#This Row],[Grand Total]],"")</f>
        <v>6.4794816414686832E-2</v>
      </c>
      <c r="L149" s="15">
        <f>IFERROR(K149*Table21[[#This Row],[FY24 DATIM Target_Adj (internal) (g*i(district total))]],"")</f>
        <v>38.861756597085474</v>
      </c>
    </row>
    <row r="150" spans="1:12" x14ac:dyDescent="0.3">
      <c r="A150" s="31" t="s">
        <v>9</v>
      </c>
      <c r="B150" s="8" t="s">
        <v>166</v>
      </c>
      <c r="C150" s="8" t="s">
        <v>169</v>
      </c>
      <c r="D150" s="9">
        <v>0</v>
      </c>
      <c r="E150" s="9">
        <v>0</v>
      </c>
      <c r="F150" s="9">
        <v>0</v>
      </c>
      <c r="G150" s="45">
        <f t="shared" si="30"/>
        <v>0</v>
      </c>
      <c r="H150" s="154">
        <f t="shared" si="31"/>
        <v>0</v>
      </c>
      <c r="I150" s="154">
        <f t="shared" si="32"/>
        <v>0</v>
      </c>
      <c r="K150" s="14">
        <v>0</v>
      </c>
      <c r="L150" s="15">
        <f>IFERROR(K150*Table21[[#This Row],[FY24 DATIM Target_Adj (internal) (g*i(district total))]],"")</f>
        <v>0</v>
      </c>
    </row>
    <row r="151" spans="1:12" x14ac:dyDescent="0.3">
      <c r="A151" s="24" t="s">
        <v>9</v>
      </c>
      <c r="B151" s="1" t="s">
        <v>166</v>
      </c>
      <c r="C151" s="1" t="s">
        <v>170</v>
      </c>
      <c r="D151" s="2"/>
      <c r="E151" s="2">
        <v>44</v>
      </c>
      <c r="F151" s="2">
        <v>44</v>
      </c>
      <c r="G151" s="152">
        <f t="shared" si="30"/>
        <v>1.732965734541158E-2</v>
      </c>
      <c r="H151" s="153">
        <f t="shared" si="31"/>
        <v>51.815675462780625</v>
      </c>
      <c r="I151" s="153">
        <f t="shared" si="32"/>
        <v>56.997243009058685</v>
      </c>
      <c r="K151" s="14">
        <f>IFERROR(Table21[[#This Row],[ &lt;15]]/Table21[[#This Row],[Grand Total]],"")</f>
        <v>0</v>
      </c>
      <c r="L151" s="15">
        <f>IFERROR(K151*Table21[[#This Row],[FY24 DATIM Target_Adj (internal) (g*i(district total))]],"")</f>
        <v>0</v>
      </c>
    </row>
    <row r="152" spans="1:12" x14ac:dyDescent="0.3">
      <c r="A152" s="24" t="s">
        <v>9</v>
      </c>
      <c r="B152" s="1" t="s">
        <v>166</v>
      </c>
      <c r="C152" s="1" t="s">
        <v>171</v>
      </c>
      <c r="D152" s="2">
        <v>3</v>
      </c>
      <c r="E152" s="2">
        <v>69</v>
      </c>
      <c r="F152" s="2">
        <v>72</v>
      </c>
      <c r="G152" s="152">
        <f t="shared" si="30"/>
        <v>2.8357621110673494E-2</v>
      </c>
      <c r="H152" s="153">
        <f t="shared" si="31"/>
        <v>84.789287120913741</v>
      </c>
      <c r="I152" s="153">
        <f t="shared" si="32"/>
        <v>93.268215833005129</v>
      </c>
      <c r="K152" s="14">
        <f>IFERROR(Table21[[#This Row],[ &lt;15]]/Table21[[#This Row],[Grand Total]],"")</f>
        <v>4.1666666666666664E-2</v>
      </c>
      <c r="L152" s="15">
        <f>IFERROR(K152*Table21[[#This Row],[FY24 DATIM Target_Adj (internal) (g*i(district total))]],"")</f>
        <v>3.8861756597085471</v>
      </c>
    </row>
    <row r="153" spans="1:12" x14ac:dyDescent="0.3">
      <c r="A153" s="24" t="s">
        <v>9</v>
      </c>
      <c r="B153" s="1" t="s">
        <v>166</v>
      </c>
      <c r="C153" s="1" t="s">
        <v>172</v>
      </c>
      <c r="D153" s="2">
        <v>25</v>
      </c>
      <c r="E153" s="2">
        <v>456</v>
      </c>
      <c r="F153" s="2">
        <v>481</v>
      </c>
      <c r="G153" s="152">
        <f t="shared" si="30"/>
        <v>0.18944466325324932</v>
      </c>
      <c r="H153" s="153">
        <f t="shared" si="31"/>
        <v>566.43954312721553</v>
      </c>
      <c r="I153" s="153">
        <f t="shared" si="32"/>
        <v>623.08349743993699</v>
      </c>
      <c r="K153" s="14">
        <f>IFERROR(Table21[[#This Row],[ &lt;15]]/Table21[[#This Row],[Grand Total]],"")</f>
        <v>5.1975051975051978E-2</v>
      </c>
      <c r="L153" s="15">
        <f>IFERROR(K153*Table21[[#This Row],[FY24 DATIM Target_Adj (internal) (g*i(district total))]],"")</f>
        <v>32.384797164237888</v>
      </c>
    </row>
    <row r="154" spans="1:12" x14ac:dyDescent="0.3">
      <c r="A154" s="24" t="s">
        <v>9</v>
      </c>
      <c r="B154" s="1" t="s">
        <v>166</v>
      </c>
      <c r="C154" s="1" t="s">
        <v>173</v>
      </c>
      <c r="D154" s="2">
        <v>38</v>
      </c>
      <c r="E154" s="2">
        <v>1326</v>
      </c>
      <c r="F154" s="2">
        <v>1364</v>
      </c>
      <c r="G154" s="152">
        <f t="shared" si="30"/>
        <v>0.53721937770775896</v>
      </c>
      <c r="H154" s="153">
        <f t="shared" si="31"/>
        <v>1606.2859393461993</v>
      </c>
      <c r="I154" s="153">
        <f t="shared" si="32"/>
        <v>1766.9145332808191</v>
      </c>
      <c r="K154" s="14">
        <f>IFERROR(Table21[[#This Row],[ &lt;15]]/Table21[[#This Row],[Grand Total]],"")</f>
        <v>2.7859237536656891E-2</v>
      </c>
      <c r="L154" s="15">
        <f>IFERROR(K154*Table21[[#This Row],[FY24 DATIM Target_Adj (internal) (g*i(district total))]],"")</f>
        <v>49.224891689641588</v>
      </c>
    </row>
    <row r="155" spans="1:12" x14ac:dyDescent="0.3">
      <c r="A155" s="25" t="s">
        <v>9</v>
      </c>
      <c r="B155" s="5" t="s">
        <v>174</v>
      </c>
      <c r="C155" s="5"/>
      <c r="D155" s="6">
        <v>102</v>
      </c>
      <c r="E155" s="6">
        <v>2437</v>
      </c>
      <c r="F155" s="6">
        <v>2539</v>
      </c>
      <c r="G155" s="155">
        <f t="shared" si="30"/>
        <v>1</v>
      </c>
      <c r="H155" s="6">
        <v>2990</v>
      </c>
      <c r="I155" s="21">
        <v>3289</v>
      </c>
      <c r="K155" s="14">
        <f>IFERROR(Table21[[#This Row],[ &lt;15]]/Table21[[#This Row],[Grand Total]],"")</f>
        <v>4.0173296573454115E-2</v>
      </c>
      <c r="L155" s="15">
        <f>IFERROR(K155*Table21[[#This Row],[FY24 DATIM Target_Adj (internal) (g*i(district total))]],"")</f>
        <v>132.12997243009059</v>
      </c>
    </row>
    <row r="156" spans="1:12" x14ac:dyDescent="0.3">
      <c r="A156" s="24" t="s">
        <v>9</v>
      </c>
      <c r="B156" s="1" t="s">
        <v>175</v>
      </c>
      <c r="C156" s="1" t="s">
        <v>176</v>
      </c>
      <c r="D156" s="2">
        <v>1</v>
      </c>
      <c r="E156" s="2">
        <v>7</v>
      </c>
      <c r="F156" s="2">
        <v>8</v>
      </c>
      <c r="G156" s="152">
        <f>F156/$F$170</f>
        <v>3.6513007759014149E-3</v>
      </c>
      <c r="H156" s="153">
        <f>G156*$H$170</f>
        <v>9.3728890917389318</v>
      </c>
      <c r="I156" s="153">
        <f>G156*$I$170</f>
        <v>10.311273391145596</v>
      </c>
      <c r="K156" s="14">
        <f>IFERROR(Table21[[#This Row],[ &lt;15]]/Table21[[#This Row],[Grand Total]],"")</f>
        <v>0.125</v>
      </c>
      <c r="L156" s="15">
        <f>IFERROR(K156*Table21[[#This Row],[FY24 DATIM Target_Adj (internal) (g*i(district total))]],"")</f>
        <v>1.2889091738931995</v>
      </c>
    </row>
    <row r="157" spans="1:12" x14ac:dyDescent="0.3">
      <c r="A157" s="24" t="s">
        <v>9</v>
      </c>
      <c r="B157" s="1" t="s">
        <v>175</v>
      </c>
      <c r="C157" s="1" t="s">
        <v>177</v>
      </c>
      <c r="D157" s="2">
        <v>2</v>
      </c>
      <c r="E157" s="2">
        <v>58</v>
      </c>
      <c r="F157" s="2">
        <v>60</v>
      </c>
      <c r="G157" s="152">
        <f t="shared" ref="G157:G170" si="33">F157/$F$170</f>
        <v>2.7384755819260611E-2</v>
      </c>
      <c r="H157" s="153">
        <f t="shared" ref="H157:H169" si="34">G157*$H$170</f>
        <v>70.296668188041991</v>
      </c>
      <c r="I157" s="153">
        <f t="shared" ref="I157:I169" si="35">G157*$I$170</f>
        <v>77.334550433591971</v>
      </c>
      <c r="K157" s="14">
        <f>IFERROR(Table21[[#This Row],[ &lt;15]]/Table21[[#This Row],[Grand Total]],"")</f>
        <v>3.3333333333333333E-2</v>
      </c>
      <c r="L157" s="15">
        <f>IFERROR(K157*Table21[[#This Row],[FY24 DATIM Target_Adj (internal) (g*i(district total))]],"")</f>
        <v>2.577818347786399</v>
      </c>
    </row>
    <row r="158" spans="1:12" x14ac:dyDescent="0.3">
      <c r="A158" s="24" t="s">
        <v>9</v>
      </c>
      <c r="B158" s="1" t="s">
        <v>175</v>
      </c>
      <c r="C158" s="1" t="s">
        <v>178</v>
      </c>
      <c r="D158" s="2">
        <v>1</v>
      </c>
      <c r="E158" s="2">
        <v>43</v>
      </c>
      <c r="F158" s="2">
        <v>44</v>
      </c>
      <c r="G158" s="152">
        <f t="shared" si="33"/>
        <v>2.0082154267457783E-2</v>
      </c>
      <c r="H158" s="153">
        <f t="shared" si="34"/>
        <v>51.550890004564131</v>
      </c>
      <c r="I158" s="153">
        <f t="shared" si="35"/>
        <v>56.712003651300776</v>
      </c>
      <c r="K158" s="14">
        <f>IFERROR(Table21[[#This Row],[ &lt;15]]/Table21[[#This Row],[Grand Total]],"")</f>
        <v>2.2727272727272728E-2</v>
      </c>
      <c r="L158" s="15">
        <f>IFERROR(K158*Table21[[#This Row],[FY24 DATIM Target_Adj (internal) (g*i(district total))]],"")</f>
        <v>1.2889091738931995</v>
      </c>
    </row>
    <row r="159" spans="1:12" x14ac:dyDescent="0.3">
      <c r="A159" s="24" t="s">
        <v>9</v>
      </c>
      <c r="B159" s="1" t="s">
        <v>175</v>
      </c>
      <c r="C159" s="1" t="s">
        <v>179</v>
      </c>
      <c r="D159" s="2">
        <v>1</v>
      </c>
      <c r="E159" s="2">
        <v>90</v>
      </c>
      <c r="F159" s="2">
        <v>91</v>
      </c>
      <c r="G159" s="152">
        <f t="shared" si="33"/>
        <v>4.1533546325878593E-2</v>
      </c>
      <c r="H159" s="153">
        <f t="shared" si="34"/>
        <v>106.61661341853035</v>
      </c>
      <c r="I159" s="153">
        <f t="shared" si="35"/>
        <v>117.29073482428115</v>
      </c>
      <c r="K159" s="14">
        <f>IFERROR(Table21[[#This Row],[ &lt;15]]/Table21[[#This Row],[Grand Total]],"")</f>
        <v>1.098901098901099E-2</v>
      </c>
      <c r="L159" s="15">
        <f>IFERROR(K159*Table21[[#This Row],[FY24 DATIM Target_Adj (internal) (g*i(district total))]],"")</f>
        <v>1.2889091738931995</v>
      </c>
    </row>
    <row r="160" spans="1:12" x14ac:dyDescent="0.3">
      <c r="A160" s="24" t="s">
        <v>9</v>
      </c>
      <c r="B160" s="1" t="s">
        <v>175</v>
      </c>
      <c r="C160" s="1" t="s">
        <v>180</v>
      </c>
      <c r="D160" s="2"/>
      <c r="E160" s="2">
        <v>13</v>
      </c>
      <c r="F160" s="2">
        <v>13</v>
      </c>
      <c r="G160" s="152">
        <f t="shared" si="33"/>
        <v>5.9333637608397988E-3</v>
      </c>
      <c r="H160" s="153">
        <f t="shared" si="34"/>
        <v>15.230944774075764</v>
      </c>
      <c r="I160" s="153">
        <f t="shared" si="35"/>
        <v>16.755819260611592</v>
      </c>
      <c r="K160" s="14">
        <f>IFERROR(Table21[[#This Row],[ &lt;15]]/Table21[[#This Row],[Grand Total]],"")</f>
        <v>0</v>
      </c>
      <c r="L160" s="15">
        <f>IFERROR(K160*Table21[[#This Row],[FY24 DATIM Target_Adj (internal) (g*i(district total))]],"")</f>
        <v>0</v>
      </c>
    </row>
    <row r="161" spans="1:12" x14ac:dyDescent="0.3">
      <c r="A161" s="24" t="s">
        <v>9</v>
      </c>
      <c r="B161" s="1" t="s">
        <v>175</v>
      </c>
      <c r="C161" s="1" t="s">
        <v>181</v>
      </c>
      <c r="D161" s="2">
        <v>3</v>
      </c>
      <c r="E161" s="2">
        <v>8</v>
      </c>
      <c r="F161" s="2">
        <v>11</v>
      </c>
      <c r="G161" s="152">
        <f t="shared" si="33"/>
        <v>5.0205385668644457E-3</v>
      </c>
      <c r="H161" s="153">
        <f t="shared" si="34"/>
        <v>12.887722501141033</v>
      </c>
      <c r="I161" s="153">
        <f t="shared" si="35"/>
        <v>14.178000912825194</v>
      </c>
      <c r="K161" s="14">
        <f>IFERROR(Table21[[#This Row],[ &lt;15]]/Table21[[#This Row],[Grand Total]],"")</f>
        <v>0.27272727272727271</v>
      </c>
      <c r="L161" s="15">
        <f>IFERROR(K161*Table21[[#This Row],[FY24 DATIM Target_Adj (internal) (g*i(district total))]],"")</f>
        <v>3.8667275216795982</v>
      </c>
    </row>
    <row r="162" spans="1:12" x14ac:dyDescent="0.3">
      <c r="A162" s="24" t="s">
        <v>9</v>
      </c>
      <c r="B162" s="1" t="s">
        <v>175</v>
      </c>
      <c r="C162" s="1" t="s">
        <v>182</v>
      </c>
      <c r="D162" s="2"/>
      <c r="E162" s="2">
        <v>6</v>
      </c>
      <c r="F162" s="2">
        <v>6</v>
      </c>
      <c r="G162" s="152">
        <f t="shared" si="33"/>
        <v>2.7384755819260614E-3</v>
      </c>
      <c r="H162" s="153">
        <f t="shared" si="34"/>
        <v>7.0296668188041993</v>
      </c>
      <c r="I162" s="153">
        <f t="shared" si="35"/>
        <v>7.7334550433591973</v>
      </c>
      <c r="K162" s="14">
        <f>IFERROR(Table21[[#This Row],[ &lt;15]]/Table21[[#This Row],[Grand Total]],"")</f>
        <v>0</v>
      </c>
      <c r="L162" s="15">
        <f>IFERROR(K162*Table21[[#This Row],[FY24 DATIM Target_Adj (internal) (g*i(district total))]],"")</f>
        <v>0</v>
      </c>
    </row>
    <row r="163" spans="1:12" x14ac:dyDescent="0.3">
      <c r="A163" s="24" t="s">
        <v>9</v>
      </c>
      <c r="B163" s="1" t="s">
        <v>175</v>
      </c>
      <c r="C163" s="1" t="s">
        <v>183</v>
      </c>
      <c r="D163" s="2">
        <v>7</v>
      </c>
      <c r="E163" s="2">
        <v>94</v>
      </c>
      <c r="F163" s="2">
        <v>101</v>
      </c>
      <c r="G163" s="152">
        <f t="shared" si="33"/>
        <v>4.6097672295755364E-2</v>
      </c>
      <c r="H163" s="153">
        <f t="shared" si="34"/>
        <v>118.33272478320401</v>
      </c>
      <c r="I163" s="153">
        <f t="shared" si="35"/>
        <v>130.17982656321314</v>
      </c>
      <c r="K163" s="14">
        <f>IFERROR(Table21[[#This Row],[ &lt;15]]/Table21[[#This Row],[Grand Total]],"")</f>
        <v>6.9306930693069313E-2</v>
      </c>
      <c r="L163" s="15">
        <f>IFERROR(K163*Table21[[#This Row],[FY24 DATIM Target_Adj (internal) (g*i(district total))]],"")</f>
        <v>9.022364217252397</v>
      </c>
    </row>
    <row r="164" spans="1:12" x14ac:dyDescent="0.3">
      <c r="A164" s="24" t="s">
        <v>9</v>
      </c>
      <c r="B164" s="1" t="s">
        <v>175</v>
      </c>
      <c r="C164" s="1" t="s">
        <v>184</v>
      </c>
      <c r="D164" s="2">
        <v>1</v>
      </c>
      <c r="E164" s="2">
        <v>58</v>
      </c>
      <c r="F164" s="2">
        <v>59</v>
      </c>
      <c r="G164" s="152">
        <f t="shared" si="33"/>
        <v>2.6928343222272933E-2</v>
      </c>
      <c r="H164" s="153">
        <f t="shared" si="34"/>
        <v>69.125057051574615</v>
      </c>
      <c r="I164" s="153">
        <f t="shared" si="35"/>
        <v>76.045641259698769</v>
      </c>
      <c r="K164" s="14">
        <f>IFERROR(Table21[[#This Row],[ &lt;15]]/Table21[[#This Row],[Grand Total]],"")</f>
        <v>1.6949152542372881E-2</v>
      </c>
      <c r="L164" s="15">
        <f>IFERROR(K164*Table21[[#This Row],[FY24 DATIM Target_Adj (internal) (g*i(district total))]],"")</f>
        <v>1.2889091738931995</v>
      </c>
    </row>
    <row r="165" spans="1:12" x14ac:dyDescent="0.3">
      <c r="A165" s="24" t="s">
        <v>9</v>
      </c>
      <c r="B165" s="1" t="s">
        <v>175</v>
      </c>
      <c r="C165" s="1" t="s">
        <v>185</v>
      </c>
      <c r="D165" s="2">
        <v>16</v>
      </c>
      <c r="E165" s="2">
        <v>443</v>
      </c>
      <c r="F165" s="2">
        <v>459</v>
      </c>
      <c r="G165" s="152">
        <f t="shared" si="33"/>
        <v>0.20949338201734369</v>
      </c>
      <c r="H165" s="153">
        <f t="shared" si="34"/>
        <v>537.76951163852129</v>
      </c>
      <c r="I165" s="153">
        <f t="shared" si="35"/>
        <v>591.60931081697856</v>
      </c>
      <c r="K165" s="14">
        <f>IFERROR(Table21[[#This Row],[ &lt;15]]/Table21[[#This Row],[Grand Total]],"")</f>
        <v>3.4858387799564274E-2</v>
      </c>
      <c r="L165" s="15">
        <f>IFERROR(K165*Table21[[#This Row],[FY24 DATIM Target_Adj (internal) (g*i(district total))]],"")</f>
        <v>20.622546782291195</v>
      </c>
    </row>
    <row r="166" spans="1:12" x14ac:dyDescent="0.3">
      <c r="A166" s="24" t="s">
        <v>9</v>
      </c>
      <c r="B166" s="1" t="s">
        <v>175</v>
      </c>
      <c r="C166" s="1" t="s">
        <v>186</v>
      </c>
      <c r="D166" s="2">
        <v>1</v>
      </c>
      <c r="E166" s="2">
        <v>117</v>
      </c>
      <c r="F166" s="2">
        <v>118</v>
      </c>
      <c r="G166" s="152">
        <f t="shared" si="33"/>
        <v>5.3856686444545866E-2</v>
      </c>
      <c r="H166" s="153">
        <f t="shared" si="34"/>
        <v>138.25011410314923</v>
      </c>
      <c r="I166" s="153">
        <f t="shared" si="35"/>
        <v>152.09128251939754</v>
      </c>
      <c r="K166" s="14">
        <f>IFERROR(Table21[[#This Row],[ &lt;15]]/Table21[[#This Row],[Grand Total]],"")</f>
        <v>8.4745762711864406E-3</v>
      </c>
      <c r="L166" s="15">
        <f>IFERROR(K166*Table21[[#This Row],[FY24 DATIM Target_Adj (internal) (g*i(district total))]],"")</f>
        <v>1.2889091738931995</v>
      </c>
    </row>
    <row r="167" spans="1:12" x14ac:dyDescent="0.3">
      <c r="A167" s="24" t="s">
        <v>9</v>
      </c>
      <c r="B167" s="1" t="s">
        <v>175</v>
      </c>
      <c r="C167" s="1" t="s">
        <v>187</v>
      </c>
      <c r="D167" s="2">
        <v>26</v>
      </c>
      <c r="E167" s="2">
        <v>1049</v>
      </c>
      <c r="F167" s="2">
        <v>1075</v>
      </c>
      <c r="G167" s="152">
        <f t="shared" si="33"/>
        <v>0.49064354176175262</v>
      </c>
      <c r="H167" s="153">
        <f t="shared" si="34"/>
        <v>1259.4819717024191</v>
      </c>
      <c r="I167" s="153">
        <f t="shared" si="35"/>
        <v>1385.5773619351894</v>
      </c>
      <c r="K167" s="14">
        <f>IFERROR(Table21[[#This Row],[ &lt;15]]/Table21[[#This Row],[Grand Total]],"")</f>
        <v>2.4186046511627906E-2</v>
      </c>
      <c r="L167" s="15">
        <f>IFERROR(K167*Table21[[#This Row],[FY24 DATIM Target_Adj (internal) (g*i(district total))]],"")</f>
        <v>33.511638521223183</v>
      </c>
    </row>
    <row r="168" spans="1:12" x14ac:dyDescent="0.3">
      <c r="A168" s="24" t="s">
        <v>9</v>
      </c>
      <c r="B168" s="1" t="s">
        <v>175</v>
      </c>
      <c r="C168" s="1" t="s">
        <v>188</v>
      </c>
      <c r="D168" s="2">
        <v>5</v>
      </c>
      <c r="E168" s="2">
        <v>82</v>
      </c>
      <c r="F168" s="2">
        <v>87</v>
      </c>
      <c r="G168" s="152">
        <f t="shared" si="33"/>
        <v>3.9707895937927888E-2</v>
      </c>
      <c r="H168" s="153">
        <f t="shared" si="34"/>
        <v>101.93016887266089</v>
      </c>
      <c r="I168" s="153">
        <f t="shared" si="35"/>
        <v>112.13509812870835</v>
      </c>
      <c r="K168" s="14">
        <f>IFERROR(Table21[[#This Row],[ &lt;15]]/Table21[[#This Row],[Grand Total]],"")</f>
        <v>5.7471264367816091E-2</v>
      </c>
      <c r="L168" s="15">
        <f>IFERROR(K168*Table21[[#This Row],[FY24 DATIM Target_Adj (internal) (g*i(district total))]],"")</f>
        <v>6.4445458694659967</v>
      </c>
    </row>
    <row r="169" spans="1:12" x14ac:dyDescent="0.3">
      <c r="A169" s="24" t="s">
        <v>9</v>
      </c>
      <c r="B169" s="1" t="s">
        <v>175</v>
      </c>
      <c r="C169" s="1" t="s">
        <v>189</v>
      </c>
      <c r="D169" s="2">
        <v>2</v>
      </c>
      <c r="E169" s="2">
        <v>57</v>
      </c>
      <c r="F169" s="2">
        <v>59</v>
      </c>
      <c r="G169" s="152">
        <f t="shared" si="33"/>
        <v>2.6928343222272933E-2</v>
      </c>
      <c r="H169" s="153">
        <f t="shared" si="34"/>
        <v>69.125057051574615</v>
      </c>
      <c r="I169" s="153">
        <f t="shared" si="35"/>
        <v>76.045641259698769</v>
      </c>
      <c r="K169" s="14">
        <f>IFERROR(Table21[[#This Row],[ &lt;15]]/Table21[[#This Row],[Grand Total]],"")</f>
        <v>3.3898305084745763E-2</v>
      </c>
      <c r="L169" s="15">
        <f>IFERROR(K169*Table21[[#This Row],[FY24 DATIM Target_Adj (internal) (g*i(district total))]],"")</f>
        <v>2.577818347786399</v>
      </c>
    </row>
    <row r="170" spans="1:12" x14ac:dyDescent="0.3">
      <c r="A170" s="26" t="s">
        <v>9</v>
      </c>
      <c r="B170" s="27" t="s">
        <v>190</v>
      </c>
      <c r="C170" s="27"/>
      <c r="D170" s="28">
        <v>66</v>
      </c>
      <c r="E170" s="28">
        <v>2125</v>
      </c>
      <c r="F170" s="28">
        <v>2191</v>
      </c>
      <c r="G170" s="156">
        <f t="shared" si="33"/>
        <v>1</v>
      </c>
      <c r="H170" s="28">
        <v>2567</v>
      </c>
      <c r="I170" s="30">
        <v>2824</v>
      </c>
      <c r="K170" s="14">
        <f>IFERROR(Table21[[#This Row],[ &lt;15]]/Table21[[#This Row],[Grand Total]],"")</f>
        <v>3.0123231401186674E-2</v>
      </c>
      <c r="L170" s="15">
        <f>IFERROR(K170*Table21[[#This Row],[FY24 DATIM Target_Adj (internal) (g*i(district total))]],"")</f>
        <v>85.068005476951171</v>
      </c>
    </row>
  </sheetData>
  <pageMargins left="0.7" right="0.7" top="0.75" bottom="0.75" header="0.3" footer="0.3"/>
  <ignoredErrors>
    <ignoredError sqref="G2:G170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79998168889431442"/>
  </sheetPr>
  <dimension ref="A1:L1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" sqref="J3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109375" bestFit="1" customWidth="1"/>
    <col min="7" max="7" width="12.5546875" bestFit="1" customWidth="1"/>
    <col min="8" max="8" width="13.109375" bestFit="1" customWidth="1"/>
    <col min="9" max="9" width="13.21875" bestFit="1" customWidth="1"/>
    <col min="11" max="12" width="17.6640625" customWidth="1"/>
  </cols>
  <sheetData>
    <row r="1" spans="1:12" ht="70.2" x14ac:dyDescent="0.3">
      <c r="A1" s="234" t="s">
        <v>0</v>
      </c>
      <c r="B1" s="235" t="s">
        <v>1</v>
      </c>
      <c r="C1" s="235" t="s">
        <v>2</v>
      </c>
      <c r="D1" s="236" t="s">
        <v>3</v>
      </c>
      <c r="E1" s="236" t="s">
        <v>4</v>
      </c>
      <c r="F1" s="236" t="s">
        <v>195</v>
      </c>
      <c r="G1" s="237" t="s">
        <v>6</v>
      </c>
      <c r="H1" s="238" t="s">
        <v>196</v>
      </c>
      <c r="I1" s="239" t="s">
        <v>197</v>
      </c>
      <c r="K1" s="17" t="s">
        <v>191</v>
      </c>
      <c r="L1" s="18" t="s">
        <v>205</v>
      </c>
    </row>
    <row r="2" spans="1:12" x14ac:dyDescent="0.3">
      <c r="A2" s="24" t="s">
        <v>9</v>
      </c>
      <c r="B2" s="1" t="s">
        <v>10</v>
      </c>
      <c r="C2" s="1" t="s">
        <v>11</v>
      </c>
      <c r="D2" s="2"/>
      <c r="E2" s="2">
        <v>7</v>
      </c>
      <c r="F2" s="2">
        <v>7</v>
      </c>
      <c r="G2" s="152">
        <f>F2/$F$11</f>
        <v>6.6666666666666666E-2</v>
      </c>
      <c r="H2" s="153">
        <f>G2*$H$11</f>
        <v>85.266666666666666</v>
      </c>
      <c r="I2" s="153">
        <f>G2*$I$11</f>
        <v>89.2</v>
      </c>
      <c r="K2" s="14">
        <f>IFERROR(Table2117[[#This Row],[ &lt;15]]/Table2117[[#This Row],[Grand Total]],"")</f>
        <v>0</v>
      </c>
      <c r="L2" s="15">
        <f>IFERROR(K2*Table2117[[#This Row],[FY24 DATIM Target_Adj (internal) (g*i(district total))]],"")</f>
        <v>0</v>
      </c>
    </row>
    <row r="3" spans="1:12" x14ac:dyDescent="0.3">
      <c r="A3" s="24" t="s">
        <v>9</v>
      </c>
      <c r="B3" s="1" t="s">
        <v>10</v>
      </c>
      <c r="C3" s="1" t="s">
        <v>12</v>
      </c>
      <c r="D3" s="2"/>
      <c r="E3" s="2">
        <v>11</v>
      </c>
      <c r="F3" s="2">
        <v>11</v>
      </c>
      <c r="G3" s="152">
        <f t="shared" ref="G3:G11" si="0">F3/$F$11</f>
        <v>0.10476190476190476</v>
      </c>
      <c r="H3" s="153">
        <f t="shared" ref="H3:H10" si="1">G3*$H$11</f>
        <v>133.99047619047619</v>
      </c>
      <c r="I3" s="153">
        <f t="shared" ref="I3:I10" si="2">G3*$I$11</f>
        <v>140.17142857142858</v>
      </c>
      <c r="K3" s="14">
        <f>IFERROR(Table2117[[#This Row],[ &lt;15]]/Table2117[[#This Row],[Grand Total]],"")</f>
        <v>0</v>
      </c>
      <c r="L3" s="15">
        <f>IFERROR(K3*Table2117[[#This Row],[FY24 DATIM Target_Adj (internal) (g*i(district total))]],"")</f>
        <v>0</v>
      </c>
    </row>
    <row r="4" spans="1:12" x14ac:dyDescent="0.3">
      <c r="A4" s="24" t="s">
        <v>9</v>
      </c>
      <c r="B4" s="1" t="s">
        <v>10</v>
      </c>
      <c r="C4" s="1" t="s">
        <v>13</v>
      </c>
      <c r="D4" s="2">
        <v>2</v>
      </c>
      <c r="E4" s="2">
        <v>51</v>
      </c>
      <c r="F4" s="2">
        <v>53</v>
      </c>
      <c r="G4" s="152">
        <f t="shared" si="0"/>
        <v>0.50476190476190474</v>
      </c>
      <c r="H4" s="153">
        <f t="shared" si="1"/>
        <v>645.59047619047612</v>
      </c>
      <c r="I4" s="153">
        <f t="shared" si="2"/>
        <v>675.37142857142851</v>
      </c>
      <c r="K4" s="14">
        <f>IFERROR(Table2117[[#This Row],[ &lt;15]]/Table2117[[#This Row],[Grand Total]],"")</f>
        <v>3.7735849056603772E-2</v>
      </c>
      <c r="L4" s="15">
        <f>IFERROR(K4*Table2117[[#This Row],[FY24 DATIM Target_Adj (internal) (g*i(district total))]],"")</f>
        <v>25.485714285714284</v>
      </c>
    </row>
    <row r="5" spans="1:12" x14ac:dyDescent="0.3">
      <c r="A5" s="31" t="s">
        <v>9</v>
      </c>
      <c r="B5" s="8" t="s">
        <v>10</v>
      </c>
      <c r="C5" s="8" t="s">
        <v>14</v>
      </c>
      <c r="D5" s="9">
        <v>0</v>
      </c>
      <c r="E5" s="9">
        <v>0</v>
      </c>
      <c r="F5" s="9">
        <v>0</v>
      </c>
      <c r="G5" s="45">
        <f>F5/$F$170</f>
        <v>0</v>
      </c>
      <c r="H5" s="154">
        <f t="shared" si="1"/>
        <v>0</v>
      </c>
      <c r="I5" s="154">
        <f t="shared" si="2"/>
        <v>0</v>
      </c>
      <c r="K5" s="14">
        <v>0</v>
      </c>
      <c r="L5" s="15">
        <f>IFERROR(K5*Table2117[[#This Row],[FY24 DATIM Target_Adj (internal) (g*i(district total))]],"")</f>
        <v>0</v>
      </c>
    </row>
    <row r="6" spans="1:12" x14ac:dyDescent="0.3">
      <c r="A6" s="24" t="s">
        <v>9</v>
      </c>
      <c r="B6" s="1" t="s">
        <v>10</v>
      </c>
      <c r="C6" s="1" t="s">
        <v>15</v>
      </c>
      <c r="D6" s="2"/>
      <c r="E6" s="2">
        <v>20</v>
      </c>
      <c r="F6" s="2">
        <v>20</v>
      </c>
      <c r="G6" s="152">
        <f t="shared" si="0"/>
        <v>0.19047619047619047</v>
      </c>
      <c r="H6" s="153">
        <f t="shared" si="1"/>
        <v>243.61904761904759</v>
      </c>
      <c r="I6" s="153">
        <f t="shared" si="2"/>
        <v>254.85714285714283</v>
      </c>
      <c r="K6" s="14">
        <f>IFERROR(Table2117[[#This Row],[ &lt;15]]/Table2117[[#This Row],[Grand Total]],"")</f>
        <v>0</v>
      </c>
      <c r="L6" s="15">
        <f>IFERROR(K6*Table2117[[#This Row],[FY24 DATIM Target_Adj (internal) (g*i(district total))]],"")</f>
        <v>0</v>
      </c>
    </row>
    <row r="7" spans="1:12" x14ac:dyDescent="0.3">
      <c r="A7" s="31" t="s">
        <v>9</v>
      </c>
      <c r="B7" s="8" t="s">
        <v>10</v>
      </c>
      <c r="C7" s="8" t="s">
        <v>16</v>
      </c>
      <c r="D7" s="9">
        <v>0</v>
      </c>
      <c r="E7" s="9">
        <v>0</v>
      </c>
      <c r="F7" s="9">
        <v>0</v>
      </c>
      <c r="G7" s="45">
        <f>F7/$F$170</f>
        <v>0</v>
      </c>
      <c r="H7" s="154">
        <f t="shared" si="1"/>
        <v>0</v>
      </c>
      <c r="I7" s="154">
        <f t="shared" si="2"/>
        <v>0</v>
      </c>
      <c r="K7" s="14">
        <v>0</v>
      </c>
      <c r="L7" s="15">
        <f>IFERROR(K7*Table2117[[#This Row],[FY24 DATIM Target_Adj (internal) (g*i(district total))]],"")</f>
        <v>0</v>
      </c>
    </row>
    <row r="8" spans="1:12" x14ac:dyDescent="0.3">
      <c r="A8" s="24" t="s">
        <v>9</v>
      </c>
      <c r="B8" s="1" t="s">
        <v>10</v>
      </c>
      <c r="C8" s="1" t="s">
        <v>17</v>
      </c>
      <c r="D8" s="2"/>
      <c r="E8" s="2">
        <v>14</v>
      </c>
      <c r="F8" s="2">
        <v>14</v>
      </c>
      <c r="G8" s="152">
        <f t="shared" si="0"/>
        <v>0.13333333333333333</v>
      </c>
      <c r="H8" s="153">
        <f t="shared" si="1"/>
        <v>170.53333333333333</v>
      </c>
      <c r="I8" s="153">
        <f t="shared" si="2"/>
        <v>178.4</v>
      </c>
      <c r="K8" s="14">
        <f>IFERROR(Table2117[[#This Row],[ &lt;15]]/Table2117[[#This Row],[Grand Total]],"")</f>
        <v>0</v>
      </c>
      <c r="L8" s="15">
        <f>IFERROR(K8*Table2117[[#This Row],[FY24 DATIM Target_Adj (internal) (g*i(district total))]],"")</f>
        <v>0</v>
      </c>
    </row>
    <row r="9" spans="1:12" x14ac:dyDescent="0.3">
      <c r="A9" s="31" t="s">
        <v>9</v>
      </c>
      <c r="B9" s="8" t="s">
        <v>10</v>
      </c>
      <c r="C9" s="8" t="s">
        <v>18</v>
      </c>
      <c r="D9" s="9">
        <v>0</v>
      </c>
      <c r="E9" s="9">
        <v>0</v>
      </c>
      <c r="F9" s="9">
        <v>0</v>
      </c>
      <c r="G9" s="45">
        <f>F9/$F$170</f>
        <v>0</v>
      </c>
      <c r="H9" s="154">
        <f t="shared" si="1"/>
        <v>0</v>
      </c>
      <c r="I9" s="154">
        <f t="shared" si="2"/>
        <v>0</v>
      </c>
      <c r="K9" s="14">
        <v>0</v>
      </c>
      <c r="L9" s="15">
        <f>IFERROR(K9*Table2117[[#This Row],[FY24 DATIM Target_Adj (internal) (g*i(district total))]],"")</f>
        <v>0</v>
      </c>
    </row>
    <row r="10" spans="1:12" x14ac:dyDescent="0.3">
      <c r="A10" s="31" t="s">
        <v>9</v>
      </c>
      <c r="B10" s="8" t="s">
        <v>10</v>
      </c>
      <c r="C10" s="8" t="s">
        <v>19</v>
      </c>
      <c r="D10" s="9">
        <v>0</v>
      </c>
      <c r="E10" s="9">
        <v>0</v>
      </c>
      <c r="F10" s="9">
        <v>0</v>
      </c>
      <c r="G10" s="45">
        <f>F10/$F$170</f>
        <v>0</v>
      </c>
      <c r="H10" s="154">
        <f t="shared" si="1"/>
        <v>0</v>
      </c>
      <c r="I10" s="154">
        <f t="shared" si="2"/>
        <v>0</v>
      </c>
      <c r="K10" s="14">
        <v>0</v>
      </c>
      <c r="L10" s="15">
        <f>IFERROR(K10*Table2117[[#This Row],[FY24 DATIM Target_Adj (internal) (g*i(district total))]],"")</f>
        <v>0</v>
      </c>
    </row>
    <row r="11" spans="1:12" x14ac:dyDescent="0.3">
      <c r="A11" s="25" t="s">
        <v>9</v>
      </c>
      <c r="B11" s="5" t="s">
        <v>20</v>
      </c>
      <c r="C11" s="5"/>
      <c r="D11" s="6">
        <v>2</v>
      </c>
      <c r="E11" s="6">
        <v>103</v>
      </c>
      <c r="F11" s="6">
        <v>105</v>
      </c>
      <c r="G11" s="155">
        <f t="shared" si="0"/>
        <v>1</v>
      </c>
      <c r="H11" s="6">
        <v>1279</v>
      </c>
      <c r="I11" s="21">
        <v>1338</v>
      </c>
      <c r="K11" s="14">
        <f>IFERROR(Table2117[[#This Row],[ &lt;15]]/Table2117[[#This Row],[Grand Total]],"")</f>
        <v>1.9047619047619049E-2</v>
      </c>
      <c r="L11" s="15">
        <f>IFERROR(K11*Table2117[[#This Row],[FY24 DATIM Target_Adj (internal) (g*i(district total))]],"")</f>
        <v>25.485714285714288</v>
      </c>
    </row>
    <row r="12" spans="1:12" x14ac:dyDescent="0.3">
      <c r="A12" s="24" t="s">
        <v>9</v>
      </c>
      <c r="B12" s="1" t="s">
        <v>21</v>
      </c>
      <c r="C12" s="1" t="s">
        <v>22</v>
      </c>
      <c r="D12" s="2"/>
      <c r="E12" s="2">
        <v>5</v>
      </c>
      <c r="F12" s="2">
        <v>5</v>
      </c>
      <c r="G12" s="152">
        <f>F12/$F$22</f>
        <v>1.9127773527161439E-3</v>
      </c>
      <c r="H12" s="153">
        <f>G12*$H$22</f>
        <v>6.7941851568477434</v>
      </c>
      <c r="I12" s="153">
        <f>G12*$I$22</f>
        <v>7.1002295332823264</v>
      </c>
      <c r="K12" s="14">
        <f>IFERROR(Table2117[[#This Row],[ &lt;15]]/Table2117[[#This Row],[Grand Total]],"")</f>
        <v>0</v>
      </c>
      <c r="L12" s="15">
        <f>IFERROR(K12*Table2117[[#This Row],[FY24 DATIM Target_Adj (internal) (g*i(district total))]],"")</f>
        <v>0</v>
      </c>
    </row>
    <row r="13" spans="1:12" x14ac:dyDescent="0.3">
      <c r="A13" s="24" t="s">
        <v>9</v>
      </c>
      <c r="B13" s="1" t="s">
        <v>21</v>
      </c>
      <c r="C13" s="1" t="s">
        <v>23</v>
      </c>
      <c r="D13" s="2">
        <v>7</v>
      </c>
      <c r="E13" s="2">
        <v>142</v>
      </c>
      <c r="F13" s="2">
        <v>149</v>
      </c>
      <c r="G13" s="152">
        <f t="shared" ref="G13:G22" si="3">F13/$F$22</f>
        <v>5.7000765110941085E-2</v>
      </c>
      <c r="H13" s="153">
        <f t="shared" ref="H13:H21" si="4">G13*$H$22</f>
        <v>202.46671767406272</v>
      </c>
      <c r="I13" s="153">
        <f t="shared" ref="I13:I21" si="5">G13*$I$22</f>
        <v>211.58684009181331</v>
      </c>
      <c r="K13" s="14">
        <f>IFERROR(Table2117[[#This Row],[ &lt;15]]/Table2117[[#This Row],[Grand Total]],"")</f>
        <v>4.6979865771812082E-2</v>
      </c>
      <c r="L13" s="15">
        <f>IFERROR(K13*Table2117[[#This Row],[FY24 DATIM Target_Adj (internal) (g*i(district total))]],"")</f>
        <v>9.9403213465952565</v>
      </c>
    </row>
    <row r="14" spans="1:12" x14ac:dyDescent="0.3">
      <c r="A14" s="31" t="s">
        <v>9</v>
      </c>
      <c r="B14" s="8" t="s">
        <v>21</v>
      </c>
      <c r="C14" s="8" t="s">
        <v>24</v>
      </c>
      <c r="D14" s="9">
        <v>0</v>
      </c>
      <c r="E14" s="9">
        <v>0</v>
      </c>
      <c r="F14" s="9">
        <v>0</v>
      </c>
      <c r="G14" s="45">
        <f t="shared" si="3"/>
        <v>0</v>
      </c>
      <c r="H14" s="154">
        <f t="shared" si="4"/>
        <v>0</v>
      </c>
      <c r="I14" s="154">
        <f t="shared" si="5"/>
        <v>0</v>
      </c>
      <c r="K14" s="14">
        <v>0</v>
      </c>
      <c r="L14" s="15">
        <f>IFERROR(K14*Table2117[[#This Row],[FY24 DATIM Target_Adj (internal) (g*i(district total))]],"")</f>
        <v>0</v>
      </c>
    </row>
    <row r="15" spans="1:12" x14ac:dyDescent="0.3">
      <c r="A15" s="31" t="s">
        <v>9</v>
      </c>
      <c r="B15" s="8" t="s">
        <v>21</v>
      </c>
      <c r="C15" s="8" t="s">
        <v>25</v>
      </c>
      <c r="D15" s="9">
        <v>0</v>
      </c>
      <c r="E15" s="9">
        <v>0</v>
      </c>
      <c r="F15" s="9">
        <v>0</v>
      </c>
      <c r="G15" s="45">
        <f t="shared" si="3"/>
        <v>0</v>
      </c>
      <c r="H15" s="154">
        <f t="shared" si="4"/>
        <v>0</v>
      </c>
      <c r="I15" s="154">
        <f t="shared" si="5"/>
        <v>0</v>
      </c>
      <c r="K15" s="14">
        <v>0</v>
      </c>
      <c r="L15" s="15">
        <f>IFERROR(K15*Table2117[[#This Row],[FY24 DATIM Target_Adj (internal) (g*i(district total))]],"")</f>
        <v>0</v>
      </c>
    </row>
    <row r="16" spans="1:12" x14ac:dyDescent="0.3">
      <c r="A16" s="24" t="s">
        <v>9</v>
      </c>
      <c r="B16" s="1" t="s">
        <v>21</v>
      </c>
      <c r="C16" s="1" t="s">
        <v>26</v>
      </c>
      <c r="D16" s="2">
        <v>77</v>
      </c>
      <c r="E16" s="2">
        <v>2016</v>
      </c>
      <c r="F16" s="2">
        <v>2093</v>
      </c>
      <c r="G16" s="152">
        <f t="shared" si="3"/>
        <v>0.80068859984697782</v>
      </c>
      <c r="H16" s="153">
        <f t="shared" si="4"/>
        <v>2844.0459066564654</v>
      </c>
      <c r="I16" s="153">
        <f t="shared" si="5"/>
        <v>2972.1560826319815</v>
      </c>
      <c r="K16" s="14">
        <f>IFERROR(Table2117[[#This Row],[ &lt;15]]/Table2117[[#This Row],[Grand Total]],"")</f>
        <v>3.678929765886288E-2</v>
      </c>
      <c r="L16" s="15">
        <f>IFERROR(K16*Table2117[[#This Row],[FY24 DATIM Target_Adj (internal) (g*i(district total))]],"")</f>
        <v>109.34353481254782</v>
      </c>
    </row>
    <row r="17" spans="1:12" x14ac:dyDescent="0.3">
      <c r="A17" s="24" t="s">
        <v>9</v>
      </c>
      <c r="B17" s="1" t="s">
        <v>21</v>
      </c>
      <c r="C17" s="1" t="s">
        <v>27</v>
      </c>
      <c r="D17" s="2"/>
      <c r="E17" s="2">
        <v>5</v>
      </c>
      <c r="F17" s="2">
        <v>5</v>
      </c>
      <c r="G17" s="152">
        <f t="shared" si="3"/>
        <v>1.9127773527161439E-3</v>
      </c>
      <c r="H17" s="153">
        <f t="shared" si="4"/>
        <v>6.7941851568477434</v>
      </c>
      <c r="I17" s="153">
        <f t="shared" si="5"/>
        <v>7.1002295332823264</v>
      </c>
      <c r="K17" s="14">
        <f>IFERROR(Table2117[[#This Row],[ &lt;15]]/Table2117[[#This Row],[Grand Total]],"")</f>
        <v>0</v>
      </c>
      <c r="L17" s="15">
        <f>IFERROR(K17*Table2117[[#This Row],[FY24 DATIM Target_Adj (internal) (g*i(district total))]],"")</f>
        <v>0</v>
      </c>
    </row>
    <row r="18" spans="1:12" x14ac:dyDescent="0.3">
      <c r="A18" s="24" t="s">
        <v>9</v>
      </c>
      <c r="B18" s="1" t="s">
        <v>21</v>
      </c>
      <c r="C18" s="1" t="s">
        <v>28</v>
      </c>
      <c r="D18" s="2">
        <v>21</v>
      </c>
      <c r="E18" s="2">
        <v>312</v>
      </c>
      <c r="F18" s="2">
        <v>333</v>
      </c>
      <c r="G18" s="152">
        <f t="shared" si="3"/>
        <v>0.12739097169089517</v>
      </c>
      <c r="H18" s="153">
        <f t="shared" si="4"/>
        <v>452.49273144605962</v>
      </c>
      <c r="I18" s="153">
        <f t="shared" si="5"/>
        <v>472.87528691660287</v>
      </c>
      <c r="K18" s="14">
        <f>IFERROR(Table2117[[#This Row],[ &lt;15]]/Table2117[[#This Row],[Grand Total]],"")</f>
        <v>6.3063063063063057E-2</v>
      </c>
      <c r="L18" s="15">
        <f>IFERROR(K18*Table2117[[#This Row],[FY24 DATIM Target_Adj (internal) (g*i(district total))]],"")</f>
        <v>29.820964039785764</v>
      </c>
    </row>
    <row r="19" spans="1:12" x14ac:dyDescent="0.3">
      <c r="A19" s="24" t="s">
        <v>9</v>
      </c>
      <c r="B19" s="1" t="s">
        <v>21</v>
      </c>
      <c r="C19" s="1" t="s">
        <v>29</v>
      </c>
      <c r="D19" s="2">
        <v>2</v>
      </c>
      <c r="E19" s="2">
        <v>14</v>
      </c>
      <c r="F19" s="2">
        <v>16</v>
      </c>
      <c r="G19" s="152">
        <f t="shared" si="3"/>
        <v>6.1208875286916601E-3</v>
      </c>
      <c r="H19" s="153">
        <f t="shared" si="4"/>
        <v>21.741392501912777</v>
      </c>
      <c r="I19" s="153">
        <f t="shared" si="5"/>
        <v>22.720734506503444</v>
      </c>
      <c r="K19" s="14">
        <f>IFERROR(Table2117[[#This Row],[ &lt;15]]/Table2117[[#This Row],[Grand Total]],"")</f>
        <v>0.125</v>
      </c>
      <c r="L19" s="15">
        <f>IFERROR(K19*Table2117[[#This Row],[FY24 DATIM Target_Adj (internal) (g*i(district total))]],"")</f>
        <v>2.8400918133129305</v>
      </c>
    </row>
    <row r="20" spans="1:12" x14ac:dyDescent="0.3">
      <c r="A20" s="24" t="s">
        <v>9</v>
      </c>
      <c r="B20" s="1" t="s">
        <v>21</v>
      </c>
      <c r="C20" s="1" t="s">
        <v>30</v>
      </c>
      <c r="D20" s="2"/>
      <c r="E20" s="2">
        <v>12</v>
      </c>
      <c r="F20" s="2">
        <v>12</v>
      </c>
      <c r="G20" s="152">
        <f t="shared" si="3"/>
        <v>4.5906656465187455E-3</v>
      </c>
      <c r="H20" s="153">
        <f t="shared" si="4"/>
        <v>16.306044376434585</v>
      </c>
      <c r="I20" s="153">
        <f t="shared" si="5"/>
        <v>17.040550879877582</v>
      </c>
      <c r="K20" s="14">
        <f>IFERROR(Table2117[[#This Row],[ &lt;15]]/Table2117[[#This Row],[Grand Total]],"")</f>
        <v>0</v>
      </c>
      <c r="L20" s="15">
        <f>IFERROR(K20*Table2117[[#This Row],[FY24 DATIM Target_Adj (internal) (g*i(district total))]],"")</f>
        <v>0</v>
      </c>
    </row>
    <row r="21" spans="1:12" x14ac:dyDescent="0.3">
      <c r="A21" s="24" t="s">
        <v>9</v>
      </c>
      <c r="B21" s="1" t="s">
        <v>21</v>
      </c>
      <c r="C21" s="1" t="s">
        <v>31</v>
      </c>
      <c r="D21" s="2"/>
      <c r="E21" s="2">
        <v>1</v>
      </c>
      <c r="F21" s="2">
        <v>1</v>
      </c>
      <c r="G21" s="152">
        <f t="shared" si="3"/>
        <v>3.8255547054322876E-4</v>
      </c>
      <c r="H21" s="153">
        <f t="shared" si="4"/>
        <v>1.3588370313695486</v>
      </c>
      <c r="I21" s="153">
        <f t="shared" si="5"/>
        <v>1.4200459066564652</v>
      </c>
      <c r="K21" s="14">
        <f>IFERROR(Table2117[[#This Row],[ &lt;15]]/Table2117[[#This Row],[Grand Total]],"")</f>
        <v>0</v>
      </c>
      <c r="L21" s="15">
        <f>IFERROR(K21*Table2117[[#This Row],[FY24 DATIM Target_Adj (internal) (g*i(district total))]],"")</f>
        <v>0</v>
      </c>
    </row>
    <row r="22" spans="1:12" x14ac:dyDescent="0.3">
      <c r="A22" s="25" t="s">
        <v>9</v>
      </c>
      <c r="B22" s="5" t="s">
        <v>32</v>
      </c>
      <c r="C22" s="5"/>
      <c r="D22" s="6">
        <v>107</v>
      </c>
      <c r="E22" s="6">
        <v>2507</v>
      </c>
      <c r="F22" s="6">
        <v>2614</v>
      </c>
      <c r="G22" s="155">
        <f t="shared" si="3"/>
        <v>1</v>
      </c>
      <c r="H22" s="6">
        <v>3552</v>
      </c>
      <c r="I22" s="21">
        <v>3712</v>
      </c>
      <c r="K22" s="14">
        <f>IFERROR(Table2117[[#This Row],[ &lt;15]]/Table2117[[#This Row],[Grand Total]],"")</f>
        <v>4.0933435348125477E-2</v>
      </c>
      <c r="L22" s="15">
        <f>IFERROR(K22*Table2117[[#This Row],[FY24 DATIM Target_Adj (internal) (g*i(district total))]],"")</f>
        <v>151.94491201224176</v>
      </c>
    </row>
    <row r="23" spans="1:12" x14ac:dyDescent="0.3">
      <c r="A23" s="24" t="s">
        <v>9</v>
      </c>
      <c r="B23" s="1" t="s">
        <v>33</v>
      </c>
      <c r="C23" s="1" t="s">
        <v>34</v>
      </c>
      <c r="D23" s="2"/>
      <c r="E23" s="2">
        <v>112</v>
      </c>
      <c r="F23" s="2">
        <v>112</v>
      </c>
      <c r="G23" s="152">
        <f>F23/$F$56</f>
        <v>7.4438388940582211E-3</v>
      </c>
      <c r="H23" s="153">
        <f>G23*$H$56</f>
        <v>136.52744915592183</v>
      </c>
      <c r="I23" s="153">
        <f>G23*$I$56</f>
        <v>142.67606008241393</v>
      </c>
      <c r="K23" s="14">
        <f>IFERROR(Table2117[[#This Row],[ &lt;15]]/Table2117[[#This Row],[Grand Total]],"")</f>
        <v>0</v>
      </c>
      <c r="L23" s="15">
        <f>IFERROR(K23*Table2117[[#This Row],[FY24 DATIM Target_Adj (internal) (g*i(district total))]],"")</f>
        <v>0</v>
      </c>
    </row>
    <row r="24" spans="1:12" x14ac:dyDescent="0.3">
      <c r="A24" s="24" t="s">
        <v>9</v>
      </c>
      <c r="B24" s="1" t="s">
        <v>33</v>
      </c>
      <c r="C24" s="1" t="s">
        <v>35</v>
      </c>
      <c r="D24" s="2">
        <v>3</v>
      </c>
      <c r="E24" s="2">
        <v>94</v>
      </c>
      <c r="F24" s="2">
        <v>97</v>
      </c>
      <c r="G24" s="152">
        <f t="shared" ref="G24:G56" si="6">F24/$F$56</f>
        <v>6.4468961850325671E-3</v>
      </c>
      <c r="H24" s="153">
        <f t="shared" ref="H24:H55" si="7">G24*$H$56</f>
        <v>118.24252292968231</v>
      </c>
      <c r="I24" s="153">
        <f t="shared" ref="I24:I55" si="8">G24*$I$56</f>
        <v>123.56765917851921</v>
      </c>
      <c r="K24" s="14">
        <f>IFERROR(Table2117[[#This Row],[ &lt;15]]/Table2117[[#This Row],[Grand Total]],"")</f>
        <v>3.0927835051546393E-2</v>
      </c>
      <c r="L24" s="15">
        <f>IFERROR(K24*Table2117[[#This Row],[FY24 DATIM Target_Adj (internal) (g*i(district total))]],"")</f>
        <v>3.8216801807789449</v>
      </c>
    </row>
    <row r="25" spans="1:12" x14ac:dyDescent="0.3">
      <c r="A25" s="24" t="s">
        <v>9</v>
      </c>
      <c r="B25" s="1" t="s">
        <v>33</v>
      </c>
      <c r="C25" s="1" t="s">
        <v>36</v>
      </c>
      <c r="D25" s="2">
        <v>31</v>
      </c>
      <c r="E25" s="2">
        <v>873</v>
      </c>
      <c r="F25" s="2">
        <v>904</v>
      </c>
      <c r="G25" s="152">
        <f t="shared" si="6"/>
        <v>6.0082413930612789E-2</v>
      </c>
      <c r="H25" s="153">
        <f t="shared" si="7"/>
        <v>1101.9715539013691</v>
      </c>
      <c r="I25" s="153">
        <f t="shared" si="8"/>
        <v>1151.5996278080554</v>
      </c>
      <c r="K25" s="14">
        <f>IFERROR(Table2117[[#This Row],[ &lt;15]]/Table2117[[#This Row],[Grand Total]],"")</f>
        <v>3.4292035398230086E-2</v>
      </c>
      <c r="L25" s="15">
        <f>IFERROR(K25*Table2117[[#This Row],[FY24 DATIM Target_Adj (internal) (g*i(district total))]],"")</f>
        <v>39.49069520138243</v>
      </c>
    </row>
    <row r="26" spans="1:12" x14ac:dyDescent="0.3">
      <c r="A26" s="24" t="s">
        <v>9</v>
      </c>
      <c r="B26" s="1" t="s">
        <v>33</v>
      </c>
      <c r="C26" s="1" t="s">
        <v>37</v>
      </c>
      <c r="D26" s="2">
        <v>1</v>
      </c>
      <c r="E26" s="2">
        <v>92</v>
      </c>
      <c r="F26" s="2">
        <v>93</v>
      </c>
      <c r="G26" s="152">
        <f t="shared" si="6"/>
        <v>6.1810447959590592E-3</v>
      </c>
      <c r="H26" s="153">
        <f t="shared" si="7"/>
        <v>113.3665426026851</v>
      </c>
      <c r="I26" s="153">
        <f t="shared" si="8"/>
        <v>118.47208560414728</v>
      </c>
      <c r="K26" s="14">
        <f>IFERROR(Table2117[[#This Row],[ &lt;15]]/Table2117[[#This Row],[Grand Total]],"")</f>
        <v>1.0752688172043012E-2</v>
      </c>
      <c r="L26" s="15">
        <f>IFERROR(K26*Table2117[[#This Row],[FY24 DATIM Target_Adj (internal) (g*i(district total))]],"")</f>
        <v>1.2738933935929817</v>
      </c>
    </row>
    <row r="27" spans="1:12" x14ac:dyDescent="0.3">
      <c r="A27" s="24" t="s">
        <v>9</v>
      </c>
      <c r="B27" s="1" t="s">
        <v>33</v>
      </c>
      <c r="C27" s="1" t="s">
        <v>38</v>
      </c>
      <c r="D27" s="2">
        <v>31</v>
      </c>
      <c r="E27" s="2">
        <v>1895</v>
      </c>
      <c r="F27" s="2">
        <v>1926</v>
      </c>
      <c r="G27" s="152">
        <f t="shared" si="6"/>
        <v>0.12800744383889406</v>
      </c>
      <c r="H27" s="153">
        <f t="shared" si="7"/>
        <v>2347.784527449156</v>
      </c>
      <c r="I27" s="153">
        <f t="shared" si="8"/>
        <v>2453.5186760600827</v>
      </c>
      <c r="K27" s="14">
        <f>IFERROR(Table2117[[#This Row],[ &lt;15]]/Table2117[[#This Row],[Grand Total]],"")</f>
        <v>1.6095534787123573E-2</v>
      </c>
      <c r="L27" s="15">
        <f>IFERROR(K27*Table2117[[#This Row],[FY24 DATIM Target_Adj (internal) (g*i(district total))]],"")</f>
        <v>39.490695201382437</v>
      </c>
    </row>
    <row r="28" spans="1:12" x14ac:dyDescent="0.3">
      <c r="A28" s="24" t="s">
        <v>9</v>
      </c>
      <c r="B28" s="1" t="s">
        <v>33</v>
      </c>
      <c r="C28" s="1" t="s">
        <v>39</v>
      </c>
      <c r="D28" s="2">
        <v>14</v>
      </c>
      <c r="E28" s="2">
        <v>247</v>
      </c>
      <c r="F28" s="2">
        <v>261</v>
      </c>
      <c r="G28" s="152">
        <f t="shared" si="6"/>
        <v>1.7346803137046393E-2</v>
      </c>
      <c r="H28" s="153">
        <f t="shared" si="7"/>
        <v>318.15771633656789</v>
      </c>
      <c r="I28" s="153">
        <f t="shared" si="8"/>
        <v>332.48617572776823</v>
      </c>
      <c r="K28" s="14">
        <f>IFERROR(Table2117[[#This Row],[ &lt;15]]/Table2117[[#This Row],[Grand Total]],"")</f>
        <v>5.3639846743295021E-2</v>
      </c>
      <c r="L28" s="15">
        <f>IFERROR(K28*Table2117[[#This Row],[FY24 DATIM Target_Adj (internal) (g*i(district total))]],"")</f>
        <v>17.834507510301744</v>
      </c>
    </row>
    <row r="29" spans="1:12" x14ac:dyDescent="0.3">
      <c r="A29" s="24" t="s">
        <v>9</v>
      </c>
      <c r="B29" s="1" t="s">
        <v>33</v>
      </c>
      <c r="C29" s="1" t="s">
        <v>40</v>
      </c>
      <c r="D29" s="2">
        <v>13</v>
      </c>
      <c r="E29" s="2">
        <v>607</v>
      </c>
      <c r="F29" s="2">
        <v>620</v>
      </c>
      <c r="G29" s="152">
        <f t="shared" si="6"/>
        <v>4.1206965306393728E-2</v>
      </c>
      <c r="H29" s="153">
        <f t="shared" si="7"/>
        <v>755.7769506845674</v>
      </c>
      <c r="I29" s="153">
        <f t="shared" si="8"/>
        <v>789.81390402764862</v>
      </c>
      <c r="K29" s="14">
        <f>IFERROR(Table2117[[#This Row],[ &lt;15]]/Table2117[[#This Row],[Grand Total]],"")</f>
        <v>2.0967741935483872E-2</v>
      </c>
      <c r="L29" s="15">
        <f>IFERROR(K29*Table2117[[#This Row],[FY24 DATIM Target_Adj (internal) (g*i(district total))]],"")</f>
        <v>16.560614116708763</v>
      </c>
    </row>
    <row r="30" spans="1:12" x14ac:dyDescent="0.3">
      <c r="A30" s="31" t="s">
        <v>9</v>
      </c>
      <c r="B30" s="8" t="s">
        <v>33</v>
      </c>
      <c r="C30" s="8" t="s">
        <v>41</v>
      </c>
      <c r="D30" s="9">
        <v>0</v>
      </c>
      <c r="E30" s="9">
        <v>0</v>
      </c>
      <c r="F30" s="9">
        <v>0</v>
      </c>
      <c r="G30" s="45">
        <f t="shared" si="6"/>
        <v>0</v>
      </c>
      <c r="H30" s="154">
        <f t="shared" si="7"/>
        <v>0</v>
      </c>
      <c r="I30" s="154">
        <f t="shared" si="8"/>
        <v>0</v>
      </c>
      <c r="K30" s="14">
        <v>0</v>
      </c>
      <c r="L30" s="15">
        <f>IFERROR(K30*Table2117[[#This Row],[FY24 DATIM Target_Adj (internal) (g*i(district total))]],"")</f>
        <v>0</v>
      </c>
    </row>
    <row r="31" spans="1:12" x14ac:dyDescent="0.3">
      <c r="A31" s="24" t="s">
        <v>9</v>
      </c>
      <c r="B31" s="1" t="s">
        <v>33</v>
      </c>
      <c r="C31" s="1" t="s">
        <v>42</v>
      </c>
      <c r="D31" s="2">
        <v>71</v>
      </c>
      <c r="E31" s="2">
        <v>2792</v>
      </c>
      <c r="F31" s="2">
        <v>2863</v>
      </c>
      <c r="G31" s="152">
        <f t="shared" si="6"/>
        <v>0.19028313172936329</v>
      </c>
      <c r="H31" s="153">
        <f t="shared" si="7"/>
        <v>3489.9829190482519</v>
      </c>
      <c r="I31" s="153">
        <f t="shared" si="8"/>
        <v>3647.1567858567059</v>
      </c>
      <c r="K31" s="14">
        <f>IFERROR(Table2117[[#This Row],[ &lt;15]]/Table2117[[#This Row],[Grand Total]],"")</f>
        <v>2.4799161718477122E-2</v>
      </c>
      <c r="L31" s="15">
        <f>IFERROR(K31*Table2117[[#This Row],[FY24 DATIM Target_Adj (internal) (g*i(district total))]],"")</f>
        <v>90.446430945101682</v>
      </c>
    </row>
    <row r="32" spans="1:12" x14ac:dyDescent="0.3">
      <c r="A32" s="24" t="s">
        <v>9</v>
      </c>
      <c r="B32" s="1" t="s">
        <v>33</v>
      </c>
      <c r="C32" s="1" t="s">
        <v>43</v>
      </c>
      <c r="D32" s="2">
        <v>21</v>
      </c>
      <c r="E32" s="2">
        <v>275</v>
      </c>
      <c r="F32" s="2">
        <v>296</v>
      </c>
      <c r="G32" s="152">
        <f t="shared" si="6"/>
        <v>1.9673002791439586E-2</v>
      </c>
      <c r="H32" s="153">
        <f t="shared" si="7"/>
        <v>360.82254419779343</v>
      </c>
      <c r="I32" s="153">
        <f t="shared" si="8"/>
        <v>377.07244450352255</v>
      </c>
      <c r="K32" s="14">
        <f>IFERROR(Table2117[[#This Row],[ &lt;15]]/Table2117[[#This Row],[Grand Total]],"")</f>
        <v>7.0945945945945943E-2</v>
      </c>
      <c r="L32" s="15">
        <f>IFERROR(K32*Table2117[[#This Row],[FY24 DATIM Target_Adj (internal) (g*i(district total))]],"")</f>
        <v>26.751761265452611</v>
      </c>
    </row>
    <row r="33" spans="1:12" x14ac:dyDescent="0.3">
      <c r="A33" s="24" t="s">
        <v>9</v>
      </c>
      <c r="B33" s="1" t="s">
        <v>33</v>
      </c>
      <c r="C33" s="1" t="s">
        <v>44</v>
      </c>
      <c r="D33" s="2">
        <v>56</v>
      </c>
      <c r="E33" s="2">
        <v>1898</v>
      </c>
      <c r="F33" s="2">
        <v>1954</v>
      </c>
      <c r="G33" s="152">
        <f t="shared" si="6"/>
        <v>0.12986840356240861</v>
      </c>
      <c r="H33" s="153">
        <f t="shared" si="7"/>
        <v>2381.9163897381363</v>
      </c>
      <c r="I33" s="153">
        <f t="shared" si="8"/>
        <v>2489.1876910806859</v>
      </c>
      <c r="K33" s="14">
        <f>IFERROR(Table2117[[#This Row],[ &lt;15]]/Table2117[[#This Row],[Grand Total]],"")</f>
        <v>2.8659160696008188E-2</v>
      </c>
      <c r="L33" s="15">
        <f>IFERROR(K33*Table2117[[#This Row],[FY24 DATIM Target_Adj (internal) (g*i(district total))]],"")</f>
        <v>71.338030041206963</v>
      </c>
    </row>
    <row r="34" spans="1:12" x14ac:dyDescent="0.3">
      <c r="A34" s="24" t="s">
        <v>9</v>
      </c>
      <c r="B34" s="1" t="s">
        <v>33</v>
      </c>
      <c r="C34" s="1" t="s">
        <v>45</v>
      </c>
      <c r="D34" s="2">
        <v>3</v>
      </c>
      <c r="E34" s="2">
        <v>80</v>
      </c>
      <c r="F34" s="2">
        <v>83</v>
      </c>
      <c r="G34" s="152">
        <f t="shared" si="6"/>
        <v>5.516416323275289E-3</v>
      </c>
      <c r="H34" s="153">
        <f t="shared" si="7"/>
        <v>101.17659178519207</v>
      </c>
      <c r="I34" s="153">
        <f t="shared" si="8"/>
        <v>105.73315166821746</v>
      </c>
      <c r="K34" s="14">
        <f>IFERROR(Table2117[[#This Row],[ &lt;15]]/Table2117[[#This Row],[Grand Total]],"")</f>
        <v>3.614457831325301E-2</v>
      </c>
      <c r="L34" s="15">
        <f>IFERROR(K34*Table2117[[#This Row],[FY24 DATIM Target_Adj (internal) (g*i(district total))]],"")</f>
        <v>3.821680180778944</v>
      </c>
    </row>
    <row r="35" spans="1:12" x14ac:dyDescent="0.3">
      <c r="A35" s="24" t="s">
        <v>9</v>
      </c>
      <c r="B35" s="1" t="s">
        <v>33</v>
      </c>
      <c r="C35" s="1" t="s">
        <v>46</v>
      </c>
      <c r="D35" s="2">
        <v>70</v>
      </c>
      <c r="E35" s="2">
        <v>2385</v>
      </c>
      <c r="F35" s="2">
        <v>2455</v>
      </c>
      <c r="G35" s="152">
        <f t="shared" si="6"/>
        <v>0.16316629004386549</v>
      </c>
      <c r="H35" s="153">
        <f t="shared" si="7"/>
        <v>2992.6329256945369</v>
      </c>
      <c r="I35" s="153">
        <f t="shared" si="8"/>
        <v>3127.4082812707697</v>
      </c>
      <c r="K35" s="14">
        <f>IFERROR(Table2117[[#This Row],[ &lt;15]]/Table2117[[#This Row],[Grand Total]],"")</f>
        <v>2.8513238289205704E-2</v>
      </c>
      <c r="L35" s="15">
        <f>IFERROR(K35*Table2117[[#This Row],[FY24 DATIM Target_Adj (internal) (g*i(district total))]],"")</f>
        <v>89.172537551508711</v>
      </c>
    </row>
    <row r="36" spans="1:12" x14ac:dyDescent="0.3">
      <c r="A36" s="24" t="s">
        <v>9</v>
      </c>
      <c r="B36" s="1" t="s">
        <v>33</v>
      </c>
      <c r="C36" s="1" t="s">
        <v>47</v>
      </c>
      <c r="D36" s="2">
        <v>7</v>
      </c>
      <c r="E36" s="2">
        <v>235</v>
      </c>
      <c r="F36" s="2">
        <v>242</v>
      </c>
      <c r="G36" s="152">
        <f t="shared" si="6"/>
        <v>1.6084009038947227E-2</v>
      </c>
      <c r="H36" s="153">
        <f t="shared" si="7"/>
        <v>294.99680978333112</v>
      </c>
      <c r="I36" s="153">
        <f t="shared" si="8"/>
        <v>308.2822012495015</v>
      </c>
      <c r="K36" s="14">
        <f>IFERROR(Table2117[[#This Row],[ &lt;15]]/Table2117[[#This Row],[Grand Total]],"")</f>
        <v>2.8925619834710745E-2</v>
      </c>
      <c r="L36" s="15">
        <f>IFERROR(K36*Table2117[[#This Row],[FY24 DATIM Target_Adj (internal) (g*i(district total))]],"")</f>
        <v>8.9172537551508704</v>
      </c>
    </row>
    <row r="37" spans="1:12" x14ac:dyDescent="0.3">
      <c r="A37" s="24" t="s">
        <v>9</v>
      </c>
      <c r="B37" s="1" t="s">
        <v>33</v>
      </c>
      <c r="C37" s="1" t="s">
        <v>48</v>
      </c>
      <c r="D37" s="2">
        <v>3</v>
      </c>
      <c r="E37" s="2">
        <v>33</v>
      </c>
      <c r="F37" s="2">
        <v>36</v>
      </c>
      <c r="G37" s="152">
        <f t="shared" si="6"/>
        <v>2.3926625016615711E-3</v>
      </c>
      <c r="H37" s="153">
        <f t="shared" si="7"/>
        <v>43.883822942974874</v>
      </c>
      <c r="I37" s="153">
        <f t="shared" si="8"/>
        <v>45.860162169347333</v>
      </c>
      <c r="K37" s="14">
        <f>IFERROR(Table2117[[#This Row],[ &lt;15]]/Table2117[[#This Row],[Grand Total]],"")</f>
        <v>8.3333333333333329E-2</v>
      </c>
      <c r="L37" s="15">
        <f>IFERROR(K37*Table2117[[#This Row],[FY24 DATIM Target_Adj (internal) (g*i(district total))]],"")</f>
        <v>3.8216801807789444</v>
      </c>
    </row>
    <row r="38" spans="1:12" x14ac:dyDescent="0.3">
      <c r="A38" s="24" t="s">
        <v>9</v>
      </c>
      <c r="B38" s="1" t="s">
        <v>33</v>
      </c>
      <c r="C38" s="1" t="s">
        <v>49</v>
      </c>
      <c r="D38" s="2">
        <v>3</v>
      </c>
      <c r="E38" s="2">
        <v>152</v>
      </c>
      <c r="F38" s="2">
        <v>155</v>
      </c>
      <c r="G38" s="152">
        <f t="shared" si="6"/>
        <v>1.0301741326598432E-2</v>
      </c>
      <c r="H38" s="153">
        <f t="shared" si="7"/>
        <v>188.94423767114185</v>
      </c>
      <c r="I38" s="153">
        <f t="shared" si="8"/>
        <v>197.45347600691215</v>
      </c>
      <c r="K38" s="14">
        <f>IFERROR(Table2117[[#This Row],[ &lt;15]]/Table2117[[#This Row],[Grand Total]],"")</f>
        <v>1.935483870967742E-2</v>
      </c>
      <c r="L38" s="15">
        <f>IFERROR(K38*Table2117[[#This Row],[FY24 DATIM Target_Adj (internal) (g*i(district total))]],"")</f>
        <v>3.8216801807789449</v>
      </c>
    </row>
    <row r="39" spans="1:12" x14ac:dyDescent="0.3">
      <c r="A39" s="24" t="s">
        <v>9</v>
      </c>
      <c r="B39" s="1" t="s">
        <v>33</v>
      </c>
      <c r="C39" s="1" t="s">
        <v>50</v>
      </c>
      <c r="D39" s="2">
        <v>16</v>
      </c>
      <c r="E39" s="2">
        <v>236</v>
      </c>
      <c r="F39" s="2">
        <v>252</v>
      </c>
      <c r="G39" s="152">
        <f t="shared" si="6"/>
        <v>1.6748637511630998E-2</v>
      </c>
      <c r="H39" s="153">
        <f t="shared" si="7"/>
        <v>307.18676060082413</v>
      </c>
      <c r="I39" s="153">
        <f t="shared" si="8"/>
        <v>321.02113518543132</v>
      </c>
      <c r="K39" s="14">
        <f>IFERROR(Table2117[[#This Row],[ &lt;15]]/Table2117[[#This Row],[Grand Total]],"")</f>
        <v>6.3492063492063489E-2</v>
      </c>
      <c r="L39" s="15">
        <f>IFERROR(K39*Table2117[[#This Row],[FY24 DATIM Target_Adj (internal) (g*i(district total))]],"")</f>
        <v>20.3822942974877</v>
      </c>
    </row>
    <row r="40" spans="1:12" x14ac:dyDescent="0.3">
      <c r="A40" s="24" t="s">
        <v>9</v>
      </c>
      <c r="B40" s="1" t="s">
        <v>33</v>
      </c>
      <c r="C40" s="1" t="s">
        <v>51</v>
      </c>
      <c r="D40" s="2">
        <v>1</v>
      </c>
      <c r="E40" s="2">
        <v>34</v>
      </c>
      <c r="F40" s="2">
        <v>35</v>
      </c>
      <c r="G40" s="152">
        <f t="shared" si="6"/>
        <v>2.3261996543931943E-3</v>
      </c>
      <c r="H40" s="153">
        <f t="shared" si="7"/>
        <v>42.664827861225575</v>
      </c>
      <c r="I40" s="153">
        <f t="shared" si="8"/>
        <v>44.586268775754355</v>
      </c>
      <c r="K40" s="14">
        <f>IFERROR(Table2117[[#This Row],[ &lt;15]]/Table2117[[#This Row],[Grand Total]],"")</f>
        <v>2.8571428571428571E-2</v>
      </c>
      <c r="L40" s="15">
        <f>IFERROR(K40*Table2117[[#This Row],[FY24 DATIM Target_Adj (internal) (g*i(district total))]],"")</f>
        <v>1.2738933935929815</v>
      </c>
    </row>
    <row r="41" spans="1:12" x14ac:dyDescent="0.3">
      <c r="A41" s="31" t="s">
        <v>9</v>
      </c>
      <c r="B41" s="8" t="s">
        <v>33</v>
      </c>
      <c r="C41" s="8" t="s">
        <v>52</v>
      </c>
      <c r="D41" s="9">
        <v>0</v>
      </c>
      <c r="E41" s="9">
        <v>0</v>
      </c>
      <c r="F41" s="9">
        <v>0</v>
      </c>
      <c r="G41" s="45">
        <f t="shared" si="6"/>
        <v>0</v>
      </c>
      <c r="H41" s="154">
        <f t="shared" si="7"/>
        <v>0</v>
      </c>
      <c r="I41" s="154">
        <f t="shared" si="8"/>
        <v>0</v>
      </c>
      <c r="K41" s="14">
        <v>0</v>
      </c>
      <c r="L41" s="15">
        <f>IFERROR(K41*Table2117[[#This Row],[FY24 DATIM Target_Adj (internal) (g*i(district total))]],"")</f>
        <v>0</v>
      </c>
    </row>
    <row r="42" spans="1:12" x14ac:dyDescent="0.3">
      <c r="A42" s="24" t="s">
        <v>9</v>
      </c>
      <c r="B42" s="1" t="s">
        <v>33</v>
      </c>
      <c r="C42" s="1" t="s">
        <v>53</v>
      </c>
      <c r="D42" s="2"/>
      <c r="E42" s="2">
        <v>122</v>
      </c>
      <c r="F42" s="2">
        <v>122</v>
      </c>
      <c r="G42" s="152">
        <f t="shared" si="6"/>
        <v>8.1084673667419921E-3</v>
      </c>
      <c r="H42" s="153">
        <f t="shared" si="7"/>
        <v>148.71739997341487</v>
      </c>
      <c r="I42" s="153">
        <f t="shared" si="8"/>
        <v>155.41499401834378</v>
      </c>
      <c r="K42" s="14">
        <f>IFERROR(Table2117[[#This Row],[ &lt;15]]/Table2117[[#This Row],[Grand Total]],"")</f>
        <v>0</v>
      </c>
      <c r="L42" s="15">
        <f>IFERROR(K42*Table2117[[#This Row],[FY24 DATIM Target_Adj (internal) (g*i(district total))]],"")</f>
        <v>0</v>
      </c>
    </row>
    <row r="43" spans="1:12" x14ac:dyDescent="0.3">
      <c r="A43" s="24" t="s">
        <v>9</v>
      </c>
      <c r="B43" s="1" t="s">
        <v>33</v>
      </c>
      <c r="C43" s="1" t="s">
        <v>54</v>
      </c>
      <c r="D43" s="2">
        <v>14</v>
      </c>
      <c r="E43" s="2">
        <v>221</v>
      </c>
      <c r="F43" s="2">
        <v>235</v>
      </c>
      <c r="G43" s="152">
        <f t="shared" si="6"/>
        <v>1.561876910806859E-2</v>
      </c>
      <c r="H43" s="153">
        <f t="shared" si="7"/>
        <v>286.46384421108598</v>
      </c>
      <c r="I43" s="153">
        <f t="shared" si="8"/>
        <v>299.36494749435064</v>
      </c>
      <c r="K43" s="14">
        <f>IFERROR(Table2117[[#This Row],[ &lt;15]]/Table2117[[#This Row],[Grand Total]],"")</f>
        <v>5.9574468085106386E-2</v>
      </c>
      <c r="L43" s="15">
        <f>IFERROR(K43*Table2117[[#This Row],[FY24 DATIM Target_Adj (internal) (g*i(district total))]],"")</f>
        <v>17.834507510301741</v>
      </c>
    </row>
    <row r="44" spans="1:12" x14ac:dyDescent="0.3">
      <c r="A44" s="24" t="s">
        <v>9</v>
      </c>
      <c r="B44" s="1" t="s">
        <v>33</v>
      </c>
      <c r="C44" s="1" t="s">
        <v>55</v>
      </c>
      <c r="D44" s="2">
        <v>4</v>
      </c>
      <c r="E44" s="2">
        <v>110</v>
      </c>
      <c r="F44" s="2">
        <v>114</v>
      </c>
      <c r="G44" s="152">
        <f t="shared" si="6"/>
        <v>7.5767645885949754E-3</v>
      </c>
      <c r="H44" s="153">
        <f t="shared" si="7"/>
        <v>138.96543931942045</v>
      </c>
      <c r="I44" s="153">
        <f t="shared" si="8"/>
        <v>145.2238468695999</v>
      </c>
      <c r="K44" s="14">
        <f>IFERROR(Table2117[[#This Row],[ &lt;15]]/Table2117[[#This Row],[Grand Total]],"")</f>
        <v>3.5087719298245612E-2</v>
      </c>
      <c r="L44" s="15">
        <f>IFERROR(K44*Table2117[[#This Row],[FY24 DATIM Target_Adj (internal) (g*i(district total))]],"")</f>
        <v>5.0955735743719259</v>
      </c>
    </row>
    <row r="45" spans="1:12" x14ac:dyDescent="0.3">
      <c r="A45" s="24" t="s">
        <v>9</v>
      </c>
      <c r="B45" s="1" t="s">
        <v>33</v>
      </c>
      <c r="C45" s="1" t="s">
        <v>56</v>
      </c>
      <c r="D45" s="2">
        <v>5</v>
      </c>
      <c r="E45" s="2">
        <v>103</v>
      </c>
      <c r="F45" s="2">
        <v>108</v>
      </c>
      <c r="G45" s="152">
        <f t="shared" si="6"/>
        <v>7.1779875049847132E-3</v>
      </c>
      <c r="H45" s="153">
        <f t="shared" si="7"/>
        <v>131.65146882892464</v>
      </c>
      <c r="I45" s="153">
        <f t="shared" si="8"/>
        <v>137.58048650804199</v>
      </c>
      <c r="K45" s="14">
        <f>IFERROR(Table2117[[#This Row],[ &lt;15]]/Table2117[[#This Row],[Grand Total]],"")</f>
        <v>4.6296296296296294E-2</v>
      </c>
      <c r="L45" s="15">
        <f>IFERROR(K45*Table2117[[#This Row],[FY24 DATIM Target_Adj (internal) (g*i(district total))]],"")</f>
        <v>6.3694669679649065</v>
      </c>
    </row>
    <row r="46" spans="1:12" x14ac:dyDescent="0.3">
      <c r="A46" s="31" t="s">
        <v>9</v>
      </c>
      <c r="B46" s="8" t="s">
        <v>33</v>
      </c>
      <c r="C46" s="8" t="s">
        <v>57</v>
      </c>
      <c r="D46" s="9">
        <v>0</v>
      </c>
      <c r="E46" s="9">
        <v>0</v>
      </c>
      <c r="F46" s="9">
        <v>0</v>
      </c>
      <c r="G46" s="45">
        <f t="shared" si="6"/>
        <v>0</v>
      </c>
      <c r="H46" s="154">
        <f t="shared" si="7"/>
        <v>0</v>
      </c>
      <c r="I46" s="154">
        <f t="shared" si="8"/>
        <v>0</v>
      </c>
      <c r="K46" s="14">
        <v>0</v>
      </c>
      <c r="L46" s="15">
        <f>IFERROR(K46*Table2117[[#This Row],[FY24 DATIM Target_Adj (internal) (g*i(district total))]],"")</f>
        <v>0</v>
      </c>
    </row>
    <row r="47" spans="1:12" x14ac:dyDescent="0.3">
      <c r="A47" s="24" t="s">
        <v>9</v>
      </c>
      <c r="B47" s="1" t="s">
        <v>33</v>
      </c>
      <c r="C47" s="1" t="s">
        <v>58</v>
      </c>
      <c r="D47" s="2">
        <v>1</v>
      </c>
      <c r="E47" s="2">
        <v>24</v>
      </c>
      <c r="F47" s="2">
        <v>25</v>
      </c>
      <c r="G47" s="152">
        <f t="shared" si="6"/>
        <v>1.6615711817094243E-3</v>
      </c>
      <c r="H47" s="153">
        <f t="shared" si="7"/>
        <v>30.474877043732551</v>
      </c>
      <c r="I47" s="153">
        <f t="shared" si="8"/>
        <v>31.847334839824537</v>
      </c>
      <c r="K47" s="14">
        <f>IFERROR(Table2117[[#This Row],[ &lt;15]]/Table2117[[#This Row],[Grand Total]],"")</f>
        <v>0.04</v>
      </c>
      <c r="L47" s="15">
        <f>IFERROR(K47*Table2117[[#This Row],[FY24 DATIM Target_Adj (internal) (g*i(district total))]],"")</f>
        <v>1.2738933935929815</v>
      </c>
    </row>
    <row r="48" spans="1:12" x14ac:dyDescent="0.3">
      <c r="A48" s="24" t="s">
        <v>9</v>
      </c>
      <c r="B48" s="1" t="s">
        <v>33</v>
      </c>
      <c r="C48" s="1" t="s">
        <v>59</v>
      </c>
      <c r="D48" s="2">
        <v>22</v>
      </c>
      <c r="E48" s="2">
        <v>745</v>
      </c>
      <c r="F48" s="2">
        <v>767</v>
      </c>
      <c r="G48" s="152">
        <f t="shared" si="6"/>
        <v>5.0977003854845139E-2</v>
      </c>
      <c r="H48" s="153">
        <f t="shared" si="7"/>
        <v>934.96922770171466</v>
      </c>
      <c r="I48" s="153">
        <f t="shared" si="8"/>
        <v>977.07623288581681</v>
      </c>
      <c r="K48" s="14">
        <f>IFERROR(Table2117[[#This Row],[ &lt;15]]/Table2117[[#This Row],[Grand Total]],"")</f>
        <v>2.8683181225554105E-2</v>
      </c>
      <c r="L48" s="15">
        <f>IFERROR(K48*Table2117[[#This Row],[FY24 DATIM Target_Adj (internal) (g*i(district total))]],"")</f>
        <v>28.025654659045593</v>
      </c>
    </row>
    <row r="49" spans="1:12" x14ac:dyDescent="0.3">
      <c r="A49" s="24" t="s">
        <v>9</v>
      </c>
      <c r="B49" s="1" t="s">
        <v>33</v>
      </c>
      <c r="C49" s="1" t="s">
        <v>60</v>
      </c>
      <c r="D49" s="2">
        <v>1</v>
      </c>
      <c r="E49" s="2">
        <v>49</v>
      </c>
      <c r="F49" s="2">
        <v>50</v>
      </c>
      <c r="G49" s="152">
        <f t="shared" si="6"/>
        <v>3.3231423634188487E-3</v>
      </c>
      <c r="H49" s="153">
        <f t="shared" si="7"/>
        <v>60.949754087465102</v>
      </c>
      <c r="I49" s="153">
        <f t="shared" si="8"/>
        <v>63.694669679649074</v>
      </c>
      <c r="K49" s="14">
        <f>IFERROR(Table2117[[#This Row],[ &lt;15]]/Table2117[[#This Row],[Grand Total]],"")</f>
        <v>0.02</v>
      </c>
      <c r="L49" s="15">
        <f>IFERROR(K49*Table2117[[#This Row],[FY24 DATIM Target_Adj (internal) (g*i(district total))]],"")</f>
        <v>1.2738933935929815</v>
      </c>
    </row>
    <row r="50" spans="1:12" x14ac:dyDescent="0.3">
      <c r="A50" s="24" t="s">
        <v>9</v>
      </c>
      <c r="B50" s="1" t="s">
        <v>33</v>
      </c>
      <c r="C50" s="1" t="s">
        <v>61</v>
      </c>
      <c r="D50" s="2">
        <v>1</v>
      </c>
      <c r="E50" s="2">
        <v>45</v>
      </c>
      <c r="F50" s="2">
        <v>46</v>
      </c>
      <c r="G50" s="152">
        <f t="shared" si="6"/>
        <v>3.0572909743453408E-3</v>
      </c>
      <c r="H50" s="153">
        <f t="shared" si="7"/>
        <v>56.073773760467894</v>
      </c>
      <c r="I50" s="153">
        <f t="shared" si="8"/>
        <v>58.599096105277148</v>
      </c>
      <c r="K50" s="14">
        <f>IFERROR(Table2117[[#This Row],[ &lt;15]]/Table2117[[#This Row],[Grand Total]],"")</f>
        <v>2.1739130434782608E-2</v>
      </c>
      <c r="L50" s="15">
        <f>IFERROR(K50*Table2117[[#This Row],[FY24 DATIM Target_Adj (internal) (g*i(district total))]],"")</f>
        <v>1.2738933935929815</v>
      </c>
    </row>
    <row r="51" spans="1:12" x14ac:dyDescent="0.3">
      <c r="A51" s="24" t="s">
        <v>9</v>
      </c>
      <c r="B51" s="1" t="s">
        <v>33</v>
      </c>
      <c r="C51" s="1" t="s">
        <v>62</v>
      </c>
      <c r="D51" s="2"/>
      <c r="E51" s="2">
        <v>117</v>
      </c>
      <c r="F51" s="2">
        <v>117</v>
      </c>
      <c r="G51" s="152">
        <f t="shared" si="6"/>
        <v>7.7761531304001066E-3</v>
      </c>
      <c r="H51" s="153">
        <f t="shared" si="7"/>
        <v>142.62242456466836</v>
      </c>
      <c r="I51" s="153">
        <f t="shared" si="8"/>
        <v>149.04552705037884</v>
      </c>
      <c r="K51" s="14">
        <f>IFERROR(Table2117[[#This Row],[ &lt;15]]/Table2117[[#This Row],[Grand Total]],"")</f>
        <v>0</v>
      </c>
      <c r="L51" s="15">
        <f>IFERROR(K51*Table2117[[#This Row],[FY24 DATIM Target_Adj (internal) (g*i(district total))]],"")</f>
        <v>0</v>
      </c>
    </row>
    <row r="52" spans="1:12" x14ac:dyDescent="0.3">
      <c r="A52" s="24" t="s">
        <v>9</v>
      </c>
      <c r="B52" s="1" t="s">
        <v>33</v>
      </c>
      <c r="C52" s="1" t="s">
        <v>63</v>
      </c>
      <c r="D52" s="2">
        <v>5</v>
      </c>
      <c r="E52" s="2">
        <v>310</v>
      </c>
      <c r="F52" s="2">
        <v>315</v>
      </c>
      <c r="G52" s="152">
        <f t="shared" si="6"/>
        <v>2.0935796889538748E-2</v>
      </c>
      <c r="H52" s="153">
        <f t="shared" si="7"/>
        <v>383.98345075103015</v>
      </c>
      <c r="I52" s="153">
        <f t="shared" si="8"/>
        <v>401.27641898178916</v>
      </c>
      <c r="K52" s="14">
        <f>IFERROR(Table2117[[#This Row],[ &lt;15]]/Table2117[[#This Row],[Grand Total]],"")</f>
        <v>1.5873015873015872E-2</v>
      </c>
      <c r="L52" s="15">
        <f>IFERROR(K52*Table2117[[#This Row],[FY24 DATIM Target_Adj (internal) (g*i(district total))]],"")</f>
        <v>6.3694669679649074</v>
      </c>
    </row>
    <row r="53" spans="1:12" x14ac:dyDescent="0.3">
      <c r="A53" s="24" t="s">
        <v>9</v>
      </c>
      <c r="B53" s="1" t="s">
        <v>33</v>
      </c>
      <c r="C53" s="1" t="s">
        <v>64</v>
      </c>
      <c r="D53" s="2"/>
      <c r="E53" s="2">
        <v>7</v>
      </c>
      <c r="F53" s="2">
        <v>7</v>
      </c>
      <c r="G53" s="152">
        <f t="shared" si="6"/>
        <v>4.6523993087863882E-4</v>
      </c>
      <c r="H53" s="153">
        <f t="shared" si="7"/>
        <v>8.5329655722451143</v>
      </c>
      <c r="I53" s="153">
        <f t="shared" si="8"/>
        <v>8.9172537551508704</v>
      </c>
      <c r="K53" s="14">
        <f>IFERROR(Table2117[[#This Row],[ &lt;15]]/Table2117[[#This Row],[Grand Total]],"")</f>
        <v>0</v>
      </c>
      <c r="L53" s="15">
        <f>IFERROR(K53*Table2117[[#This Row],[FY24 DATIM Target_Adj (internal) (g*i(district total))]],"")</f>
        <v>0</v>
      </c>
    </row>
    <row r="54" spans="1:12" x14ac:dyDescent="0.3">
      <c r="A54" s="24" t="s">
        <v>9</v>
      </c>
      <c r="B54" s="1" t="s">
        <v>33</v>
      </c>
      <c r="C54" s="1" t="s">
        <v>65</v>
      </c>
      <c r="D54" s="2">
        <v>12</v>
      </c>
      <c r="E54" s="2">
        <v>175</v>
      </c>
      <c r="F54" s="2">
        <v>187</v>
      </c>
      <c r="G54" s="152">
        <f t="shared" si="6"/>
        <v>1.2428552439186495E-2</v>
      </c>
      <c r="H54" s="153">
        <f t="shared" si="7"/>
        <v>227.95208028711951</v>
      </c>
      <c r="I54" s="153">
        <f t="shared" si="8"/>
        <v>238.21806460188756</v>
      </c>
      <c r="K54" s="14">
        <f>IFERROR(Table2117[[#This Row],[ &lt;15]]/Table2117[[#This Row],[Grand Total]],"")</f>
        <v>6.4171122994652413E-2</v>
      </c>
      <c r="L54" s="15">
        <f>IFERROR(K54*Table2117[[#This Row],[FY24 DATIM Target_Adj (internal) (g*i(district total))]],"")</f>
        <v>15.286720723115781</v>
      </c>
    </row>
    <row r="55" spans="1:12" x14ac:dyDescent="0.3">
      <c r="A55" s="24" t="s">
        <v>9</v>
      </c>
      <c r="B55" s="1" t="s">
        <v>33</v>
      </c>
      <c r="C55" s="1" t="s">
        <v>66</v>
      </c>
      <c r="D55" s="2">
        <v>14</v>
      </c>
      <c r="E55" s="2">
        <v>555</v>
      </c>
      <c r="F55" s="2">
        <v>569</v>
      </c>
      <c r="G55" s="152">
        <f t="shared" si="6"/>
        <v>3.78173600957065E-2</v>
      </c>
      <c r="H55" s="153">
        <f t="shared" si="7"/>
        <v>693.6082015153529</v>
      </c>
      <c r="I55" s="153">
        <f t="shared" si="8"/>
        <v>724.84534095440642</v>
      </c>
      <c r="K55" s="14">
        <f>IFERROR(Table2117[[#This Row],[ &lt;15]]/Table2117[[#This Row],[Grand Total]],"")</f>
        <v>2.4604569420035149E-2</v>
      </c>
      <c r="L55" s="15">
        <f>IFERROR(K55*Table2117[[#This Row],[FY24 DATIM Target_Adj (internal) (g*i(district total))]],"")</f>
        <v>17.834507510301741</v>
      </c>
    </row>
    <row r="56" spans="1:12" x14ac:dyDescent="0.3">
      <c r="A56" s="25" t="s">
        <v>9</v>
      </c>
      <c r="B56" s="5" t="s">
        <v>67</v>
      </c>
      <c r="C56" s="5"/>
      <c r="D56" s="6">
        <v>423</v>
      </c>
      <c r="E56" s="6">
        <v>14623</v>
      </c>
      <c r="F56" s="6">
        <v>15046</v>
      </c>
      <c r="G56" s="155">
        <f t="shared" si="6"/>
        <v>1</v>
      </c>
      <c r="H56" s="6">
        <v>18341</v>
      </c>
      <c r="I56" s="21">
        <v>19167</v>
      </c>
      <c r="K56" s="14">
        <f>IFERROR(Table2117[[#This Row],[ &lt;15]]/Table2117[[#This Row],[Grand Total]],"")</f>
        <v>2.8113784394523462E-2</v>
      </c>
      <c r="L56" s="15">
        <f>IFERROR(K56*Table2117[[#This Row],[FY24 DATIM Target_Adj (internal) (g*i(district total))]],"")</f>
        <v>538.85690548983121</v>
      </c>
    </row>
    <row r="57" spans="1:12" x14ac:dyDescent="0.3">
      <c r="A57" s="24" t="s">
        <v>9</v>
      </c>
      <c r="B57" s="1" t="s">
        <v>68</v>
      </c>
      <c r="C57" s="1" t="s">
        <v>69</v>
      </c>
      <c r="D57" s="2">
        <v>10</v>
      </c>
      <c r="E57" s="2">
        <v>324</v>
      </c>
      <c r="F57" s="2">
        <v>334</v>
      </c>
      <c r="G57" s="152">
        <f>F57/$F$66</f>
        <v>0.41285537700865266</v>
      </c>
      <c r="H57" s="153">
        <f>G57*$H$66</f>
        <v>739.01112484548821</v>
      </c>
      <c r="I57" s="153">
        <f>G57*$I$66</f>
        <v>772.86526576019776</v>
      </c>
      <c r="K57" s="14">
        <f>IFERROR(Table2117[[#This Row],[ &lt;15]]/Table2117[[#This Row],[Grand Total]],"")</f>
        <v>2.9940119760479042E-2</v>
      </c>
      <c r="L57" s="15">
        <f>IFERROR(K57*Table2117[[#This Row],[FY24 DATIM Target_Adj (internal) (g*i(district total))]],"")</f>
        <v>23.139678615574784</v>
      </c>
    </row>
    <row r="58" spans="1:12" x14ac:dyDescent="0.3">
      <c r="A58" s="24" t="s">
        <v>9</v>
      </c>
      <c r="B58" s="1" t="s">
        <v>68</v>
      </c>
      <c r="C58" s="1" t="s">
        <v>70</v>
      </c>
      <c r="D58" s="2"/>
      <c r="E58" s="2">
        <v>5</v>
      </c>
      <c r="F58" s="2">
        <v>5</v>
      </c>
      <c r="G58" s="152">
        <f t="shared" ref="G58:G66" si="9">F58/$F$66</f>
        <v>6.180469715698393E-3</v>
      </c>
      <c r="H58" s="153">
        <f t="shared" ref="H58:H64" si="10">G58*$H$66</f>
        <v>11.063040791100123</v>
      </c>
      <c r="I58" s="153">
        <f t="shared" ref="I58:I65" si="11">G58*$I$66</f>
        <v>11.569839307787392</v>
      </c>
      <c r="K58" s="14">
        <f>IFERROR(Table2117[[#This Row],[ &lt;15]]/Table2117[[#This Row],[Grand Total]],"")</f>
        <v>0</v>
      </c>
      <c r="L58" s="15">
        <f>IFERROR(K58*Table2117[[#This Row],[FY24 DATIM Target_Adj (internal) (g*i(district total))]],"")</f>
        <v>0</v>
      </c>
    </row>
    <row r="59" spans="1:12" x14ac:dyDescent="0.3">
      <c r="A59" s="24" t="s">
        <v>9</v>
      </c>
      <c r="B59" s="1" t="s">
        <v>68</v>
      </c>
      <c r="C59" s="1" t="s">
        <v>71</v>
      </c>
      <c r="D59" s="2">
        <v>8</v>
      </c>
      <c r="E59" s="2">
        <v>101</v>
      </c>
      <c r="F59" s="2">
        <v>109</v>
      </c>
      <c r="G59" s="152">
        <f t="shared" si="9"/>
        <v>0.13473423980222496</v>
      </c>
      <c r="H59" s="153">
        <f t="shared" si="10"/>
        <v>241.17428924598266</v>
      </c>
      <c r="I59" s="153">
        <f t="shared" si="11"/>
        <v>252.22249690976511</v>
      </c>
      <c r="K59" s="14">
        <f>IFERROR(Table2117[[#This Row],[ &lt;15]]/Table2117[[#This Row],[Grand Total]],"")</f>
        <v>7.3394495412844041E-2</v>
      </c>
      <c r="L59" s="15">
        <f>IFERROR(K59*Table2117[[#This Row],[FY24 DATIM Target_Adj (internal) (g*i(district total))]],"")</f>
        <v>18.511742892459825</v>
      </c>
    </row>
    <row r="60" spans="1:12" x14ac:dyDescent="0.3">
      <c r="A60" s="31" t="s">
        <v>9</v>
      </c>
      <c r="B60" s="8" t="s">
        <v>68</v>
      </c>
      <c r="C60" s="8" t="s">
        <v>72</v>
      </c>
      <c r="D60" s="9">
        <v>0</v>
      </c>
      <c r="E60" s="9">
        <v>0</v>
      </c>
      <c r="F60" s="9">
        <v>0</v>
      </c>
      <c r="G60" s="45">
        <f t="shared" si="9"/>
        <v>0</v>
      </c>
      <c r="H60" s="154">
        <f t="shared" si="10"/>
        <v>0</v>
      </c>
      <c r="I60" s="154">
        <f t="shared" si="11"/>
        <v>0</v>
      </c>
      <c r="K60" s="14">
        <v>0</v>
      </c>
      <c r="L60" s="15">
        <f>IFERROR(K60*Table2117[[#This Row],[FY24 DATIM Target_Adj (internal) (g*i(district total))]],"")</f>
        <v>0</v>
      </c>
    </row>
    <row r="61" spans="1:12" x14ac:dyDescent="0.3">
      <c r="A61" s="24" t="s">
        <v>9</v>
      </c>
      <c r="B61" s="1" t="s">
        <v>68</v>
      </c>
      <c r="C61" s="1" t="s">
        <v>73</v>
      </c>
      <c r="D61" s="2">
        <v>6</v>
      </c>
      <c r="E61" s="2">
        <v>86</v>
      </c>
      <c r="F61" s="2">
        <v>92</v>
      </c>
      <c r="G61" s="152">
        <f t="shared" si="9"/>
        <v>0.11372064276885044</v>
      </c>
      <c r="H61" s="153">
        <f t="shared" si="10"/>
        <v>203.55995055624228</v>
      </c>
      <c r="I61" s="153">
        <f t="shared" si="11"/>
        <v>212.88504326328803</v>
      </c>
      <c r="K61" s="14">
        <f>IFERROR(Table2117[[#This Row],[ &lt;15]]/Table2117[[#This Row],[Grand Total]],"")</f>
        <v>6.5217391304347824E-2</v>
      </c>
      <c r="L61" s="15">
        <f>IFERROR(K61*Table2117[[#This Row],[FY24 DATIM Target_Adj (internal) (g*i(district total))]],"")</f>
        <v>13.883807169344871</v>
      </c>
    </row>
    <row r="62" spans="1:12" x14ac:dyDescent="0.3">
      <c r="A62" s="24" t="s">
        <v>9</v>
      </c>
      <c r="B62" s="1" t="s">
        <v>68</v>
      </c>
      <c r="C62" s="1" t="s">
        <v>74</v>
      </c>
      <c r="D62" s="2">
        <v>4</v>
      </c>
      <c r="E62" s="2">
        <v>109</v>
      </c>
      <c r="F62" s="2">
        <v>113</v>
      </c>
      <c r="G62" s="152">
        <f t="shared" si="9"/>
        <v>0.13967861557478367</v>
      </c>
      <c r="H62" s="153">
        <f t="shared" si="10"/>
        <v>250.02472187886278</v>
      </c>
      <c r="I62" s="153">
        <f t="shared" si="11"/>
        <v>261.47836835599503</v>
      </c>
      <c r="K62" s="14">
        <f>IFERROR(Table2117[[#This Row],[ &lt;15]]/Table2117[[#This Row],[Grand Total]],"")</f>
        <v>3.5398230088495575E-2</v>
      </c>
      <c r="L62" s="15">
        <f>IFERROR(K62*Table2117[[#This Row],[FY24 DATIM Target_Adj (internal) (g*i(district total))]],"")</f>
        <v>9.2558714462299125</v>
      </c>
    </row>
    <row r="63" spans="1:12" x14ac:dyDescent="0.3">
      <c r="A63" s="24" t="s">
        <v>9</v>
      </c>
      <c r="B63" s="1" t="s">
        <v>68</v>
      </c>
      <c r="C63" s="1" t="s">
        <v>75</v>
      </c>
      <c r="D63" s="2">
        <v>1</v>
      </c>
      <c r="E63" s="2">
        <v>5</v>
      </c>
      <c r="F63" s="2">
        <v>6</v>
      </c>
      <c r="G63" s="152">
        <f t="shared" si="9"/>
        <v>7.4165636588380719E-3</v>
      </c>
      <c r="H63" s="153">
        <f t="shared" si="10"/>
        <v>13.275648949320148</v>
      </c>
      <c r="I63" s="153">
        <f t="shared" si="11"/>
        <v>13.883807169344871</v>
      </c>
      <c r="K63" s="14">
        <f>IFERROR(Table2117[[#This Row],[ &lt;15]]/Table2117[[#This Row],[Grand Total]],"")</f>
        <v>0.16666666666666666</v>
      </c>
      <c r="L63" s="15">
        <f>IFERROR(K63*Table2117[[#This Row],[FY24 DATIM Target_Adj (internal) (g*i(district total))]],"")</f>
        <v>2.3139678615574786</v>
      </c>
    </row>
    <row r="64" spans="1:12" x14ac:dyDescent="0.3">
      <c r="A64" s="24" t="s">
        <v>9</v>
      </c>
      <c r="B64" s="1" t="s">
        <v>68</v>
      </c>
      <c r="C64" s="1" t="s">
        <v>76</v>
      </c>
      <c r="D64" s="2">
        <v>6</v>
      </c>
      <c r="E64" s="2">
        <v>122</v>
      </c>
      <c r="F64" s="2">
        <v>128</v>
      </c>
      <c r="G64" s="152">
        <f t="shared" si="9"/>
        <v>0.15822002472187885</v>
      </c>
      <c r="H64" s="153">
        <f t="shared" si="10"/>
        <v>283.21384425216314</v>
      </c>
      <c r="I64" s="153">
        <f t="shared" si="11"/>
        <v>296.1878862793572</v>
      </c>
      <c r="K64" s="14">
        <f>IFERROR(Table2117[[#This Row],[ &lt;15]]/Table2117[[#This Row],[Grand Total]],"")</f>
        <v>4.6875E-2</v>
      </c>
      <c r="L64" s="15">
        <f>IFERROR(K64*Table2117[[#This Row],[FY24 DATIM Target_Adj (internal) (g*i(district total))]],"")</f>
        <v>13.88380716934487</v>
      </c>
    </row>
    <row r="65" spans="1:12" x14ac:dyDescent="0.3">
      <c r="A65" s="24" t="s">
        <v>9</v>
      </c>
      <c r="B65" s="1" t="s">
        <v>68</v>
      </c>
      <c r="C65" s="1" t="s">
        <v>77</v>
      </c>
      <c r="D65" s="2">
        <v>2</v>
      </c>
      <c r="E65" s="2">
        <v>20</v>
      </c>
      <c r="F65" s="2">
        <v>22</v>
      </c>
      <c r="G65" s="152">
        <f t="shared" si="9"/>
        <v>2.7194066749072928E-2</v>
      </c>
      <c r="H65" s="153">
        <f>G65*$H$66</f>
        <v>48.677379480840543</v>
      </c>
      <c r="I65" s="153">
        <f t="shared" si="11"/>
        <v>50.90729295426452</v>
      </c>
      <c r="K65" s="14">
        <f>IFERROR(Table2117[[#This Row],[ &lt;15]]/Table2117[[#This Row],[Grand Total]],"")</f>
        <v>9.0909090909090912E-2</v>
      </c>
      <c r="L65" s="15">
        <f>IFERROR(K65*Table2117[[#This Row],[FY24 DATIM Target_Adj (internal) (g*i(district total))]],"")</f>
        <v>4.6279357231149563</v>
      </c>
    </row>
    <row r="66" spans="1:12" x14ac:dyDescent="0.3">
      <c r="A66" s="25" t="s">
        <v>9</v>
      </c>
      <c r="B66" s="5" t="s">
        <v>78</v>
      </c>
      <c r="C66" s="5"/>
      <c r="D66" s="6">
        <v>37</v>
      </c>
      <c r="E66" s="6">
        <v>772</v>
      </c>
      <c r="F66" s="6">
        <v>809</v>
      </c>
      <c r="G66" s="155">
        <f t="shared" si="9"/>
        <v>1</v>
      </c>
      <c r="H66" s="6">
        <v>1790</v>
      </c>
      <c r="I66" s="21">
        <v>1872</v>
      </c>
      <c r="K66" s="14">
        <f>IFERROR(Table2117[[#This Row],[ &lt;15]]/Table2117[[#This Row],[Grand Total]],"")</f>
        <v>4.573547589616811E-2</v>
      </c>
      <c r="L66" s="15">
        <f>IFERROR(K66*Table2117[[#This Row],[FY24 DATIM Target_Adj (internal) (g*i(district total))]],"")</f>
        <v>85.616810877626705</v>
      </c>
    </row>
    <row r="67" spans="1:12" x14ac:dyDescent="0.3">
      <c r="A67" s="24" t="s">
        <v>9</v>
      </c>
      <c r="B67" s="1" t="s">
        <v>79</v>
      </c>
      <c r="C67" s="1" t="s">
        <v>80</v>
      </c>
      <c r="D67" s="2"/>
      <c r="E67" s="2">
        <v>7</v>
      </c>
      <c r="F67" s="2">
        <v>7</v>
      </c>
      <c r="G67" s="152">
        <f>F67/$F$73</f>
        <v>1.6241299303944315E-2</v>
      </c>
      <c r="H67" s="153">
        <f>G67*$H$73</f>
        <v>16.890951276102086</v>
      </c>
      <c r="I67" s="153">
        <f>G67*$I$73</f>
        <v>17.654292343387471</v>
      </c>
      <c r="K67" s="14">
        <f>IFERROR(Table2117[[#This Row],[ &lt;15]]/Table2117[[#This Row],[Grand Total]],"")</f>
        <v>0</v>
      </c>
      <c r="L67" s="15">
        <f>IFERROR(K67*Table2117[[#This Row],[FY24 DATIM Target_Adj (internal) (g*i(district total))]],"")</f>
        <v>0</v>
      </c>
    </row>
    <row r="68" spans="1:12" x14ac:dyDescent="0.3">
      <c r="A68" s="24" t="s">
        <v>9</v>
      </c>
      <c r="B68" s="1" t="s">
        <v>79</v>
      </c>
      <c r="C68" s="1" t="s">
        <v>81</v>
      </c>
      <c r="D68" s="2">
        <v>4</v>
      </c>
      <c r="E68" s="2">
        <v>71</v>
      </c>
      <c r="F68" s="2">
        <v>75</v>
      </c>
      <c r="G68" s="152">
        <f t="shared" ref="G68:G73" si="12">F68/$F$73</f>
        <v>0.1740139211136891</v>
      </c>
      <c r="H68" s="153">
        <f t="shared" ref="H68:H72" si="13">G68*$H$73</f>
        <v>180.97447795823666</v>
      </c>
      <c r="I68" s="153">
        <f t="shared" ref="I68:I72" si="14">G68*$I$73</f>
        <v>189.15313225058006</v>
      </c>
      <c r="K68" s="14">
        <f>IFERROR(Table2117[[#This Row],[ &lt;15]]/Table2117[[#This Row],[Grand Total]],"")</f>
        <v>5.3333333333333337E-2</v>
      </c>
      <c r="L68" s="15">
        <f>IFERROR(K68*Table2117[[#This Row],[FY24 DATIM Target_Adj (internal) (g*i(district total))]],"")</f>
        <v>10.08816705336427</v>
      </c>
    </row>
    <row r="69" spans="1:12" x14ac:dyDescent="0.3">
      <c r="A69" s="24" t="s">
        <v>9</v>
      </c>
      <c r="B69" s="1" t="s">
        <v>79</v>
      </c>
      <c r="C69" s="1" t="s">
        <v>82</v>
      </c>
      <c r="D69" s="2"/>
      <c r="E69" s="2">
        <v>1</v>
      </c>
      <c r="F69" s="2">
        <v>1</v>
      </c>
      <c r="G69" s="152">
        <f t="shared" si="12"/>
        <v>2.3201856148491878E-3</v>
      </c>
      <c r="H69" s="153">
        <f t="shared" si="13"/>
        <v>2.4129930394431556</v>
      </c>
      <c r="I69" s="153">
        <f t="shared" si="14"/>
        <v>2.522041763341067</v>
      </c>
      <c r="K69" s="14">
        <f>IFERROR(Table2117[[#This Row],[ &lt;15]]/Table2117[[#This Row],[Grand Total]],"")</f>
        <v>0</v>
      </c>
      <c r="L69" s="15">
        <f>IFERROR(K69*Table2117[[#This Row],[FY24 DATIM Target_Adj (internal) (g*i(district total))]],"")</f>
        <v>0</v>
      </c>
    </row>
    <row r="70" spans="1:12" x14ac:dyDescent="0.3">
      <c r="A70" s="24" t="s">
        <v>9</v>
      </c>
      <c r="B70" s="1" t="s">
        <v>79</v>
      </c>
      <c r="C70" s="1" t="s">
        <v>83</v>
      </c>
      <c r="D70" s="2">
        <v>1</v>
      </c>
      <c r="E70" s="2">
        <v>6</v>
      </c>
      <c r="F70" s="2">
        <v>7</v>
      </c>
      <c r="G70" s="152">
        <f t="shared" si="12"/>
        <v>1.6241299303944315E-2</v>
      </c>
      <c r="H70" s="153">
        <f t="shared" si="13"/>
        <v>16.890951276102086</v>
      </c>
      <c r="I70" s="153">
        <f t="shared" si="14"/>
        <v>17.654292343387471</v>
      </c>
      <c r="K70" s="14">
        <f>IFERROR(Table2117[[#This Row],[ &lt;15]]/Table2117[[#This Row],[Grand Total]],"")</f>
        <v>0.14285714285714285</v>
      </c>
      <c r="L70" s="15">
        <f>IFERROR(K70*Table2117[[#This Row],[FY24 DATIM Target_Adj (internal) (g*i(district total))]],"")</f>
        <v>2.522041763341067</v>
      </c>
    </row>
    <row r="71" spans="1:12" x14ac:dyDescent="0.3">
      <c r="A71" s="31" t="s">
        <v>9</v>
      </c>
      <c r="B71" s="8" t="s">
        <v>79</v>
      </c>
      <c r="C71" s="8" t="s">
        <v>84</v>
      </c>
      <c r="D71" s="9">
        <v>0</v>
      </c>
      <c r="E71" s="9">
        <v>0</v>
      </c>
      <c r="F71" s="9">
        <v>0</v>
      </c>
      <c r="G71" s="45">
        <f t="shared" si="12"/>
        <v>0</v>
      </c>
      <c r="H71" s="154">
        <f t="shared" si="13"/>
        <v>0</v>
      </c>
      <c r="I71" s="154">
        <f t="shared" si="14"/>
        <v>0</v>
      </c>
      <c r="K71" s="14">
        <v>0</v>
      </c>
      <c r="L71" s="15">
        <f>IFERROR(K71*Table2117[[#This Row],[FY24 DATIM Target_Adj (internal) (g*i(district total))]],"")</f>
        <v>0</v>
      </c>
    </row>
    <row r="72" spans="1:12" x14ac:dyDescent="0.3">
      <c r="A72" s="24" t="s">
        <v>9</v>
      </c>
      <c r="B72" s="1" t="s">
        <v>79</v>
      </c>
      <c r="C72" s="1" t="s">
        <v>85</v>
      </c>
      <c r="D72" s="2">
        <v>16</v>
      </c>
      <c r="E72" s="2">
        <v>325</v>
      </c>
      <c r="F72" s="2">
        <v>341</v>
      </c>
      <c r="G72" s="152">
        <f t="shared" si="12"/>
        <v>0.79118329466357307</v>
      </c>
      <c r="H72" s="153">
        <f t="shared" si="13"/>
        <v>822.83062645011603</v>
      </c>
      <c r="I72" s="153">
        <f t="shared" si="14"/>
        <v>860.01624129930394</v>
      </c>
      <c r="K72" s="14">
        <f>IFERROR(Table2117[[#This Row],[ &lt;15]]/Table2117[[#This Row],[Grand Total]],"")</f>
        <v>4.6920821114369501E-2</v>
      </c>
      <c r="L72" s="15">
        <f>IFERROR(K72*Table2117[[#This Row],[FY24 DATIM Target_Adj (internal) (g*i(district total))]],"")</f>
        <v>40.352668213457079</v>
      </c>
    </row>
    <row r="73" spans="1:12" x14ac:dyDescent="0.3">
      <c r="A73" s="25" t="s">
        <v>9</v>
      </c>
      <c r="B73" s="5" t="s">
        <v>86</v>
      </c>
      <c r="C73" s="5"/>
      <c r="D73" s="6">
        <v>21</v>
      </c>
      <c r="E73" s="6">
        <v>410</v>
      </c>
      <c r="F73" s="6">
        <v>431</v>
      </c>
      <c r="G73" s="155">
        <f t="shared" si="12"/>
        <v>1</v>
      </c>
      <c r="H73" s="6">
        <v>1040</v>
      </c>
      <c r="I73" s="21">
        <v>1087</v>
      </c>
      <c r="K73" s="14">
        <f>IFERROR(Table2117[[#This Row],[ &lt;15]]/Table2117[[#This Row],[Grand Total]],"")</f>
        <v>4.8723897911832945E-2</v>
      </c>
      <c r="L73" s="15">
        <f>IFERROR(K73*Table2117[[#This Row],[FY24 DATIM Target_Adj (internal) (g*i(district total))]],"")</f>
        <v>52.96287703016241</v>
      </c>
    </row>
    <row r="74" spans="1:12" x14ac:dyDescent="0.3">
      <c r="A74" s="24" t="s">
        <v>9</v>
      </c>
      <c r="B74" s="1" t="s">
        <v>87</v>
      </c>
      <c r="C74" s="1" t="s">
        <v>88</v>
      </c>
      <c r="D74" s="2">
        <v>16</v>
      </c>
      <c r="E74" s="2">
        <v>410</v>
      </c>
      <c r="F74" s="2">
        <v>426</v>
      </c>
      <c r="G74" s="152">
        <f>F74/$F$86</f>
        <v>0.17654372150849565</v>
      </c>
      <c r="H74" s="153">
        <f>G74*$H$86</f>
        <v>851.64691255698301</v>
      </c>
      <c r="I74" s="153">
        <f>G74*$I$86</f>
        <v>890.13344384583502</v>
      </c>
      <c r="K74" s="14">
        <f>IFERROR(Table2117[[#This Row],[ &lt;15]]/Table2117[[#This Row],[Grand Total]],"")</f>
        <v>3.7558685446009391E-2</v>
      </c>
      <c r="L74" s="15">
        <f>IFERROR(K74*Table2117[[#This Row],[FY24 DATIM Target_Adj (internal) (g*i(district total))]],"")</f>
        <v>33.43224202237878</v>
      </c>
    </row>
    <row r="75" spans="1:12" x14ac:dyDescent="0.3">
      <c r="A75" s="24" t="s">
        <v>9</v>
      </c>
      <c r="B75" s="1" t="s">
        <v>87</v>
      </c>
      <c r="C75" s="1" t="s">
        <v>89</v>
      </c>
      <c r="D75" s="2">
        <v>5</v>
      </c>
      <c r="E75" s="2">
        <v>154</v>
      </c>
      <c r="F75" s="2">
        <v>159</v>
      </c>
      <c r="G75" s="152">
        <f t="shared" ref="G75:G86" si="15">F75/$F$86</f>
        <v>6.5893079154579356E-2</v>
      </c>
      <c r="H75" s="153">
        <f t="shared" ref="H75:H85" si="16">G75*$H$86</f>
        <v>317.86821384169082</v>
      </c>
      <c r="I75" s="153">
        <f t="shared" ref="I75:I85" si="17">G75*$I$86</f>
        <v>332.23290509738911</v>
      </c>
      <c r="K75" s="14">
        <f>IFERROR(Table2117[[#This Row],[ &lt;15]]/Table2117[[#This Row],[Grand Total]],"")</f>
        <v>3.1446540880503145E-2</v>
      </c>
      <c r="L75" s="15">
        <f>IFERROR(K75*Table2117[[#This Row],[FY24 DATIM Target_Adj (internal) (g*i(district total))]],"")</f>
        <v>10.447575631993368</v>
      </c>
    </row>
    <row r="76" spans="1:12" x14ac:dyDescent="0.3">
      <c r="A76" s="24" t="s">
        <v>9</v>
      </c>
      <c r="B76" s="1" t="s">
        <v>87</v>
      </c>
      <c r="C76" s="1" t="s">
        <v>90</v>
      </c>
      <c r="D76" s="2"/>
      <c r="E76" s="2">
        <v>4</v>
      </c>
      <c r="F76" s="2">
        <v>4</v>
      </c>
      <c r="G76" s="152">
        <f t="shared" si="15"/>
        <v>1.6576875259013675E-3</v>
      </c>
      <c r="H76" s="153">
        <f t="shared" si="16"/>
        <v>7.9966846249481973</v>
      </c>
      <c r="I76" s="153">
        <f t="shared" si="17"/>
        <v>8.358060505594695</v>
      </c>
      <c r="K76" s="14">
        <f>IFERROR(Table2117[[#This Row],[ &lt;15]]/Table2117[[#This Row],[Grand Total]],"")</f>
        <v>0</v>
      </c>
      <c r="L76" s="15">
        <f>IFERROR(K76*Table2117[[#This Row],[FY24 DATIM Target_Adj (internal) (g*i(district total))]],"")</f>
        <v>0</v>
      </c>
    </row>
    <row r="77" spans="1:12" x14ac:dyDescent="0.3">
      <c r="A77" s="31" t="s">
        <v>9</v>
      </c>
      <c r="B77" s="8" t="s">
        <v>87</v>
      </c>
      <c r="C77" s="8" t="s">
        <v>91</v>
      </c>
      <c r="D77" s="9">
        <v>0</v>
      </c>
      <c r="E77" s="9">
        <v>0</v>
      </c>
      <c r="F77" s="9">
        <v>0</v>
      </c>
      <c r="G77" s="45">
        <f t="shared" si="15"/>
        <v>0</v>
      </c>
      <c r="H77" s="154">
        <f t="shared" si="16"/>
        <v>0</v>
      </c>
      <c r="I77" s="154">
        <f t="shared" si="17"/>
        <v>0</v>
      </c>
      <c r="K77" s="14">
        <v>0</v>
      </c>
      <c r="L77" s="15">
        <f>IFERROR(K77*Table2117[[#This Row],[FY24 DATIM Target_Adj (internal) (g*i(district total))]],"")</f>
        <v>0</v>
      </c>
    </row>
    <row r="78" spans="1:12" x14ac:dyDescent="0.3">
      <c r="A78" s="24" t="s">
        <v>9</v>
      </c>
      <c r="B78" s="1" t="s">
        <v>87</v>
      </c>
      <c r="C78" s="1" t="s">
        <v>92</v>
      </c>
      <c r="D78" s="2"/>
      <c r="E78" s="2">
        <v>72</v>
      </c>
      <c r="F78" s="2">
        <v>72</v>
      </c>
      <c r="G78" s="152">
        <f t="shared" si="15"/>
        <v>2.9838375466224618E-2</v>
      </c>
      <c r="H78" s="153">
        <f t="shared" si="16"/>
        <v>143.94032324906755</v>
      </c>
      <c r="I78" s="153">
        <f t="shared" si="17"/>
        <v>150.44508910070454</v>
      </c>
      <c r="K78" s="14">
        <f>IFERROR(Table2117[[#This Row],[ &lt;15]]/Table2117[[#This Row],[Grand Total]],"")</f>
        <v>0</v>
      </c>
      <c r="L78" s="15">
        <f>IFERROR(K78*Table2117[[#This Row],[FY24 DATIM Target_Adj (internal) (g*i(district total))]],"")</f>
        <v>0</v>
      </c>
    </row>
    <row r="79" spans="1:12" x14ac:dyDescent="0.3">
      <c r="A79" s="24" t="s">
        <v>9</v>
      </c>
      <c r="B79" s="1" t="s">
        <v>87</v>
      </c>
      <c r="C79" s="1" t="s">
        <v>93</v>
      </c>
      <c r="D79" s="2"/>
      <c r="E79" s="2">
        <v>34</v>
      </c>
      <c r="F79" s="2">
        <v>34</v>
      </c>
      <c r="G79" s="152">
        <f t="shared" si="15"/>
        <v>1.4090343970161625E-2</v>
      </c>
      <c r="H79" s="153">
        <f t="shared" si="16"/>
        <v>67.971819312059679</v>
      </c>
      <c r="I79" s="153">
        <f t="shared" si="17"/>
        <v>71.043514297554907</v>
      </c>
      <c r="K79" s="14">
        <f>IFERROR(Table2117[[#This Row],[ &lt;15]]/Table2117[[#This Row],[Grand Total]],"")</f>
        <v>0</v>
      </c>
      <c r="L79" s="15">
        <f>IFERROR(K79*Table2117[[#This Row],[FY24 DATIM Target_Adj (internal) (g*i(district total))]],"")</f>
        <v>0</v>
      </c>
    </row>
    <row r="80" spans="1:12" x14ac:dyDescent="0.3">
      <c r="A80" s="24" t="s">
        <v>9</v>
      </c>
      <c r="B80" s="1" t="s">
        <v>87</v>
      </c>
      <c r="C80" s="1" t="s">
        <v>94</v>
      </c>
      <c r="D80" s="2">
        <v>36</v>
      </c>
      <c r="E80" s="2">
        <v>1201</v>
      </c>
      <c r="F80" s="2">
        <v>1237</v>
      </c>
      <c r="G80" s="152">
        <f t="shared" si="15"/>
        <v>0.51263986738499789</v>
      </c>
      <c r="H80" s="153">
        <f t="shared" si="16"/>
        <v>2472.9747202652297</v>
      </c>
      <c r="I80" s="153">
        <f t="shared" si="17"/>
        <v>2584.7302113551596</v>
      </c>
      <c r="K80" s="14">
        <f>IFERROR(Table2117[[#This Row],[ &lt;15]]/Table2117[[#This Row],[Grand Total]],"")</f>
        <v>2.9102667744543249E-2</v>
      </c>
      <c r="L80" s="15">
        <f>IFERROR(K80*Table2117[[#This Row],[FY24 DATIM Target_Adj (internal) (g*i(district total))]],"")</f>
        <v>75.222544550352254</v>
      </c>
    </row>
    <row r="81" spans="1:12" x14ac:dyDescent="0.3">
      <c r="A81" s="31" t="s">
        <v>9</v>
      </c>
      <c r="B81" s="8" t="s">
        <v>87</v>
      </c>
      <c r="C81" s="8" t="s">
        <v>95</v>
      </c>
      <c r="D81" s="9">
        <v>0</v>
      </c>
      <c r="E81" s="9">
        <v>0</v>
      </c>
      <c r="F81" s="9">
        <v>0</v>
      </c>
      <c r="G81" s="45">
        <f>F81/$F$170</f>
        <v>0</v>
      </c>
      <c r="H81" s="154">
        <f t="shared" si="16"/>
        <v>0</v>
      </c>
      <c r="I81" s="154">
        <f t="shared" si="17"/>
        <v>0</v>
      </c>
      <c r="K81" s="14">
        <v>0</v>
      </c>
      <c r="L81" s="15">
        <f>IFERROR(K81*Table2117[[#This Row],[FY24 DATIM Target_Adj (internal) (g*i(district total))]],"")</f>
        <v>0</v>
      </c>
    </row>
    <row r="82" spans="1:12" x14ac:dyDescent="0.3">
      <c r="A82" s="24" t="s">
        <v>9</v>
      </c>
      <c r="B82" s="1" t="s">
        <v>87</v>
      </c>
      <c r="C82" s="1" t="s">
        <v>96</v>
      </c>
      <c r="D82" s="2">
        <v>17</v>
      </c>
      <c r="E82" s="2">
        <v>347</v>
      </c>
      <c r="F82" s="2">
        <v>364</v>
      </c>
      <c r="G82" s="152">
        <f t="shared" si="15"/>
        <v>0.15084956485702444</v>
      </c>
      <c r="H82" s="153">
        <f t="shared" si="16"/>
        <v>727.69830087028595</v>
      </c>
      <c r="I82" s="153">
        <f t="shared" si="17"/>
        <v>760.58350600911729</v>
      </c>
      <c r="K82" s="14">
        <f>IFERROR(Table2117[[#This Row],[ &lt;15]]/Table2117[[#This Row],[Grand Total]],"")</f>
        <v>4.6703296703296704E-2</v>
      </c>
      <c r="L82" s="15">
        <f>IFERROR(K82*Table2117[[#This Row],[FY24 DATIM Target_Adj (internal) (g*i(district total))]],"")</f>
        <v>35.521757148777453</v>
      </c>
    </row>
    <row r="83" spans="1:12" x14ac:dyDescent="0.3">
      <c r="A83" s="24" t="s">
        <v>9</v>
      </c>
      <c r="B83" s="1" t="s">
        <v>87</v>
      </c>
      <c r="C83" s="1" t="s">
        <v>97</v>
      </c>
      <c r="D83" s="2"/>
      <c r="E83" s="2">
        <v>6</v>
      </c>
      <c r="F83" s="2">
        <v>6</v>
      </c>
      <c r="G83" s="152">
        <f t="shared" si="15"/>
        <v>2.4865312888520514E-3</v>
      </c>
      <c r="H83" s="153">
        <f t="shared" si="16"/>
        <v>11.995026937422296</v>
      </c>
      <c r="I83" s="153">
        <f t="shared" si="17"/>
        <v>12.537090758392043</v>
      </c>
      <c r="K83" s="14">
        <f>IFERROR(Table2117[[#This Row],[ &lt;15]]/Table2117[[#This Row],[Grand Total]],"")</f>
        <v>0</v>
      </c>
      <c r="L83" s="15">
        <f>IFERROR(K83*Table2117[[#This Row],[FY24 DATIM Target_Adj (internal) (g*i(district total))]],"")</f>
        <v>0</v>
      </c>
    </row>
    <row r="84" spans="1:12" x14ac:dyDescent="0.3">
      <c r="A84" s="24" t="s">
        <v>9</v>
      </c>
      <c r="B84" s="1" t="s">
        <v>87</v>
      </c>
      <c r="C84" s="1" t="s">
        <v>98</v>
      </c>
      <c r="D84" s="2"/>
      <c r="E84" s="2">
        <v>5</v>
      </c>
      <c r="F84" s="2">
        <v>5</v>
      </c>
      <c r="G84" s="152">
        <f t="shared" si="15"/>
        <v>2.0721094073767096E-3</v>
      </c>
      <c r="H84" s="153">
        <f t="shared" si="16"/>
        <v>9.9958557811852469</v>
      </c>
      <c r="I84" s="153">
        <f t="shared" si="17"/>
        <v>10.44757563199337</v>
      </c>
      <c r="K84" s="14">
        <f>IFERROR(Table2117[[#This Row],[ &lt;15]]/Table2117[[#This Row],[Grand Total]],"")</f>
        <v>0</v>
      </c>
      <c r="L84" s="15">
        <f>IFERROR(K84*Table2117[[#This Row],[FY24 DATIM Target_Adj (internal) (g*i(district total))]],"")</f>
        <v>0</v>
      </c>
    </row>
    <row r="85" spans="1:12" x14ac:dyDescent="0.3">
      <c r="A85" s="24" t="s">
        <v>9</v>
      </c>
      <c r="B85" s="1" t="s">
        <v>87</v>
      </c>
      <c r="C85" s="1" t="s">
        <v>99</v>
      </c>
      <c r="D85" s="2">
        <v>2</v>
      </c>
      <c r="E85" s="2">
        <v>104</v>
      </c>
      <c r="F85" s="2">
        <v>106</v>
      </c>
      <c r="G85" s="152">
        <f t="shared" si="15"/>
        <v>4.3928719436386245E-2</v>
      </c>
      <c r="H85" s="153">
        <f t="shared" si="16"/>
        <v>211.91214256112724</v>
      </c>
      <c r="I85" s="153">
        <f t="shared" si="17"/>
        <v>221.48860339825944</v>
      </c>
      <c r="K85" s="14">
        <f>IFERROR(Table2117[[#This Row],[ &lt;15]]/Table2117[[#This Row],[Grand Total]],"")</f>
        <v>1.8867924528301886E-2</v>
      </c>
      <c r="L85" s="15">
        <f>IFERROR(K85*Table2117[[#This Row],[FY24 DATIM Target_Adj (internal) (g*i(district total))]],"")</f>
        <v>4.1790302527973475</v>
      </c>
    </row>
    <row r="86" spans="1:12" x14ac:dyDescent="0.3">
      <c r="A86" s="25" t="s">
        <v>9</v>
      </c>
      <c r="B86" s="5" t="s">
        <v>100</v>
      </c>
      <c r="C86" s="5"/>
      <c r="D86" s="6">
        <v>76</v>
      </c>
      <c r="E86" s="6">
        <v>2337</v>
      </c>
      <c r="F86" s="6">
        <v>2413</v>
      </c>
      <c r="G86" s="155">
        <f t="shared" si="15"/>
        <v>1</v>
      </c>
      <c r="H86" s="6">
        <v>4824</v>
      </c>
      <c r="I86" s="21">
        <v>5042</v>
      </c>
      <c r="K86" s="14">
        <f>IFERROR(Table2117[[#This Row],[ &lt;15]]/Table2117[[#This Row],[Grand Total]],"")</f>
        <v>3.1496062992125984E-2</v>
      </c>
      <c r="L86" s="15">
        <f>IFERROR(K86*Table2117[[#This Row],[FY24 DATIM Target_Adj (internal) (g*i(district total))]],"")</f>
        <v>158.8031496062992</v>
      </c>
    </row>
    <row r="87" spans="1:12" x14ac:dyDescent="0.3">
      <c r="A87" s="31" t="s">
        <v>9</v>
      </c>
      <c r="B87" s="8" t="s">
        <v>101</v>
      </c>
      <c r="C87" s="8" t="s">
        <v>102</v>
      </c>
      <c r="D87" s="9">
        <v>0</v>
      </c>
      <c r="E87" s="9">
        <v>0</v>
      </c>
      <c r="F87" s="9">
        <v>0</v>
      </c>
      <c r="G87" s="45">
        <f>F87/$F$106</f>
        <v>0</v>
      </c>
      <c r="H87" s="154">
        <f>G87*$H$106</f>
        <v>0</v>
      </c>
      <c r="I87" s="154">
        <f>G87*$I$106</f>
        <v>0</v>
      </c>
      <c r="K87" s="14">
        <v>0</v>
      </c>
      <c r="L87" s="15">
        <f>IFERROR(K87*Table2117[[#This Row],[FY24 DATIM Target_Adj (internal) (g*i(district total))]],"")</f>
        <v>0</v>
      </c>
    </row>
    <row r="88" spans="1:12" x14ac:dyDescent="0.3">
      <c r="A88" s="24" t="s">
        <v>9</v>
      </c>
      <c r="B88" s="1" t="s">
        <v>101</v>
      </c>
      <c r="C88" s="1" t="s">
        <v>103</v>
      </c>
      <c r="D88" s="2">
        <v>4</v>
      </c>
      <c r="E88" s="2">
        <v>126</v>
      </c>
      <c r="F88" s="2">
        <v>130</v>
      </c>
      <c r="G88" s="152">
        <f>F88/$F$106</f>
        <v>2.5870646766169153E-2</v>
      </c>
      <c r="H88" s="153">
        <f>G88*$H$106</f>
        <v>171.72935323383084</v>
      </c>
      <c r="I88" s="153">
        <f>G88*$I$106</f>
        <v>179.43880597014925</v>
      </c>
      <c r="K88" s="14">
        <f>IFERROR(Table2117[[#This Row],[ &lt;15]]/Table2117[[#This Row],[Grand Total]],"")</f>
        <v>3.0769230769230771E-2</v>
      </c>
      <c r="L88" s="15">
        <f>IFERROR(K88*Table2117[[#This Row],[FY24 DATIM Target_Adj (internal) (g*i(district total))]],"")</f>
        <v>5.5211940298507463</v>
      </c>
    </row>
    <row r="89" spans="1:12" x14ac:dyDescent="0.3">
      <c r="A89" s="24" t="s">
        <v>9</v>
      </c>
      <c r="B89" s="1" t="s">
        <v>101</v>
      </c>
      <c r="C89" s="1" t="s">
        <v>104</v>
      </c>
      <c r="D89" s="2">
        <v>2</v>
      </c>
      <c r="E89" s="2">
        <v>52</v>
      </c>
      <c r="F89" s="2">
        <v>54</v>
      </c>
      <c r="G89" s="152">
        <f>F89/$F$106</f>
        <v>1.0746268656716417E-2</v>
      </c>
      <c r="H89" s="153">
        <f>G89*$H$106</f>
        <v>71.333731343283574</v>
      </c>
      <c r="I89" s="153">
        <f>G89*$I$106</f>
        <v>74.536119402985065</v>
      </c>
      <c r="K89" s="14">
        <f>IFERROR(Table2117[[#This Row],[ &lt;15]]/Table2117[[#This Row],[Grand Total]],"")</f>
        <v>3.7037037037037035E-2</v>
      </c>
      <c r="L89" s="15">
        <f>IFERROR(K89*Table2117[[#This Row],[FY24 DATIM Target_Adj (internal) (g*i(district total))]],"")</f>
        <v>2.7605970149253727</v>
      </c>
    </row>
    <row r="90" spans="1:12" x14ac:dyDescent="0.3">
      <c r="A90" s="31" t="s">
        <v>9</v>
      </c>
      <c r="B90" s="8" t="s">
        <v>101</v>
      </c>
      <c r="C90" s="8" t="s">
        <v>105</v>
      </c>
      <c r="D90" s="9">
        <v>0</v>
      </c>
      <c r="E90" s="9">
        <v>0</v>
      </c>
      <c r="F90" s="9">
        <v>0</v>
      </c>
      <c r="G90" s="45">
        <f t="shared" ref="G90:G104" si="18">F90/$F$106</f>
        <v>0</v>
      </c>
      <c r="H90" s="154">
        <f t="shared" ref="H90:H104" si="19">G90*$H$106</f>
        <v>0</v>
      </c>
      <c r="I90" s="154">
        <f t="shared" ref="I90:I104" si="20">G90*$I$106</f>
        <v>0</v>
      </c>
      <c r="K90" s="14">
        <v>0</v>
      </c>
      <c r="L90" s="15">
        <f>IFERROR(K90*Table2117[[#This Row],[FY24 DATIM Target_Adj (internal) (g*i(district total))]],"")</f>
        <v>0</v>
      </c>
    </row>
    <row r="91" spans="1:12" x14ac:dyDescent="0.3">
      <c r="A91" s="24" t="s">
        <v>9</v>
      </c>
      <c r="B91" s="1" t="s">
        <v>101</v>
      </c>
      <c r="C91" s="1" t="s">
        <v>106</v>
      </c>
      <c r="D91" s="2">
        <v>10</v>
      </c>
      <c r="E91" s="2">
        <v>142</v>
      </c>
      <c r="F91" s="2">
        <v>152</v>
      </c>
      <c r="G91" s="152">
        <f t="shared" si="18"/>
        <v>3.0248756218905472E-2</v>
      </c>
      <c r="H91" s="153">
        <f t="shared" si="19"/>
        <v>200.79124378109452</v>
      </c>
      <c r="I91" s="153">
        <f t="shared" si="20"/>
        <v>209.80537313432836</v>
      </c>
      <c r="K91" s="14">
        <f>IFERROR(Table2117[[#This Row],[ &lt;15]]/Table2117[[#This Row],[Grand Total]],"")</f>
        <v>6.5789473684210523E-2</v>
      </c>
      <c r="L91" s="15">
        <f>IFERROR(K91*Table2117[[#This Row],[FY24 DATIM Target_Adj (internal) (g*i(district total))]],"")</f>
        <v>13.802985074626866</v>
      </c>
    </row>
    <row r="92" spans="1:12" x14ac:dyDescent="0.3">
      <c r="A92" s="31" t="s">
        <v>9</v>
      </c>
      <c r="B92" s="8" t="s">
        <v>101</v>
      </c>
      <c r="C92" s="8" t="s">
        <v>194</v>
      </c>
      <c r="D92" s="9"/>
      <c r="E92" s="9">
        <v>0</v>
      </c>
      <c r="F92" s="9">
        <v>0</v>
      </c>
      <c r="G92" s="45">
        <f t="shared" si="18"/>
        <v>0</v>
      </c>
      <c r="H92" s="154">
        <f t="shared" si="19"/>
        <v>0</v>
      </c>
      <c r="I92" s="154">
        <f t="shared" si="20"/>
        <v>0</v>
      </c>
      <c r="K92" s="14">
        <v>0</v>
      </c>
      <c r="L92" s="15">
        <f>IFERROR(K92*Table2117[[#This Row],[FY24 DATIM Target_Adj (internal) (g*i(district total))]],"")</f>
        <v>0</v>
      </c>
    </row>
    <row r="93" spans="1:12" x14ac:dyDescent="0.3">
      <c r="A93" s="24" t="s">
        <v>9</v>
      </c>
      <c r="B93" s="1" t="s">
        <v>101</v>
      </c>
      <c r="C93" s="1" t="s">
        <v>108</v>
      </c>
      <c r="D93" s="2"/>
      <c r="E93" s="2">
        <v>56</v>
      </c>
      <c r="F93" s="2">
        <v>56</v>
      </c>
      <c r="G93" s="152">
        <f t="shared" si="18"/>
        <v>1.1144278606965175E-2</v>
      </c>
      <c r="H93" s="153">
        <f t="shared" si="19"/>
        <v>73.975721393034831</v>
      </c>
      <c r="I93" s="153">
        <f t="shared" si="20"/>
        <v>77.296716417910446</v>
      </c>
      <c r="K93" s="14">
        <f>IFERROR(Table2117[[#This Row],[ &lt;15]]/Table2117[[#This Row],[Grand Total]],"")</f>
        <v>0</v>
      </c>
      <c r="L93" s="15">
        <f>IFERROR(K93*Table2117[[#This Row],[FY24 DATIM Target_Adj (internal) (g*i(district total))]],"")</f>
        <v>0</v>
      </c>
    </row>
    <row r="94" spans="1:12" x14ac:dyDescent="0.3">
      <c r="A94" s="24" t="s">
        <v>9</v>
      </c>
      <c r="B94" s="1" t="s">
        <v>101</v>
      </c>
      <c r="C94" s="1" t="s">
        <v>109</v>
      </c>
      <c r="D94" s="2">
        <v>5</v>
      </c>
      <c r="E94" s="2">
        <v>224</v>
      </c>
      <c r="F94" s="2">
        <v>229</v>
      </c>
      <c r="G94" s="152">
        <f t="shared" si="18"/>
        <v>4.5572139303482584E-2</v>
      </c>
      <c r="H94" s="153">
        <f t="shared" si="19"/>
        <v>302.50786069651741</v>
      </c>
      <c r="I94" s="153">
        <f t="shared" si="20"/>
        <v>316.08835820895519</v>
      </c>
      <c r="K94" s="14">
        <f>IFERROR(Table2117[[#This Row],[ &lt;15]]/Table2117[[#This Row],[Grand Total]],"")</f>
        <v>2.1834061135371178E-2</v>
      </c>
      <c r="L94" s="15">
        <f>IFERROR(K94*Table2117[[#This Row],[FY24 DATIM Target_Adj (internal) (g*i(district total))]],"")</f>
        <v>6.9014925373134313</v>
      </c>
    </row>
    <row r="95" spans="1:12" x14ac:dyDescent="0.3">
      <c r="A95" s="24" t="s">
        <v>9</v>
      </c>
      <c r="B95" s="1" t="s">
        <v>101</v>
      </c>
      <c r="C95" s="1" t="s">
        <v>110</v>
      </c>
      <c r="D95" s="2">
        <v>4</v>
      </c>
      <c r="E95" s="2">
        <v>99</v>
      </c>
      <c r="F95" s="2">
        <v>103</v>
      </c>
      <c r="G95" s="152">
        <f t="shared" si="18"/>
        <v>2.0497512437810946E-2</v>
      </c>
      <c r="H95" s="153">
        <f t="shared" si="19"/>
        <v>136.06248756218906</v>
      </c>
      <c r="I95" s="153">
        <f t="shared" si="20"/>
        <v>142.17074626865673</v>
      </c>
      <c r="K95" s="14">
        <f>IFERROR(Table2117[[#This Row],[ &lt;15]]/Table2117[[#This Row],[Grand Total]],"")</f>
        <v>3.8834951456310676E-2</v>
      </c>
      <c r="L95" s="15">
        <f>IFERROR(K95*Table2117[[#This Row],[FY24 DATIM Target_Adj (internal) (g*i(district total))]],"")</f>
        <v>5.5211940298507463</v>
      </c>
    </row>
    <row r="96" spans="1:12" x14ac:dyDescent="0.3">
      <c r="A96" s="24" t="s">
        <v>9</v>
      </c>
      <c r="B96" s="1" t="s">
        <v>101</v>
      </c>
      <c r="C96" s="1" t="s">
        <v>111</v>
      </c>
      <c r="D96" s="2"/>
      <c r="E96" s="2">
        <v>26</v>
      </c>
      <c r="F96" s="2">
        <v>26</v>
      </c>
      <c r="G96" s="152">
        <f t="shared" si="18"/>
        <v>5.1741293532338306E-3</v>
      </c>
      <c r="H96" s="153">
        <f t="shared" si="19"/>
        <v>34.345870646766166</v>
      </c>
      <c r="I96" s="153">
        <f t="shared" si="20"/>
        <v>35.887761194029849</v>
      </c>
      <c r="K96" s="14">
        <f>IFERROR(Table2117[[#This Row],[ &lt;15]]/Table2117[[#This Row],[Grand Total]],"")</f>
        <v>0</v>
      </c>
      <c r="L96" s="15">
        <f>IFERROR(K96*Table2117[[#This Row],[FY24 DATIM Target_Adj (internal) (g*i(district total))]],"")</f>
        <v>0</v>
      </c>
    </row>
    <row r="97" spans="1:12" x14ac:dyDescent="0.3">
      <c r="A97" s="24" t="s">
        <v>9</v>
      </c>
      <c r="B97" s="1" t="s">
        <v>101</v>
      </c>
      <c r="C97" s="1" t="s">
        <v>112</v>
      </c>
      <c r="D97" s="2">
        <v>65</v>
      </c>
      <c r="E97" s="2">
        <v>1779</v>
      </c>
      <c r="F97" s="2">
        <v>1844</v>
      </c>
      <c r="G97" s="152">
        <f t="shared" si="18"/>
        <v>0.36696517412935326</v>
      </c>
      <c r="H97" s="153">
        <f t="shared" si="19"/>
        <v>2435.9148258706468</v>
      </c>
      <c r="I97" s="153">
        <f t="shared" si="20"/>
        <v>2545.2704477611942</v>
      </c>
      <c r="K97" s="14">
        <f>IFERROR(Table2117[[#This Row],[ &lt;15]]/Table2117[[#This Row],[Grand Total]],"")</f>
        <v>3.5249457700650758E-2</v>
      </c>
      <c r="L97" s="15">
        <f>IFERROR(K97*Table2117[[#This Row],[FY24 DATIM Target_Adj (internal) (g*i(district total))]],"")</f>
        <v>89.719402985074623</v>
      </c>
    </row>
    <row r="98" spans="1:12" x14ac:dyDescent="0.3">
      <c r="A98" s="24" t="s">
        <v>9</v>
      </c>
      <c r="B98" s="1" t="s">
        <v>101</v>
      </c>
      <c r="C98" s="1" t="s">
        <v>113</v>
      </c>
      <c r="D98" s="2">
        <v>11</v>
      </c>
      <c r="E98" s="2">
        <v>784</v>
      </c>
      <c r="F98" s="2">
        <v>795</v>
      </c>
      <c r="G98" s="152">
        <f t="shared" si="18"/>
        <v>0.15820895522388059</v>
      </c>
      <c r="H98" s="153">
        <f t="shared" si="19"/>
        <v>1050.1910447761193</v>
      </c>
      <c r="I98" s="153">
        <f t="shared" si="20"/>
        <v>1097.3373134328358</v>
      </c>
      <c r="K98" s="14">
        <f>IFERROR(Table2117[[#This Row],[ &lt;15]]/Table2117[[#This Row],[Grand Total]],"")</f>
        <v>1.3836477987421384E-2</v>
      </c>
      <c r="L98" s="15">
        <f>IFERROR(K98*Table2117[[#This Row],[FY24 DATIM Target_Adj (internal) (g*i(district total))]],"")</f>
        <v>15.183283582089553</v>
      </c>
    </row>
    <row r="99" spans="1:12" x14ac:dyDescent="0.3">
      <c r="A99" s="24" t="s">
        <v>9</v>
      </c>
      <c r="B99" s="1" t="s">
        <v>101</v>
      </c>
      <c r="C99" s="1" t="s">
        <v>114</v>
      </c>
      <c r="D99" s="2">
        <v>5</v>
      </c>
      <c r="E99" s="2">
        <v>148</v>
      </c>
      <c r="F99" s="2">
        <v>153</v>
      </c>
      <c r="G99" s="152">
        <f t="shared" si="18"/>
        <v>3.0447761194029851E-2</v>
      </c>
      <c r="H99" s="153">
        <f t="shared" si="19"/>
        <v>202.11223880597015</v>
      </c>
      <c r="I99" s="153">
        <f t="shared" si="20"/>
        <v>211.18567164179106</v>
      </c>
      <c r="K99" s="14">
        <f>IFERROR(Table2117[[#This Row],[ &lt;15]]/Table2117[[#This Row],[Grand Total]],"")</f>
        <v>3.2679738562091505E-2</v>
      </c>
      <c r="L99" s="15">
        <f>IFERROR(K99*Table2117[[#This Row],[FY24 DATIM Target_Adj (internal) (g*i(district total))]],"")</f>
        <v>6.9014925373134339</v>
      </c>
    </row>
    <row r="100" spans="1:12" x14ac:dyDescent="0.3">
      <c r="A100" s="31" t="s">
        <v>9</v>
      </c>
      <c r="B100" s="8" t="s">
        <v>101</v>
      </c>
      <c r="C100" s="8" t="s">
        <v>115</v>
      </c>
      <c r="D100" s="9">
        <v>0</v>
      </c>
      <c r="E100" s="9">
        <v>0</v>
      </c>
      <c r="F100" s="9">
        <v>0</v>
      </c>
      <c r="G100" s="45">
        <f t="shared" si="18"/>
        <v>0</v>
      </c>
      <c r="H100" s="154">
        <f t="shared" si="19"/>
        <v>0</v>
      </c>
      <c r="I100" s="154">
        <f t="shared" si="20"/>
        <v>0</v>
      </c>
      <c r="K100" s="14">
        <v>0</v>
      </c>
      <c r="L100" s="15">
        <f>IFERROR(K100*Table2117[[#This Row],[FY24 DATIM Target_Adj (internal) (g*i(district total))]],"")</f>
        <v>0</v>
      </c>
    </row>
    <row r="101" spans="1:12" x14ac:dyDescent="0.3">
      <c r="A101" s="31" t="s">
        <v>9</v>
      </c>
      <c r="B101" s="8" t="s">
        <v>101</v>
      </c>
      <c r="C101" s="8" t="s">
        <v>116</v>
      </c>
      <c r="D101" s="9">
        <v>0</v>
      </c>
      <c r="E101" s="9">
        <v>0</v>
      </c>
      <c r="F101" s="9">
        <v>0</v>
      </c>
      <c r="G101" s="45">
        <f t="shared" si="18"/>
        <v>0</v>
      </c>
      <c r="H101" s="154">
        <f t="shared" si="19"/>
        <v>0</v>
      </c>
      <c r="I101" s="154">
        <f t="shared" si="20"/>
        <v>0</v>
      </c>
      <c r="K101" s="14">
        <v>0</v>
      </c>
      <c r="L101" s="15">
        <f>IFERROR(K101*Table2117[[#This Row],[FY24 DATIM Target_Adj (internal) (g*i(district total))]],"")</f>
        <v>0</v>
      </c>
    </row>
    <row r="102" spans="1:12" x14ac:dyDescent="0.3">
      <c r="A102" s="24" t="s">
        <v>9</v>
      </c>
      <c r="B102" s="1" t="s">
        <v>101</v>
      </c>
      <c r="C102" s="1" t="s">
        <v>117</v>
      </c>
      <c r="D102" s="2">
        <v>1</v>
      </c>
      <c r="E102" s="2">
        <v>58</v>
      </c>
      <c r="F102" s="2">
        <v>59</v>
      </c>
      <c r="G102" s="152">
        <f t="shared" si="18"/>
        <v>1.1741293532338309E-2</v>
      </c>
      <c r="H102" s="153">
        <f t="shared" si="19"/>
        <v>77.938706467661689</v>
      </c>
      <c r="I102" s="153">
        <f t="shared" si="20"/>
        <v>81.43761194029851</v>
      </c>
      <c r="K102" s="14">
        <f>IFERROR(Table2117[[#This Row],[ &lt;15]]/Table2117[[#This Row],[Grand Total]],"")</f>
        <v>1.6949152542372881E-2</v>
      </c>
      <c r="L102" s="15">
        <f>IFERROR(K102*Table2117[[#This Row],[FY24 DATIM Target_Adj (internal) (g*i(district total))]],"")</f>
        <v>1.3802985074626866</v>
      </c>
    </row>
    <row r="103" spans="1:12" x14ac:dyDescent="0.3">
      <c r="A103" s="24" t="s">
        <v>9</v>
      </c>
      <c r="B103" s="1" t="s">
        <v>101</v>
      </c>
      <c r="C103" s="1" t="s">
        <v>118</v>
      </c>
      <c r="D103" s="2"/>
      <c r="E103" s="2">
        <v>7</v>
      </c>
      <c r="F103" s="2">
        <v>7</v>
      </c>
      <c r="G103" s="152">
        <f t="shared" si="18"/>
        <v>1.3930348258706469E-3</v>
      </c>
      <c r="H103" s="153">
        <f t="shared" si="19"/>
        <v>9.2469651741293539</v>
      </c>
      <c r="I103" s="153">
        <f t="shared" si="20"/>
        <v>9.6620895522388057</v>
      </c>
      <c r="K103" s="14">
        <f>IFERROR(Table2117[[#This Row],[ &lt;15]]/Table2117[[#This Row],[Grand Total]],"")</f>
        <v>0</v>
      </c>
      <c r="L103" s="15">
        <f>IFERROR(K103*Table2117[[#This Row],[FY24 DATIM Target_Adj (internal) (g*i(district total))]],"")</f>
        <v>0</v>
      </c>
    </row>
    <row r="104" spans="1:12" x14ac:dyDescent="0.3">
      <c r="A104" s="31" t="s">
        <v>9</v>
      </c>
      <c r="B104" s="8" t="s">
        <v>101</v>
      </c>
      <c r="C104" s="8" t="s">
        <v>119</v>
      </c>
      <c r="D104" s="9">
        <v>0</v>
      </c>
      <c r="E104" s="9">
        <v>0</v>
      </c>
      <c r="F104" s="9">
        <v>0</v>
      </c>
      <c r="G104" s="45">
        <f t="shared" si="18"/>
        <v>0</v>
      </c>
      <c r="H104" s="154">
        <f t="shared" si="19"/>
        <v>0</v>
      </c>
      <c r="I104" s="154">
        <f t="shared" si="20"/>
        <v>0</v>
      </c>
      <c r="K104" s="14">
        <v>0</v>
      </c>
      <c r="L104" s="15">
        <f>IFERROR(K104*Table2117[[#This Row],[FY24 DATIM Target_Adj (internal) (g*i(district total))]],"")</f>
        <v>0</v>
      </c>
    </row>
    <row r="105" spans="1:12" x14ac:dyDescent="0.3">
      <c r="A105" s="24" t="s">
        <v>9</v>
      </c>
      <c r="B105" s="1" t="s">
        <v>101</v>
      </c>
      <c r="C105" s="1" t="s">
        <v>120</v>
      </c>
      <c r="D105" s="2">
        <v>31</v>
      </c>
      <c r="E105" s="2">
        <v>1386</v>
      </c>
      <c r="F105" s="2">
        <v>1417</v>
      </c>
      <c r="G105" s="152">
        <f>F105/$F$106</f>
        <v>0.28199004975124375</v>
      </c>
      <c r="H105" s="153">
        <f>G105*$H$106</f>
        <v>1871.8499502487559</v>
      </c>
      <c r="I105" s="153">
        <f>G105*$I$106</f>
        <v>1955.8829850746267</v>
      </c>
      <c r="K105" s="14">
        <f>IFERROR(Table2117[[#This Row],[ &lt;15]]/Table2117[[#This Row],[Grand Total]],"")</f>
        <v>2.1877205363443897E-2</v>
      </c>
      <c r="L105" s="15">
        <f>IFERROR(K105*Table2117[[#This Row],[FY24 DATIM Target_Adj (internal) (g*i(district total))]],"")</f>
        <v>42.78925373134328</v>
      </c>
    </row>
    <row r="106" spans="1:12" x14ac:dyDescent="0.3">
      <c r="A106" s="25" t="s">
        <v>9</v>
      </c>
      <c r="B106" s="5" t="s">
        <v>121</v>
      </c>
      <c r="C106" s="5"/>
      <c r="D106" s="6">
        <v>138</v>
      </c>
      <c r="E106" s="6">
        <v>4887</v>
      </c>
      <c r="F106" s="6">
        <v>5025</v>
      </c>
      <c r="G106" s="155">
        <f>F106/$F$106</f>
        <v>1</v>
      </c>
      <c r="H106" s="6">
        <v>6638</v>
      </c>
      <c r="I106" s="21">
        <v>6936</v>
      </c>
      <c r="K106" s="14">
        <f>IFERROR(Table2117[[#This Row],[ &lt;15]]/Table2117[[#This Row],[Grand Total]],"")</f>
        <v>2.746268656716418E-2</v>
      </c>
      <c r="L106" s="15">
        <f>IFERROR(K106*Table2117[[#This Row],[FY24 DATIM Target_Adj (internal) (g*i(district total))]],"")</f>
        <v>190.48119402985074</v>
      </c>
    </row>
    <row r="107" spans="1:12" x14ac:dyDescent="0.3">
      <c r="A107" s="24" t="s">
        <v>9</v>
      </c>
      <c r="B107" s="1" t="s">
        <v>122</v>
      </c>
      <c r="C107" s="1" t="s">
        <v>123</v>
      </c>
      <c r="D107" s="2"/>
      <c r="E107" s="2">
        <v>94</v>
      </c>
      <c r="F107" s="2">
        <v>94</v>
      </c>
      <c r="G107" s="152">
        <f>F107/$F$113</f>
        <v>4.5542635658914726E-2</v>
      </c>
      <c r="H107" s="153">
        <f>G107*$H$113</f>
        <v>121.8265503875969</v>
      </c>
      <c r="I107" s="153">
        <f>G107*$I$113</f>
        <v>127.24612403100774</v>
      </c>
      <c r="K107" s="14">
        <f>IFERROR(Table2117[[#This Row],[ &lt;15]]/Table2117[[#This Row],[Grand Total]],"")</f>
        <v>0</v>
      </c>
      <c r="L107" s="15">
        <f>IFERROR(K107*Table2117[[#This Row],[FY24 DATIM Target_Adj (internal) (g*i(district total))]],"")</f>
        <v>0</v>
      </c>
    </row>
    <row r="108" spans="1:12" x14ac:dyDescent="0.3">
      <c r="A108" s="31" t="s">
        <v>9</v>
      </c>
      <c r="B108" s="8" t="s">
        <v>122</v>
      </c>
      <c r="C108" s="8" t="s">
        <v>124</v>
      </c>
      <c r="D108" s="9">
        <v>0</v>
      </c>
      <c r="E108" s="9">
        <v>0</v>
      </c>
      <c r="F108" s="9">
        <v>0</v>
      </c>
      <c r="G108" s="45">
        <f t="shared" ref="G108:G113" si="21">F108/$F$113</f>
        <v>0</v>
      </c>
      <c r="H108" s="154">
        <f t="shared" ref="H108:H112" si="22">G108*$H$113</f>
        <v>0</v>
      </c>
      <c r="I108" s="154">
        <f t="shared" ref="I108:I112" si="23">G108*$I$113</f>
        <v>0</v>
      </c>
      <c r="K108" s="14">
        <v>0</v>
      </c>
      <c r="L108" s="15">
        <f>IFERROR(K108*Table2117[[#This Row],[FY24 DATIM Target_Adj (internal) (g*i(district total))]],"")</f>
        <v>0</v>
      </c>
    </row>
    <row r="109" spans="1:12" x14ac:dyDescent="0.3">
      <c r="A109" s="24" t="s">
        <v>9</v>
      </c>
      <c r="B109" s="1" t="s">
        <v>122</v>
      </c>
      <c r="C109" s="1" t="s">
        <v>125</v>
      </c>
      <c r="D109" s="2">
        <v>4</v>
      </c>
      <c r="E109" s="2">
        <v>99</v>
      </c>
      <c r="F109" s="2">
        <v>103</v>
      </c>
      <c r="G109" s="152">
        <f t="shared" si="21"/>
        <v>4.9903100775193797E-2</v>
      </c>
      <c r="H109" s="153">
        <f t="shared" si="22"/>
        <v>133.4907945736434</v>
      </c>
      <c r="I109" s="153">
        <f t="shared" si="23"/>
        <v>139.42926356589146</v>
      </c>
      <c r="K109" s="14">
        <f>IFERROR(Table2117[[#This Row],[ &lt;15]]/Table2117[[#This Row],[Grand Total]],"")</f>
        <v>3.8834951456310676E-2</v>
      </c>
      <c r="L109" s="15">
        <f>IFERROR(K109*Table2117[[#This Row],[FY24 DATIM Target_Adj (internal) (g*i(district total))]],"")</f>
        <v>5.4147286821705416</v>
      </c>
    </row>
    <row r="110" spans="1:12" x14ac:dyDescent="0.3">
      <c r="A110" s="24" t="s">
        <v>9</v>
      </c>
      <c r="B110" s="1" t="s">
        <v>122</v>
      </c>
      <c r="C110" s="1" t="s">
        <v>126</v>
      </c>
      <c r="D110" s="2"/>
      <c r="E110" s="2">
        <v>32</v>
      </c>
      <c r="F110" s="2">
        <v>32</v>
      </c>
      <c r="G110" s="152">
        <f t="shared" si="21"/>
        <v>1.5503875968992248E-2</v>
      </c>
      <c r="H110" s="153">
        <f t="shared" si="22"/>
        <v>41.472868217054263</v>
      </c>
      <c r="I110" s="153">
        <f t="shared" si="23"/>
        <v>43.31782945736434</v>
      </c>
      <c r="K110" s="14">
        <f>IFERROR(Table2117[[#This Row],[ &lt;15]]/Table2117[[#This Row],[Grand Total]],"")</f>
        <v>0</v>
      </c>
      <c r="L110" s="15">
        <f>IFERROR(K110*Table2117[[#This Row],[FY24 DATIM Target_Adj (internal) (g*i(district total))]],"")</f>
        <v>0</v>
      </c>
    </row>
    <row r="111" spans="1:12" x14ac:dyDescent="0.3">
      <c r="A111" s="24" t="s">
        <v>9</v>
      </c>
      <c r="B111" s="1" t="s">
        <v>122</v>
      </c>
      <c r="C111" s="1" t="s">
        <v>127</v>
      </c>
      <c r="D111" s="2">
        <v>54</v>
      </c>
      <c r="E111" s="2">
        <v>1065</v>
      </c>
      <c r="F111" s="2">
        <v>1119</v>
      </c>
      <c r="G111" s="152">
        <f t="shared" si="21"/>
        <v>0.54215116279069764</v>
      </c>
      <c r="H111" s="153">
        <f t="shared" si="22"/>
        <v>1450.2543604651162</v>
      </c>
      <c r="I111" s="153">
        <f t="shared" si="23"/>
        <v>1514.7703488372092</v>
      </c>
      <c r="K111" s="14">
        <f>IFERROR(Table2117[[#This Row],[ &lt;15]]/Table2117[[#This Row],[Grand Total]],"")</f>
        <v>4.8257372654155493E-2</v>
      </c>
      <c r="L111" s="15">
        <f>IFERROR(K111*Table2117[[#This Row],[FY24 DATIM Target_Adj (internal) (g*i(district total))]],"")</f>
        <v>73.098837209302317</v>
      </c>
    </row>
    <row r="112" spans="1:12" x14ac:dyDescent="0.3">
      <c r="A112" s="24" t="s">
        <v>9</v>
      </c>
      <c r="B112" s="1" t="s">
        <v>122</v>
      </c>
      <c r="C112" s="1" t="s">
        <v>128</v>
      </c>
      <c r="D112" s="2">
        <v>26</v>
      </c>
      <c r="E112" s="2">
        <v>690</v>
      </c>
      <c r="F112" s="2">
        <v>716</v>
      </c>
      <c r="G112" s="152">
        <f t="shared" si="21"/>
        <v>0.34689922480620156</v>
      </c>
      <c r="H112" s="153">
        <f t="shared" si="22"/>
        <v>927.95542635658921</v>
      </c>
      <c r="I112" s="153">
        <f t="shared" si="23"/>
        <v>969.23643410852719</v>
      </c>
      <c r="K112" s="14">
        <f>IFERROR(Table2117[[#This Row],[ &lt;15]]/Table2117[[#This Row],[Grand Total]],"")</f>
        <v>3.6312849162011177E-2</v>
      </c>
      <c r="L112" s="15">
        <f>IFERROR(K112*Table2117[[#This Row],[FY24 DATIM Target_Adj (internal) (g*i(district total))]],"")</f>
        <v>35.195736434108532</v>
      </c>
    </row>
    <row r="113" spans="1:12" x14ac:dyDescent="0.3">
      <c r="A113" s="25" t="s">
        <v>9</v>
      </c>
      <c r="B113" s="5" t="s">
        <v>129</v>
      </c>
      <c r="C113" s="5"/>
      <c r="D113" s="6">
        <v>84</v>
      </c>
      <c r="E113" s="6">
        <v>1980</v>
      </c>
      <c r="F113" s="6">
        <v>2064</v>
      </c>
      <c r="G113" s="155">
        <f t="shared" si="21"/>
        <v>1</v>
      </c>
      <c r="H113" s="6">
        <v>2675</v>
      </c>
      <c r="I113" s="21">
        <v>2794</v>
      </c>
      <c r="K113" s="14">
        <f>IFERROR(Table2117[[#This Row],[ &lt;15]]/Table2117[[#This Row],[Grand Total]],"")</f>
        <v>4.0697674418604654E-2</v>
      </c>
      <c r="L113" s="15">
        <f>IFERROR(K113*Table2117[[#This Row],[FY24 DATIM Target_Adj (internal) (g*i(district total))]],"")</f>
        <v>113.7093023255814</v>
      </c>
    </row>
    <row r="114" spans="1:12" x14ac:dyDescent="0.3">
      <c r="A114" s="24" t="s">
        <v>9</v>
      </c>
      <c r="B114" s="1" t="s">
        <v>130</v>
      </c>
      <c r="C114" s="1" t="s">
        <v>131</v>
      </c>
      <c r="D114" s="2"/>
      <c r="E114" s="2">
        <v>3</v>
      </c>
      <c r="F114" s="2">
        <v>3</v>
      </c>
      <c r="G114" s="152">
        <f>F114/$F$127</f>
        <v>5.1608463788061247E-4</v>
      </c>
      <c r="H114" s="153">
        <f>G114*$H$127</f>
        <v>3.8933425081713406</v>
      </c>
      <c r="I114" s="153">
        <f>G114*$I$127</f>
        <v>4.0688112850507485</v>
      </c>
      <c r="K114" s="14">
        <f>IFERROR(Table2117[[#This Row],[ &lt;15]]/Table2117[[#This Row],[Grand Total]],"")</f>
        <v>0</v>
      </c>
      <c r="L114" s="15">
        <f>IFERROR(K114*Table2117[[#This Row],[FY24 DATIM Target_Adj (internal) (g*i(district total))]],"")</f>
        <v>0</v>
      </c>
    </row>
    <row r="115" spans="1:12" x14ac:dyDescent="0.3">
      <c r="A115" s="31" t="s">
        <v>9</v>
      </c>
      <c r="B115" s="8" t="s">
        <v>130</v>
      </c>
      <c r="C115" s="8" t="s">
        <v>132</v>
      </c>
      <c r="D115" s="9">
        <v>0</v>
      </c>
      <c r="E115" s="9">
        <v>0</v>
      </c>
      <c r="F115" s="9">
        <v>0</v>
      </c>
      <c r="G115" s="45">
        <f t="shared" ref="G115:G127" si="24">F115/$F$127</f>
        <v>0</v>
      </c>
      <c r="H115" s="154">
        <f t="shared" ref="H115:H126" si="25">G115*$H$127</f>
        <v>0</v>
      </c>
      <c r="I115" s="154">
        <f t="shared" ref="I115:I126" si="26">G115*$I$127</f>
        <v>0</v>
      </c>
      <c r="K115" s="14">
        <v>0</v>
      </c>
      <c r="L115" s="15">
        <f>IFERROR(K115*Table2117[[#This Row],[FY24 DATIM Target_Adj (internal) (g*i(district total))]],"")</f>
        <v>0</v>
      </c>
    </row>
    <row r="116" spans="1:12" x14ac:dyDescent="0.3">
      <c r="A116" s="24" t="s">
        <v>9</v>
      </c>
      <c r="B116" s="1" t="s">
        <v>130</v>
      </c>
      <c r="C116" s="1" t="s">
        <v>133</v>
      </c>
      <c r="D116" s="2">
        <v>8</v>
      </c>
      <c r="E116" s="2">
        <v>151</v>
      </c>
      <c r="F116" s="2">
        <v>159</v>
      </c>
      <c r="G116" s="152">
        <f t="shared" si="24"/>
        <v>2.7352485807672459E-2</v>
      </c>
      <c r="H116" s="153">
        <f t="shared" si="25"/>
        <v>206.34715293308105</v>
      </c>
      <c r="I116" s="153">
        <f t="shared" si="26"/>
        <v>215.64699810768968</v>
      </c>
      <c r="K116" s="14">
        <f>IFERROR(Table2117[[#This Row],[ &lt;15]]/Table2117[[#This Row],[Grand Total]],"")</f>
        <v>5.0314465408805034E-2</v>
      </c>
      <c r="L116" s="15">
        <f>IFERROR(K116*Table2117[[#This Row],[FY24 DATIM Target_Adj (internal) (g*i(district total))]],"")</f>
        <v>10.850163426801997</v>
      </c>
    </row>
    <row r="117" spans="1:12" x14ac:dyDescent="0.3">
      <c r="A117" s="24" t="s">
        <v>9</v>
      </c>
      <c r="B117" s="1" t="s">
        <v>130</v>
      </c>
      <c r="C117" s="1" t="s">
        <v>134</v>
      </c>
      <c r="D117" s="2"/>
      <c r="E117" s="2">
        <v>12</v>
      </c>
      <c r="F117" s="2">
        <v>12</v>
      </c>
      <c r="G117" s="152">
        <f t="shared" si="24"/>
        <v>2.0643385515224499E-3</v>
      </c>
      <c r="H117" s="153">
        <f t="shared" si="25"/>
        <v>15.573370032685363</v>
      </c>
      <c r="I117" s="153">
        <f t="shared" si="26"/>
        <v>16.275245140202994</v>
      </c>
      <c r="K117" s="14">
        <f>IFERROR(Table2117[[#This Row],[ &lt;15]]/Table2117[[#This Row],[Grand Total]],"")</f>
        <v>0</v>
      </c>
      <c r="L117" s="15">
        <f>IFERROR(K117*Table2117[[#This Row],[FY24 DATIM Target_Adj (internal) (g*i(district total))]],"")</f>
        <v>0</v>
      </c>
    </row>
    <row r="118" spans="1:12" x14ac:dyDescent="0.3">
      <c r="A118" s="24" t="s">
        <v>9</v>
      </c>
      <c r="B118" s="1" t="s">
        <v>130</v>
      </c>
      <c r="C118" s="1" t="s">
        <v>135</v>
      </c>
      <c r="D118" s="2">
        <v>7</v>
      </c>
      <c r="E118" s="2">
        <v>193</v>
      </c>
      <c r="F118" s="2">
        <v>200</v>
      </c>
      <c r="G118" s="152">
        <f t="shared" si="24"/>
        <v>3.4405642525374161E-2</v>
      </c>
      <c r="H118" s="153">
        <f t="shared" si="25"/>
        <v>259.55616721142269</v>
      </c>
      <c r="I118" s="153">
        <f t="shared" si="26"/>
        <v>271.2540856700499</v>
      </c>
      <c r="K118" s="14">
        <f>IFERROR(Table2117[[#This Row],[ &lt;15]]/Table2117[[#This Row],[Grand Total]],"")</f>
        <v>3.5000000000000003E-2</v>
      </c>
      <c r="L118" s="15">
        <f>IFERROR(K118*Table2117[[#This Row],[FY24 DATIM Target_Adj (internal) (g*i(district total))]],"")</f>
        <v>9.4938929984517468</v>
      </c>
    </row>
    <row r="119" spans="1:12" x14ac:dyDescent="0.3">
      <c r="A119" s="24" t="s">
        <v>9</v>
      </c>
      <c r="B119" s="1" t="s">
        <v>130</v>
      </c>
      <c r="C119" s="1" t="s">
        <v>136</v>
      </c>
      <c r="D119" s="2">
        <v>20</v>
      </c>
      <c r="E119" s="2">
        <v>922</v>
      </c>
      <c r="F119" s="2">
        <v>942</v>
      </c>
      <c r="G119" s="152">
        <f t="shared" si="24"/>
        <v>0.16205057629451231</v>
      </c>
      <c r="H119" s="153">
        <f t="shared" si="25"/>
        <v>1222.5095475658009</v>
      </c>
      <c r="I119" s="153">
        <f t="shared" si="26"/>
        <v>1277.6067435059349</v>
      </c>
      <c r="K119" s="14">
        <f>IFERROR(Table2117[[#This Row],[ &lt;15]]/Table2117[[#This Row],[Grand Total]],"")</f>
        <v>2.1231422505307854E-2</v>
      </c>
      <c r="L119" s="15">
        <f>IFERROR(K119*Table2117[[#This Row],[FY24 DATIM Target_Adj (internal) (g*i(district total))]],"")</f>
        <v>27.125408567004985</v>
      </c>
    </row>
    <row r="120" spans="1:12" x14ac:dyDescent="0.3">
      <c r="A120" s="24" t="s">
        <v>9</v>
      </c>
      <c r="B120" s="1" t="s">
        <v>130</v>
      </c>
      <c r="C120" s="1" t="s">
        <v>137</v>
      </c>
      <c r="D120" s="2">
        <v>20</v>
      </c>
      <c r="E120" s="2">
        <v>616</v>
      </c>
      <c r="F120" s="2">
        <v>636</v>
      </c>
      <c r="G120" s="152">
        <f t="shared" si="24"/>
        <v>0.10940994323068984</v>
      </c>
      <c r="H120" s="153">
        <f t="shared" si="25"/>
        <v>825.38861173232419</v>
      </c>
      <c r="I120" s="153">
        <f t="shared" si="26"/>
        <v>862.58799243075873</v>
      </c>
      <c r="K120" s="14">
        <f>IFERROR(Table2117[[#This Row],[ &lt;15]]/Table2117[[#This Row],[Grand Total]],"")</f>
        <v>3.1446540880503145E-2</v>
      </c>
      <c r="L120" s="15">
        <f>IFERROR(K120*Table2117[[#This Row],[FY24 DATIM Target_Adj (internal) (g*i(district total))]],"")</f>
        <v>27.125408567004992</v>
      </c>
    </row>
    <row r="121" spans="1:12" x14ac:dyDescent="0.3">
      <c r="A121" s="24" t="s">
        <v>9</v>
      </c>
      <c r="B121" s="1" t="s">
        <v>130</v>
      </c>
      <c r="C121" s="1" t="s">
        <v>138</v>
      </c>
      <c r="D121" s="2">
        <v>2</v>
      </c>
      <c r="E121" s="2">
        <v>55</v>
      </c>
      <c r="F121" s="2">
        <v>57</v>
      </c>
      <c r="G121" s="152">
        <f t="shared" si="24"/>
        <v>9.8056081197316364E-3</v>
      </c>
      <c r="H121" s="153">
        <f t="shared" si="25"/>
        <v>73.97350765525546</v>
      </c>
      <c r="I121" s="153">
        <f t="shared" si="26"/>
        <v>77.307414415964217</v>
      </c>
      <c r="K121" s="14">
        <f>IFERROR(Table2117[[#This Row],[ &lt;15]]/Table2117[[#This Row],[Grand Total]],"")</f>
        <v>3.5087719298245612E-2</v>
      </c>
      <c r="L121" s="15">
        <f>IFERROR(K121*Table2117[[#This Row],[FY24 DATIM Target_Adj (internal) (g*i(district total))]],"")</f>
        <v>2.7125408567004987</v>
      </c>
    </row>
    <row r="122" spans="1:12" x14ac:dyDescent="0.3">
      <c r="A122" s="24" t="s">
        <v>9</v>
      </c>
      <c r="B122" s="1" t="s">
        <v>130</v>
      </c>
      <c r="C122" s="1" t="s">
        <v>139</v>
      </c>
      <c r="D122" s="2">
        <v>3</v>
      </c>
      <c r="E122" s="2">
        <v>81</v>
      </c>
      <c r="F122" s="2">
        <v>84</v>
      </c>
      <c r="G122" s="152">
        <f t="shared" si="24"/>
        <v>1.4450369860657147E-2</v>
      </c>
      <c r="H122" s="153">
        <f t="shared" si="25"/>
        <v>109.01359022879753</v>
      </c>
      <c r="I122" s="153">
        <f t="shared" si="26"/>
        <v>113.92671598142095</v>
      </c>
      <c r="K122" s="14">
        <f>IFERROR(Table2117[[#This Row],[ &lt;15]]/Table2117[[#This Row],[Grand Total]],"")</f>
        <v>3.5714285714285712E-2</v>
      </c>
      <c r="L122" s="15">
        <f>IFERROR(K122*Table2117[[#This Row],[FY24 DATIM Target_Adj (internal) (g*i(district total))]],"")</f>
        <v>4.0688112850507485</v>
      </c>
    </row>
    <row r="123" spans="1:12" x14ac:dyDescent="0.3">
      <c r="A123" s="24" t="s">
        <v>9</v>
      </c>
      <c r="B123" s="1" t="s">
        <v>130</v>
      </c>
      <c r="C123" s="1" t="s">
        <v>140</v>
      </c>
      <c r="D123" s="2"/>
      <c r="E123" s="2">
        <v>3</v>
      </c>
      <c r="F123" s="2">
        <v>3</v>
      </c>
      <c r="G123" s="152">
        <f t="shared" si="24"/>
        <v>5.1608463788061247E-4</v>
      </c>
      <c r="H123" s="153">
        <f t="shared" si="25"/>
        <v>3.8933425081713406</v>
      </c>
      <c r="I123" s="153">
        <f t="shared" si="26"/>
        <v>4.0688112850507485</v>
      </c>
      <c r="K123" s="14">
        <f>IFERROR(Table2117[[#This Row],[ &lt;15]]/Table2117[[#This Row],[Grand Total]],"")</f>
        <v>0</v>
      </c>
      <c r="L123" s="15">
        <f>IFERROR(K123*Table2117[[#This Row],[FY24 DATIM Target_Adj (internal) (g*i(district total))]],"")</f>
        <v>0</v>
      </c>
    </row>
    <row r="124" spans="1:12" x14ac:dyDescent="0.3">
      <c r="A124" s="24" t="s">
        <v>9</v>
      </c>
      <c r="B124" s="1" t="s">
        <v>130</v>
      </c>
      <c r="C124" s="1" t="s">
        <v>141</v>
      </c>
      <c r="D124" s="2">
        <v>30</v>
      </c>
      <c r="E124" s="2">
        <v>1641</v>
      </c>
      <c r="F124" s="2">
        <v>1671</v>
      </c>
      <c r="G124" s="152">
        <f t="shared" si="24"/>
        <v>0.28745914329950112</v>
      </c>
      <c r="H124" s="153">
        <f t="shared" si="25"/>
        <v>2168.5917770514366</v>
      </c>
      <c r="I124" s="153">
        <f t="shared" si="26"/>
        <v>2266.3278857732666</v>
      </c>
      <c r="K124" s="14">
        <f>IFERROR(Table2117[[#This Row],[ &lt;15]]/Table2117[[#This Row],[Grand Total]],"")</f>
        <v>1.7953321364452424E-2</v>
      </c>
      <c r="L124" s="15">
        <f>IFERROR(K124*Table2117[[#This Row],[FY24 DATIM Target_Adj (internal) (g*i(district total))]],"")</f>
        <v>40.68811285050748</v>
      </c>
    </row>
    <row r="125" spans="1:12" x14ac:dyDescent="0.3">
      <c r="A125" s="24" t="s">
        <v>9</v>
      </c>
      <c r="B125" s="1" t="s">
        <v>130</v>
      </c>
      <c r="C125" s="1" t="s">
        <v>142</v>
      </c>
      <c r="D125" s="2">
        <v>41</v>
      </c>
      <c r="E125" s="2">
        <v>1895</v>
      </c>
      <c r="F125" s="2">
        <v>1936</v>
      </c>
      <c r="G125" s="152">
        <f t="shared" si="24"/>
        <v>0.33304661964562188</v>
      </c>
      <c r="H125" s="153">
        <f t="shared" si="25"/>
        <v>2512.5036986065716</v>
      </c>
      <c r="I125" s="153">
        <f t="shared" si="26"/>
        <v>2625.7395492860828</v>
      </c>
      <c r="K125" s="14">
        <f>IFERROR(Table2117[[#This Row],[ &lt;15]]/Table2117[[#This Row],[Grand Total]],"")</f>
        <v>2.1177685950413222E-2</v>
      </c>
      <c r="L125" s="15">
        <f>IFERROR(K125*Table2117[[#This Row],[FY24 DATIM Target_Adj (internal) (g*i(district total))]],"")</f>
        <v>55.607087562360221</v>
      </c>
    </row>
    <row r="126" spans="1:12" x14ac:dyDescent="0.3">
      <c r="A126" s="24" t="s">
        <v>9</v>
      </c>
      <c r="B126" s="1" t="s">
        <v>130</v>
      </c>
      <c r="C126" s="1" t="s">
        <v>143</v>
      </c>
      <c r="D126" s="2">
        <v>3</v>
      </c>
      <c r="E126" s="2">
        <v>107</v>
      </c>
      <c r="F126" s="2">
        <v>110</v>
      </c>
      <c r="G126" s="152">
        <f t="shared" si="24"/>
        <v>1.8923103388955788E-2</v>
      </c>
      <c r="H126" s="153">
        <f t="shared" si="25"/>
        <v>142.75589196628246</v>
      </c>
      <c r="I126" s="153">
        <f t="shared" si="26"/>
        <v>149.18974711852744</v>
      </c>
      <c r="K126" s="14">
        <f>IFERROR(Table2117[[#This Row],[ &lt;15]]/Table2117[[#This Row],[Grand Total]],"")</f>
        <v>2.7272727272727271E-2</v>
      </c>
      <c r="L126" s="15">
        <f>IFERROR(K126*Table2117[[#This Row],[FY24 DATIM Target_Adj (internal) (g*i(district total))]],"")</f>
        <v>4.0688112850507476</v>
      </c>
    </row>
    <row r="127" spans="1:12" x14ac:dyDescent="0.3">
      <c r="A127" s="25" t="s">
        <v>9</v>
      </c>
      <c r="B127" s="5" t="s">
        <v>144</v>
      </c>
      <c r="C127" s="5"/>
      <c r="D127" s="6">
        <v>134</v>
      </c>
      <c r="E127" s="6">
        <v>5679</v>
      </c>
      <c r="F127" s="6">
        <v>5813</v>
      </c>
      <c r="G127" s="155">
        <f t="shared" si="24"/>
        <v>1</v>
      </c>
      <c r="H127" s="6">
        <v>7544</v>
      </c>
      <c r="I127" s="21">
        <v>7884</v>
      </c>
      <c r="K127" s="14">
        <f>IFERROR(Table2117[[#This Row],[ &lt;15]]/Table2117[[#This Row],[Grand Total]],"")</f>
        <v>2.3051780492000688E-2</v>
      </c>
      <c r="L127" s="15">
        <f>IFERROR(K127*Table2117[[#This Row],[FY24 DATIM Target_Adj (internal) (g*i(district total))]],"")</f>
        <v>181.74023739893343</v>
      </c>
    </row>
    <row r="128" spans="1:12" x14ac:dyDescent="0.3">
      <c r="A128" s="24" t="s">
        <v>9</v>
      </c>
      <c r="B128" s="1" t="s">
        <v>145</v>
      </c>
      <c r="C128" s="1" t="s">
        <v>146</v>
      </c>
      <c r="D128" s="2"/>
      <c r="E128" s="2">
        <v>8</v>
      </c>
      <c r="F128" s="2">
        <v>8</v>
      </c>
      <c r="G128" s="152">
        <f>F128/$F$147</f>
        <v>1.942690626517727E-3</v>
      </c>
      <c r="H128" s="153">
        <f>G128*$H$147</f>
        <v>8.6993686255463807</v>
      </c>
      <c r="I128" s="153">
        <f>G128*$I$147</f>
        <v>9.0917921321029631</v>
      </c>
      <c r="K128" s="14">
        <f>IFERROR(Table2117[[#This Row],[ &lt;15]]/Table2117[[#This Row],[Grand Total]],"")</f>
        <v>0</v>
      </c>
      <c r="L128" s="15">
        <f>IFERROR(K128*Table2117[[#This Row],[FY24 DATIM Target_Adj (internal) (g*i(district total))]],"")</f>
        <v>0</v>
      </c>
    </row>
    <row r="129" spans="1:12" x14ac:dyDescent="0.3">
      <c r="A129" s="24" t="s">
        <v>9</v>
      </c>
      <c r="B129" s="1" t="s">
        <v>145</v>
      </c>
      <c r="C129" s="1" t="s">
        <v>147</v>
      </c>
      <c r="D129" s="2"/>
      <c r="E129" s="2">
        <v>9</v>
      </c>
      <c r="F129" s="2">
        <v>9</v>
      </c>
      <c r="G129" s="152">
        <f t="shared" ref="G129:G147" si="27">F129/$F$147</f>
        <v>2.1855269548324428E-3</v>
      </c>
      <c r="H129" s="153">
        <f t="shared" ref="H129:H146" si="28">G129*$H$147</f>
        <v>9.7867897037396787</v>
      </c>
      <c r="I129" s="153">
        <f t="shared" ref="I129:I146" si="29">G129*$I$147</f>
        <v>10.228266148615832</v>
      </c>
      <c r="K129" s="14">
        <f>IFERROR(Table2117[[#This Row],[ &lt;15]]/Table2117[[#This Row],[Grand Total]],"")</f>
        <v>0</v>
      </c>
      <c r="L129" s="15">
        <f>IFERROR(K129*Table2117[[#This Row],[FY24 DATIM Target_Adj (internal) (g*i(district total))]],"")</f>
        <v>0</v>
      </c>
    </row>
    <row r="130" spans="1:12" x14ac:dyDescent="0.3">
      <c r="A130" s="24" t="s">
        <v>9</v>
      </c>
      <c r="B130" s="1" t="s">
        <v>145</v>
      </c>
      <c r="C130" s="1" t="s">
        <v>148</v>
      </c>
      <c r="D130" s="2">
        <v>5</v>
      </c>
      <c r="E130" s="2">
        <v>171</v>
      </c>
      <c r="F130" s="2">
        <v>176</v>
      </c>
      <c r="G130" s="152">
        <f t="shared" si="27"/>
        <v>4.2739193783389993E-2</v>
      </c>
      <c r="H130" s="153">
        <f t="shared" si="28"/>
        <v>191.3861097620204</v>
      </c>
      <c r="I130" s="153">
        <f t="shared" si="29"/>
        <v>200.01942690626518</v>
      </c>
      <c r="K130" s="14">
        <f>IFERROR(Table2117[[#This Row],[ &lt;15]]/Table2117[[#This Row],[Grand Total]],"")</f>
        <v>2.8409090909090908E-2</v>
      </c>
      <c r="L130" s="15">
        <f>IFERROR(K130*Table2117[[#This Row],[FY24 DATIM Target_Adj (internal) (g*i(district total))]],"")</f>
        <v>5.6823700825643515</v>
      </c>
    </row>
    <row r="131" spans="1:12" x14ac:dyDescent="0.3">
      <c r="A131" s="24" t="s">
        <v>9</v>
      </c>
      <c r="B131" s="1" t="s">
        <v>145</v>
      </c>
      <c r="C131" s="1" t="s">
        <v>149</v>
      </c>
      <c r="D131" s="2">
        <v>1</v>
      </c>
      <c r="E131" s="2">
        <v>12</v>
      </c>
      <c r="F131" s="2">
        <v>13</v>
      </c>
      <c r="G131" s="152">
        <f t="shared" si="27"/>
        <v>3.1568722680913063E-3</v>
      </c>
      <c r="H131" s="153">
        <f t="shared" si="28"/>
        <v>14.136474016512869</v>
      </c>
      <c r="I131" s="153">
        <f t="shared" si="29"/>
        <v>14.774162214667314</v>
      </c>
      <c r="K131" s="14">
        <f>IFERROR(Table2117[[#This Row],[ &lt;15]]/Table2117[[#This Row],[Grand Total]],"")</f>
        <v>7.6923076923076927E-2</v>
      </c>
      <c r="L131" s="15">
        <f>IFERROR(K131*Table2117[[#This Row],[FY24 DATIM Target_Adj (internal) (g*i(district total))]],"")</f>
        <v>1.1364740165128704</v>
      </c>
    </row>
    <row r="132" spans="1:12" x14ac:dyDescent="0.3">
      <c r="A132" s="24" t="s">
        <v>9</v>
      </c>
      <c r="B132" s="1" t="s">
        <v>145</v>
      </c>
      <c r="C132" s="1" t="s">
        <v>150</v>
      </c>
      <c r="D132" s="2">
        <v>6</v>
      </c>
      <c r="E132" s="2">
        <v>386</v>
      </c>
      <c r="F132" s="2">
        <v>392</v>
      </c>
      <c r="G132" s="152">
        <f t="shared" si="27"/>
        <v>9.5191840699368632E-2</v>
      </c>
      <c r="H132" s="153">
        <f t="shared" si="28"/>
        <v>426.26906265177274</v>
      </c>
      <c r="I132" s="153">
        <f t="shared" si="29"/>
        <v>445.4978144730452</v>
      </c>
      <c r="K132" s="14">
        <f>IFERROR(Table2117[[#This Row],[ &lt;15]]/Table2117[[#This Row],[Grand Total]],"")</f>
        <v>1.5306122448979591E-2</v>
      </c>
      <c r="L132" s="15">
        <f>IFERROR(K132*Table2117[[#This Row],[FY24 DATIM Target_Adj (internal) (g*i(district total))]],"")</f>
        <v>6.8188440990772223</v>
      </c>
    </row>
    <row r="133" spans="1:12" x14ac:dyDescent="0.3">
      <c r="A133" s="24" t="s">
        <v>9</v>
      </c>
      <c r="B133" s="1" t="s">
        <v>145</v>
      </c>
      <c r="C133" s="1" t="s">
        <v>151</v>
      </c>
      <c r="D133" s="2">
        <v>1</v>
      </c>
      <c r="E133" s="2">
        <v>42</v>
      </c>
      <c r="F133" s="2">
        <v>43</v>
      </c>
      <c r="G133" s="152">
        <f t="shared" si="27"/>
        <v>1.0441962117532783E-2</v>
      </c>
      <c r="H133" s="153">
        <f t="shared" si="28"/>
        <v>46.759106362311805</v>
      </c>
      <c r="I133" s="153">
        <f t="shared" si="29"/>
        <v>48.868382710053424</v>
      </c>
      <c r="K133" s="14">
        <f>IFERROR(Table2117[[#This Row],[ &lt;15]]/Table2117[[#This Row],[Grand Total]],"")</f>
        <v>2.3255813953488372E-2</v>
      </c>
      <c r="L133" s="15">
        <f>IFERROR(K133*Table2117[[#This Row],[FY24 DATIM Target_Adj (internal) (g*i(district total))]],"")</f>
        <v>1.1364740165128704</v>
      </c>
    </row>
    <row r="134" spans="1:12" x14ac:dyDescent="0.3">
      <c r="A134" s="24" t="s">
        <v>9</v>
      </c>
      <c r="B134" s="1" t="s">
        <v>145</v>
      </c>
      <c r="C134" s="1" t="s">
        <v>152</v>
      </c>
      <c r="D134" s="2">
        <v>1</v>
      </c>
      <c r="E134" s="2">
        <v>15</v>
      </c>
      <c r="F134" s="2">
        <v>16</v>
      </c>
      <c r="G134" s="152">
        <f t="shared" si="27"/>
        <v>3.885381253035454E-3</v>
      </c>
      <c r="H134" s="153">
        <f t="shared" si="28"/>
        <v>17.398737251092761</v>
      </c>
      <c r="I134" s="153">
        <f t="shared" si="29"/>
        <v>18.183584264205926</v>
      </c>
      <c r="K134" s="14">
        <f>IFERROR(Table2117[[#This Row],[ &lt;15]]/Table2117[[#This Row],[Grand Total]],"")</f>
        <v>6.25E-2</v>
      </c>
      <c r="L134" s="15">
        <f>IFERROR(K134*Table2117[[#This Row],[FY24 DATIM Target_Adj (internal) (g*i(district total))]],"")</f>
        <v>1.1364740165128704</v>
      </c>
    </row>
    <row r="135" spans="1:12" x14ac:dyDescent="0.3">
      <c r="A135" s="24" t="s">
        <v>9</v>
      </c>
      <c r="B135" s="1" t="s">
        <v>145</v>
      </c>
      <c r="C135" s="1" t="s">
        <v>153</v>
      </c>
      <c r="D135" s="2">
        <v>5</v>
      </c>
      <c r="E135" s="2">
        <v>81</v>
      </c>
      <c r="F135" s="2">
        <v>86</v>
      </c>
      <c r="G135" s="152">
        <f t="shared" si="27"/>
        <v>2.0883924235065566E-2</v>
      </c>
      <c r="H135" s="153">
        <f t="shared" si="28"/>
        <v>93.518212724623609</v>
      </c>
      <c r="I135" s="153">
        <f t="shared" si="29"/>
        <v>97.736765420106849</v>
      </c>
      <c r="K135" s="14">
        <f>IFERROR(Table2117[[#This Row],[ &lt;15]]/Table2117[[#This Row],[Grand Total]],"")</f>
        <v>5.8139534883720929E-2</v>
      </c>
      <c r="L135" s="15">
        <f>IFERROR(K135*Table2117[[#This Row],[FY24 DATIM Target_Adj (internal) (g*i(district total))]],"")</f>
        <v>5.6823700825643515</v>
      </c>
    </row>
    <row r="136" spans="1:12" x14ac:dyDescent="0.3">
      <c r="A136" s="24" t="s">
        <v>9</v>
      </c>
      <c r="B136" s="1" t="s">
        <v>145</v>
      </c>
      <c r="C136" s="1" t="s">
        <v>154</v>
      </c>
      <c r="D136" s="2">
        <v>11</v>
      </c>
      <c r="E136" s="2">
        <v>235</v>
      </c>
      <c r="F136" s="2">
        <v>246</v>
      </c>
      <c r="G136" s="152">
        <f t="shared" si="27"/>
        <v>5.9737736765420109E-2</v>
      </c>
      <c r="H136" s="153">
        <f t="shared" si="28"/>
        <v>267.50558523555122</v>
      </c>
      <c r="I136" s="153">
        <f t="shared" si="29"/>
        <v>279.57260806216613</v>
      </c>
      <c r="K136" s="14">
        <f>IFERROR(Table2117[[#This Row],[ &lt;15]]/Table2117[[#This Row],[Grand Total]],"")</f>
        <v>4.4715447154471545E-2</v>
      </c>
      <c r="L136" s="15">
        <f>IFERROR(K136*Table2117[[#This Row],[FY24 DATIM Target_Adj (internal) (g*i(district total))]],"")</f>
        <v>12.501214181641576</v>
      </c>
    </row>
    <row r="137" spans="1:12" x14ac:dyDescent="0.3">
      <c r="A137" s="24" t="s">
        <v>9</v>
      </c>
      <c r="B137" s="1" t="s">
        <v>145</v>
      </c>
      <c r="C137" s="1" t="s">
        <v>155</v>
      </c>
      <c r="D137" s="2">
        <v>13</v>
      </c>
      <c r="E137" s="2">
        <v>434</v>
      </c>
      <c r="F137" s="2">
        <v>447</v>
      </c>
      <c r="G137" s="152">
        <f t="shared" si="27"/>
        <v>0.10854783875667801</v>
      </c>
      <c r="H137" s="153">
        <f t="shared" si="28"/>
        <v>486.0772219524041</v>
      </c>
      <c r="I137" s="153">
        <f t="shared" si="29"/>
        <v>508.00388538125304</v>
      </c>
      <c r="K137" s="14">
        <f>IFERROR(Table2117[[#This Row],[ &lt;15]]/Table2117[[#This Row],[Grand Total]],"")</f>
        <v>2.9082774049217001E-2</v>
      </c>
      <c r="L137" s="15">
        <f>IFERROR(K137*Table2117[[#This Row],[FY24 DATIM Target_Adj (internal) (g*i(district total))]],"")</f>
        <v>14.774162214667314</v>
      </c>
    </row>
    <row r="138" spans="1:12" x14ac:dyDescent="0.3">
      <c r="A138" s="24" t="s">
        <v>9</v>
      </c>
      <c r="B138" s="1" t="s">
        <v>145</v>
      </c>
      <c r="C138" s="1" t="s">
        <v>156</v>
      </c>
      <c r="D138" s="2"/>
      <c r="E138" s="2">
        <v>81</v>
      </c>
      <c r="F138" s="2">
        <v>81</v>
      </c>
      <c r="G138" s="152">
        <f t="shared" si="27"/>
        <v>1.9669742593491985E-2</v>
      </c>
      <c r="H138" s="153">
        <f t="shared" si="28"/>
        <v>88.081107333657116</v>
      </c>
      <c r="I138" s="153">
        <f t="shared" si="29"/>
        <v>92.054395337542488</v>
      </c>
      <c r="K138" s="14">
        <f>IFERROR(Table2117[[#This Row],[ &lt;15]]/Table2117[[#This Row],[Grand Total]],"")</f>
        <v>0</v>
      </c>
      <c r="L138" s="15">
        <f>IFERROR(K138*Table2117[[#This Row],[FY24 DATIM Target_Adj (internal) (g*i(district total))]],"")</f>
        <v>0</v>
      </c>
    </row>
    <row r="139" spans="1:12" x14ac:dyDescent="0.3">
      <c r="A139" s="24" t="s">
        <v>9</v>
      </c>
      <c r="B139" s="1" t="s">
        <v>145</v>
      </c>
      <c r="C139" s="1" t="s">
        <v>157</v>
      </c>
      <c r="D139" s="2">
        <v>29</v>
      </c>
      <c r="E139" s="2">
        <v>1121</v>
      </c>
      <c r="F139" s="2">
        <v>1150</v>
      </c>
      <c r="G139" s="152">
        <f t="shared" si="27"/>
        <v>0.27926177756192327</v>
      </c>
      <c r="H139" s="153">
        <f t="shared" si="28"/>
        <v>1250.5342399222925</v>
      </c>
      <c r="I139" s="153">
        <f t="shared" si="29"/>
        <v>1306.9451189898009</v>
      </c>
      <c r="K139" s="14">
        <f>IFERROR(Table2117[[#This Row],[ &lt;15]]/Table2117[[#This Row],[Grand Total]],"")</f>
        <v>2.5217391304347827E-2</v>
      </c>
      <c r="L139" s="15">
        <f>IFERROR(K139*Table2117[[#This Row],[FY24 DATIM Target_Adj (internal) (g*i(district total))]],"")</f>
        <v>32.95774647887324</v>
      </c>
    </row>
    <row r="140" spans="1:12" x14ac:dyDescent="0.3">
      <c r="A140" s="24" t="s">
        <v>9</v>
      </c>
      <c r="B140" s="1" t="s">
        <v>145</v>
      </c>
      <c r="C140" s="1" t="s">
        <v>158</v>
      </c>
      <c r="D140" s="2">
        <v>2</v>
      </c>
      <c r="E140" s="2">
        <v>33</v>
      </c>
      <c r="F140" s="2">
        <v>35</v>
      </c>
      <c r="G140" s="152">
        <f t="shared" si="27"/>
        <v>8.499271491015056E-3</v>
      </c>
      <c r="H140" s="153">
        <f t="shared" si="28"/>
        <v>38.05973773676542</v>
      </c>
      <c r="I140" s="153">
        <f t="shared" si="29"/>
        <v>39.776590577950465</v>
      </c>
      <c r="K140" s="14">
        <f>IFERROR(Table2117[[#This Row],[ &lt;15]]/Table2117[[#This Row],[Grand Total]],"")</f>
        <v>5.7142857142857141E-2</v>
      </c>
      <c r="L140" s="15">
        <f>IFERROR(K140*Table2117[[#This Row],[FY24 DATIM Target_Adj (internal) (g*i(district total))]],"")</f>
        <v>2.2729480330257408</v>
      </c>
    </row>
    <row r="141" spans="1:12" x14ac:dyDescent="0.3">
      <c r="A141" s="24" t="s">
        <v>9</v>
      </c>
      <c r="B141" s="1" t="s">
        <v>145</v>
      </c>
      <c r="C141" s="1" t="s">
        <v>159</v>
      </c>
      <c r="D141" s="2">
        <v>2</v>
      </c>
      <c r="E141" s="2">
        <v>107</v>
      </c>
      <c r="F141" s="2">
        <v>109</v>
      </c>
      <c r="G141" s="152">
        <f t="shared" si="27"/>
        <v>2.6469159786304031E-2</v>
      </c>
      <c r="H141" s="153">
        <f t="shared" si="28"/>
        <v>118.52889752306945</v>
      </c>
      <c r="I141" s="153">
        <f t="shared" si="29"/>
        <v>123.87566779990287</v>
      </c>
      <c r="K141" s="14">
        <f>IFERROR(Table2117[[#This Row],[ &lt;15]]/Table2117[[#This Row],[Grand Total]],"")</f>
        <v>1.834862385321101E-2</v>
      </c>
      <c r="L141" s="15">
        <f>IFERROR(K141*Table2117[[#This Row],[FY24 DATIM Target_Adj (internal) (g*i(district total))]],"")</f>
        <v>2.2729480330257408</v>
      </c>
    </row>
    <row r="142" spans="1:12" x14ac:dyDescent="0.3">
      <c r="A142" s="24" t="s">
        <v>9</v>
      </c>
      <c r="B142" s="1" t="s">
        <v>145</v>
      </c>
      <c r="C142" s="1" t="s">
        <v>160</v>
      </c>
      <c r="D142" s="2">
        <v>4</v>
      </c>
      <c r="E142" s="2">
        <v>204</v>
      </c>
      <c r="F142" s="2">
        <v>208</v>
      </c>
      <c r="G142" s="152">
        <f t="shared" si="27"/>
        <v>5.0509956289460901E-2</v>
      </c>
      <c r="H142" s="153">
        <f t="shared" si="28"/>
        <v>226.1835842642059</v>
      </c>
      <c r="I142" s="153">
        <f t="shared" si="29"/>
        <v>236.38659543467702</v>
      </c>
      <c r="K142" s="14">
        <f>IFERROR(Table2117[[#This Row],[ &lt;15]]/Table2117[[#This Row],[Grand Total]],"")</f>
        <v>1.9230769230769232E-2</v>
      </c>
      <c r="L142" s="15">
        <f>IFERROR(K142*Table2117[[#This Row],[FY24 DATIM Target_Adj (internal) (g*i(district total))]],"")</f>
        <v>4.5458960660514816</v>
      </c>
    </row>
    <row r="143" spans="1:12" x14ac:dyDescent="0.3">
      <c r="A143" s="24" t="s">
        <v>9</v>
      </c>
      <c r="B143" s="1" t="s">
        <v>145</v>
      </c>
      <c r="C143" s="1" t="s">
        <v>161</v>
      </c>
      <c r="D143" s="2">
        <v>42</v>
      </c>
      <c r="E143" s="2">
        <v>908</v>
      </c>
      <c r="F143" s="2">
        <v>950</v>
      </c>
      <c r="G143" s="152">
        <f t="shared" si="27"/>
        <v>0.23069451189898008</v>
      </c>
      <c r="H143" s="153">
        <f t="shared" si="28"/>
        <v>1033.0500242836329</v>
      </c>
      <c r="I143" s="153">
        <f t="shared" si="29"/>
        <v>1079.6503156872268</v>
      </c>
      <c r="K143" s="14">
        <f>IFERROR(Table2117[[#This Row],[ &lt;15]]/Table2117[[#This Row],[Grand Total]],"")</f>
        <v>4.4210526315789471E-2</v>
      </c>
      <c r="L143" s="15">
        <f>IFERROR(K143*Table2117[[#This Row],[FY24 DATIM Target_Adj (internal) (g*i(district total))]],"")</f>
        <v>47.731908693540547</v>
      </c>
    </row>
    <row r="144" spans="1:12" x14ac:dyDescent="0.3">
      <c r="A144" s="24" t="s">
        <v>9</v>
      </c>
      <c r="B144" s="1" t="s">
        <v>145</v>
      </c>
      <c r="C144" s="1" t="s">
        <v>162</v>
      </c>
      <c r="D144" s="2">
        <v>2</v>
      </c>
      <c r="E144" s="2">
        <v>66</v>
      </c>
      <c r="F144" s="2">
        <v>68</v>
      </c>
      <c r="G144" s="152">
        <f t="shared" si="27"/>
        <v>1.6512870325400681E-2</v>
      </c>
      <c r="H144" s="153">
        <f t="shared" si="28"/>
        <v>73.944633317144252</v>
      </c>
      <c r="I144" s="153">
        <f t="shared" si="29"/>
        <v>77.280233122875188</v>
      </c>
      <c r="K144" s="14">
        <f>IFERROR(Table2117[[#This Row],[ &lt;15]]/Table2117[[#This Row],[Grand Total]],"")</f>
        <v>2.9411764705882353E-2</v>
      </c>
      <c r="L144" s="15">
        <f>IFERROR(K144*Table2117[[#This Row],[FY24 DATIM Target_Adj (internal) (g*i(district total))]],"")</f>
        <v>2.2729480330257408</v>
      </c>
    </row>
    <row r="145" spans="1:12" x14ac:dyDescent="0.3">
      <c r="A145" s="24" t="s">
        <v>9</v>
      </c>
      <c r="B145" s="1" t="s">
        <v>145</v>
      </c>
      <c r="C145" s="1" t="s">
        <v>163</v>
      </c>
      <c r="D145" s="2">
        <v>1</v>
      </c>
      <c r="E145" s="2">
        <v>72</v>
      </c>
      <c r="F145" s="2">
        <v>73</v>
      </c>
      <c r="G145" s="152">
        <f t="shared" si="27"/>
        <v>1.7727051966974258E-2</v>
      </c>
      <c r="H145" s="153">
        <f t="shared" si="28"/>
        <v>79.381738708110731</v>
      </c>
      <c r="I145" s="153">
        <f t="shared" si="29"/>
        <v>82.962603205439535</v>
      </c>
      <c r="K145" s="14">
        <f>IFERROR(Table2117[[#This Row],[ &lt;15]]/Table2117[[#This Row],[Grand Total]],"")</f>
        <v>1.3698630136986301E-2</v>
      </c>
      <c r="L145" s="15">
        <f>IFERROR(K145*Table2117[[#This Row],[FY24 DATIM Target_Adj (internal) (g*i(district total))]],"")</f>
        <v>1.1364740165128704</v>
      </c>
    </row>
    <row r="146" spans="1:12" x14ac:dyDescent="0.3">
      <c r="A146" s="24" t="s">
        <v>9</v>
      </c>
      <c r="B146" s="1" t="s">
        <v>145</v>
      </c>
      <c r="C146" s="1" t="s">
        <v>164</v>
      </c>
      <c r="D146" s="2"/>
      <c r="E146" s="2">
        <v>8</v>
      </c>
      <c r="F146" s="2">
        <v>8</v>
      </c>
      <c r="G146" s="152">
        <f t="shared" si="27"/>
        <v>1.942690626517727E-3</v>
      </c>
      <c r="H146" s="153">
        <f t="shared" si="28"/>
        <v>8.6993686255463807</v>
      </c>
      <c r="I146" s="153">
        <f t="shared" si="29"/>
        <v>9.0917921321029631</v>
      </c>
      <c r="K146" s="14">
        <f>IFERROR(Table2117[[#This Row],[ &lt;15]]/Table2117[[#This Row],[Grand Total]],"")</f>
        <v>0</v>
      </c>
      <c r="L146" s="15">
        <f>IFERROR(K146*Table2117[[#This Row],[FY24 DATIM Target_Adj (internal) (g*i(district total))]],"")</f>
        <v>0</v>
      </c>
    </row>
    <row r="147" spans="1:12" x14ac:dyDescent="0.3">
      <c r="A147" s="25" t="s">
        <v>9</v>
      </c>
      <c r="B147" s="5" t="s">
        <v>165</v>
      </c>
      <c r="C147" s="5"/>
      <c r="D147" s="6">
        <v>125</v>
      </c>
      <c r="E147" s="6">
        <v>3993</v>
      </c>
      <c r="F147" s="6">
        <v>4118</v>
      </c>
      <c r="G147" s="155">
        <f t="shared" si="27"/>
        <v>1</v>
      </c>
      <c r="H147" s="6">
        <v>4478</v>
      </c>
      <c r="I147" s="21">
        <v>4680</v>
      </c>
      <c r="K147" s="14">
        <f>IFERROR(Table2117[[#This Row],[ &lt;15]]/Table2117[[#This Row],[Grand Total]],"")</f>
        <v>3.0354541039339485E-2</v>
      </c>
      <c r="L147" s="15">
        <f>IFERROR(K147*Table2117[[#This Row],[FY24 DATIM Target_Adj (internal) (g*i(district total))]],"")</f>
        <v>142.05925206410879</v>
      </c>
    </row>
    <row r="148" spans="1:12" x14ac:dyDescent="0.3">
      <c r="A148" s="24" t="s">
        <v>9</v>
      </c>
      <c r="B148" s="1" t="s">
        <v>166</v>
      </c>
      <c r="C148" s="1" t="s">
        <v>167</v>
      </c>
      <c r="D148" s="2">
        <v>6</v>
      </c>
      <c r="E148" s="2">
        <v>89</v>
      </c>
      <c r="F148" s="2">
        <v>95</v>
      </c>
      <c r="G148" s="152">
        <f>F148/$F$155</f>
        <v>4.0442741592166882E-2</v>
      </c>
      <c r="H148" s="153">
        <f>G148*$H$155</f>
        <v>120.92379736057897</v>
      </c>
      <c r="I148" s="153">
        <f>G148*$I$155</f>
        <v>126.50489570029801</v>
      </c>
      <c r="K148" s="14">
        <f>IFERROR(Table2117[[#This Row],[ &lt;15]]/Table2117[[#This Row],[Grand Total]],"")</f>
        <v>6.3157894736842107E-2</v>
      </c>
      <c r="L148" s="15">
        <f>IFERROR(K148*Table2117[[#This Row],[FY24 DATIM Target_Adj (internal) (g*i(district total))]],"")</f>
        <v>7.989782886334611</v>
      </c>
    </row>
    <row r="149" spans="1:12" x14ac:dyDescent="0.3">
      <c r="A149" s="24" t="s">
        <v>9</v>
      </c>
      <c r="B149" s="1" t="s">
        <v>166</v>
      </c>
      <c r="C149" s="1" t="s">
        <v>168</v>
      </c>
      <c r="D149" s="2">
        <v>24</v>
      </c>
      <c r="E149" s="2">
        <v>373</v>
      </c>
      <c r="F149" s="2">
        <v>397</v>
      </c>
      <c r="G149" s="152">
        <f t="shared" ref="G149:G155" si="30">F149/$F$155</f>
        <v>0.16900808854831845</v>
      </c>
      <c r="H149" s="153">
        <f t="shared" ref="H149:H154" si="31">G149*$H$155</f>
        <v>505.33418475947218</v>
      </c>
      <c r="I149" s="153">
        <f t="shared" ref="I149:I154" si="32">G149*$I$155</f>
        <v>528.65730097914013</v>
      </c>
      <c r="K149" s="14">
        <f>IFERROR(Table2117[[#This Row],[ &lt;15]]/Table2117[[#This Row],[Grand Total]],"")</f>
        <v>6.0453400503778336E-2</v>
      </c>
      <c r="L149" s="15">
        <f>IFERROR(K149*Table2117[[#This Row],[FY24 DATIM Target_Adj (internal) (g*i(district total))]],"")</f>
        <v>31.959131545338444</v>
      </c>
    </row>
    <row r="150" spans="1:12" x14ac:dyDescent="0.3">
      <c r="A150" s="31" t="s">
        <v>9</v>
      </c>
      <c r="B150" s="8" t="s">
        <v>166</v>
      </c>
      <c r="C150" s="8" t="s">
        <v>169</v>
      </c>
      <c r="D150" s="9">
        <v>0</v>
      </c>
      <c r="E150" s="9">
        <v>0</v>
      </c>
      <c r="F150" s="9">
        <v>0</v>
      </c>
      <c r="G150" s="45">
        <f t="shared" si="30"/>
        <v>0</v>
      </c>
      <c r="H150" s="154">
        <f t="shared" si="31"/>
        <v>0</v>
      </c>
      <c r="I150" s="154">
        <f t="shared" si="32"/>
        <v>0</v>
      </c>
      <c r="K150" s="14">
        <v>0</v>
      </c>
      <c r="L150" s="15">
        <f>IFERROR(K150*Table2117[[#This Row],[FY24 DATIM Target_Adj (internal) (g*i(district total))]],"")</f>
        <v>0</v>
      </c>
    </row>
    <row r="151" spans="1:12" x14ac:dyDescent="0.3">
      <c r="A151" s="24" t="s">
        <v>9</v>
      </c>
      <c r="B151" s="1" t="s">
        <v>166</v>
      </c>
      <c r="C151" s="1" t="s">
        <v>170</v>
      </c>
      <c r="D151" s="2"/>
      <c r="E151" s="2">
        <v>39</v>
      </c>
      <c r="F151" s="2">
        <v>39</v>
      </c>
      <c r="G151" s="152">
        <f t="shared" si="30"/>
        <v>1.6602809706257982E-2</v>
      </c>
      <c r="H151" s="153">
        <f t="shared" si="31"/>
        <v>49.642401021711365</v>
      </c>
      <c r="I151" s="153">
        <f t="shared" si="32"/>
        <v>51.933588761174967</v>
      </c>
      <c r="K151" s="14">
        <f>IFERROR(Table2117[[#This Row],[ &lt;15]]/Table2117[[#This Row],[Grand Total]],"")</f>
        <v>0</v>
      </c>
      <c r="L151" s="15">
        <f>IFERROR(K151*Table2117[[#This Row],[FY24 DATIM Target_Adj (internal) (g*i(district total))]],"")</f>
        <v>0</v>
      </c>
    </row>
    <row r="152" spans="1:12" x14ac:dyDescent="0.3">
      <c r="A152" s="24" t="s">
        <v>9</v>
      </c>
      <c r="B152" s="1" t="s">
        <v>166</v>
      </c>
      <c r="C152" s="1" t="s">
        <v>171</v>
      </c>
      <c r="D152" s="2">
        <v>4</v>
      </c>
      <c r="E152" s="2">
        <v>112</v>
      </c>
      <c r="F152" s="2">
        <v>116</v>
      </c>
      <c r="G152" s="152">
        <f t="shared" si="30"/>
        <v>4.9382716049382713E-2</v>
      </c>
      <c r="H152" s="153">
        <f t="shared" si="31"/>
        <v>147.6543209876543</v>
      </c>
      <c r="I152" s="153">
        <f t="shared" si="32"/>
        <v>154.46913580246914</v>
      </c>
      <c r="K152" s="14">
        <f>IFERROR(Table2117[[#This Row],[ &lt;15]]/Table2117[[#This Row],[Grand Total]],"")</f>
        <v>3.4482758620689655E-2</v>
      </c>
      <c r="L152" s="15">
        <f>IFERROR(K152*Table2117[[#This Row],[FY24 DATIM Target_Adj (internal) (g*i(district total))]],"")</f>
        <v>5.3265219242230737</v>
      </c>
    </row>
    <row r="153" spans="1:12" x14ac:dyDescent="0.3">
      <c r="A153" s="24" t="s">
        <v>9</v>
      </c>
      <c r="B153" s="1" t="s">
        <v>166</v>
      </c>
      <c r="C153" s="1" t="s">
        <v>172</v>
      </c>
      <c r="D153" s="2">
        <v>20</v>
      </c>
      <c r="E153" s="2">
        <v>384</v>
      </c>
      <c r="F153" s="2">
        <v>404</v>
      </c>
      <c r="G153" s="152">
        <f t="shared" si="30"/>
        <v>0.17198808003405705</v>
      </c>
      <c r="H153" s="153">
        <f t="shared" si="31"/>
        <v>514.24435930183063</v>
      </c>
      <c r="I153" s="153">
        <f t="shared" si="32"/>
        <v>537.97871434653041</v>
      </c>
      <c r="K153" s="14">
        <f>IFERROR(Table2117[[#This Row],[ &lt;15]]/Table2117[[#This Row],[Grand Total]],"")</f>
        <v>4.9504950495049507E-2</v>
      </c>
      <c r="L153" s="15">
        <f>IFERROR(K153*Table2117[[#This Row],[FY24 DATIM Target_Adj (internal) (g*i(district total))]],"")</f>
        <v>26.632609621115368</v>
      </c>
    </row>
    <row r="154" spans="1:12" x14ac:dyDescent="0.3">
      <c r="A154" s="24" t="s">
        <v>9</v>
      </c>
      <c r="B154" s="1" t="s">
        <v>166</v>
      </c>
      <c r="C154" s="1" t="s">
        <v>173</v>
      </c>
      <c r="D154" s="2">
        <v>32</v>
      </c>
      <c r="E154" s="2">
        <v>1266</v>
      </c>
      <c r="F154" s="2">
        <v>1298</v>
      </c>
      <c r="G154" s="152">
        <f t="shared" si="30"/>
        <v>0.55257556406981689</v>
      </c>
      <c r="H154" s="153">
        <f t="shared" si="31"/>
        <v>1652.2009365687525</v>
      </c>
      <c r="I154" s="153">
        <f t="shared" si="32"/>
        <v>1728.4563644103873</v>
      </c>
      <c r="K154" s="14">
        <f>IFERROR(Table2117[[#This Row],[ &lt;15]]/Table2117[[#This Row],[Grand Total]],"")</f>
        <v>2.465331278890601E-2</v>
      </c>
      <c r="L154" s="15">
        <f>IFERROR(K154*Table2117[[#This Row],[FY24 DATIM Target_Adj (internal) (g*i(district total))]],"")</f>
        <v>42.61217539378459</v>
      </c>
    </row>
    <row r="155" spans="1:12" x14ac:dyDescent="0.3">
      <c r="A155" s="25" t="s">
        <v>9</v>
      </c>
      <c r="B155" s="5" t="s">
        <v>174</v>
      </c>
      <c r="C155" s="5"/>
      <c r="D155" s="6">
        <v>86</v>
      </c>
      <c r="E155" s="6">
        <v>2263</v>
      </c>
      <c r="F155" s="6">
        <v>2349</v>
      </c>
      <c r="G155" s="155">
        <f t="shared" si="30"/>
        <v>1</v>
      </c>
      <c r="H155" s="6">
        <v>2990</v>
      </c>
      <c r="I155" s="21">
        <v>3128</v>
      </c>
      <c r="K155" s="14">
        <f>IFERROR(Table2117[[#This Row],[ &lt;15]]/Table2117[[#This Row],[Grand Total]],"")</f>
        <v>3.6611323967645805E-2</v>
      </c>
      <c r="L155" s="15">
        <f>IFERROR(K155*Table2117[[#This Row],[FY24 DATIM Target_Adj (internal) (g*i(district total))]],"")</f>
        <v>114.52022137079608</v>
      </c>
    </row>
    <row r="156" spans="1:12" x14ac:dyDescent="0.3">
      <c r="A156" s="24" t="s">
        <v>9</v>
      </c>
      <c r="B156" s="1" t="s">
        <v>175</v>
      </c>
      <c r="C156" s="1" t="s">
        <v>176</v>
      </c>
      <c r="D156" s="2">
        <v>1</v>
      </c>
      <c r="E156" s="2">
        <v>7</v>
      </c>
      <c r="F156" s="2">
        <v>8</v>
      </c>
      <c r="G156" s="152">
        <f>F156/$F$170</f>
        <v>3.8684719535783366E-3</v>
      </c>
      <c r="H156" s="153">
        <f>G156*$H$170</f>
        <v>9.4352030947775631</v>
      </c>
      <c r="I156" s="153">
        <f>G156*$I$170</f>
        <v>10.379110251450678</v>
      </c>
      <c r="K156" s="14">
        <f>IFERROR(Table2117[[#This Row],[ &lt;15]]/Table2117[[#This Row],[Grand Total]],"")</f>
        <v>0.125</v>
      </c>
      <c r="L156" s="15">
        <f>IFERROR(K156*Table2117[[#This Row],[FY24 DATIM Target_Adj (internal) (g*i(district total))]],"")</f>
        <v>1.2973887814313347</v>
      </c>
    </row>
    <row r="157" spans="1:12" x14ac:dyDescent="0.3">
      <c r="A157" s="24" t="s">
        <v>9</v>
      </c>
      <c r="B157" s="1" t="s">
        <v>175</v>
      </c>
      <c r="C157" s="1" t="s">
        <v>177</v>
      </c>
      <c r="D157" s="2">
        <v>2</v>
      </c>
      <c r="E157" s="2">
        <v>56</v>
      </c>
      <c r="F157" s="2">
        <v>58</v>
      </c>
      <c r="G157" s="152">
        <f t="shared" ref="G157:G170" si="33">F157/$F$170</f>
        <v>2.8046421663442941E-2</v>
      </c>
      <c r="H157" s="153">
        <f t="shared" ref="H157:H169" si="34">G157*$H$170</f>
        <v>68.40522243713734</v>
      </c>
      <c r="I157" s="153">
        <f t="shared" ref="I157:I169" si="35">G157*$I$170</f>
        <v>75.248549323017414</v>
      </c>
      <c r="K157" s="14">
        <f>IFERROR(Table2117[[#This Row],[ &lt;15]]/Table2117[[#This Row],[Grand Total]],"")</f>
        <v>3.4482758620689655E-2</v>
      </c>
      <c r="L157" s="15">
        <f>IFERROR(K157*Table2117[[#This Row],[FY24 DATIM Target_Adj (internal) (g*i(district total))]],"")</f>
        <v>2.5947775628626695</v>
      </c>
    </row>
    <row r="158" spans="1:12" x14ac:dyDescent="0.3">
      <c r="A158" s="24" t="s">
        <v>9</v>
      </c>
      <c r="B158" s="1" t="s">
        <v>175</v>
      </c>
      <c r="C158" s="1" t="s">
        <v>178</v>
      </c>
      <c r="D158" s="2">
        <v>1</v>
      </c>
      <c r="E158" s="2">
        <v>39</v>
      </c>
      <c r="F158" s="2">
        <v>40</v>
      </c>
      <c r="G158" s="152">
        <f t="shared" si="33"/>
        <v>1.9342359767891684E-2</v>
      </c>
      <c r="H158" s="153">
        <f t="shared" si="34"/>
        <v>47.176015473887816</v>
      </c>
      <c r="I158" s="153">
        <f t="shared" si="35"/>
        <v>51.895551257253388</v>
      </c>
      <c r="K158" s="14">
        <f>IFERROR(Table2117[[#This Row],[ &lt;15]]/Table2117[[#This Row],[Grand Total]],"")</f>
        <v>2.5000000000000001E-2</v>
      </c>
      <c r="L158" s="15">
        <f>IFERROR(K158*Table2117[[#This Row],[FY24 DATIM Target_Adj (internal) (g*i(district total))]],"")</f>
        <v>1.2973887814313347</v>
      </c>
    </row>
    <row r="159" spans="1:12" x14ac:dyDescent="0.3">
      <c r="A159" s="24" t="s">
        <v>9</v>
      </c>
      <c r="B159" s="1" t="s">
        <v>175</v>
      </c>
      <c r="C159" s="1" t="s">
        <v>179</v>
      </c>
      <c r="D159" s="2">
        <v>1</v>
      </c>
      <c r="E159" s="2">
        <v>79</v>
      </c>
      <c r="F159" s="2">
        <v>80</v>
      </c>
      <c r="G159" s="152">
        <f t="shared" si="33"/>
        <v>3.8684719535783368E-2</v>
      </c>
      <c r="H159" s="153">
        <f t="shared" si="34"/>
        <v>94.352030947775631</v>
      </c>
      <c r="I159" s="153">
        <f t="shared" si="35"/>
        <v>103.79110251450678</v>
      </c>
      <c r="K159" s="14">
        <f>IFERROR(Table2117[[#This Row],[ &lt;15]]/Table2117[[#This Row],[Grand Total]],"")</f>
        <v>1.2500000000000001E-2</v>
      </c>
      <c r="L159" s="15">
        <f>IFERROR(K159*Table2117[[#This Row],[FY24 DATIM Target_Adj (internal) (g*i(district total))]],"")</f>
        <v>1.2973887814313347</v>
      </c>
    </row>
    <row r="160" spans="1:12" x14ac:dyDescent="0.3">
      <c r="A160" s="24" t="s">
        <v>9</v>
      </c>
      <c r="B160" s="1" t="s">
        <v>175</v>
      </c>
      <c r="C160" s="1" t="s">
        <v>180</v>
      </c>
      <c r="D160" s="2"/>
      <c r="E160" s="2">
        <v>13</v>
      </c>
      <c r="F160" s="2">
        <v>13</v>
      </c>
      <c r="G160" s="152">
        <f t="shared" si="33"/>
        <v>6.2862669245647967E-3</v>
      </c>
      <c r="H160" s="153">
        <f t="shared" si="34"/>
        <v>15.332205029013538</v>
      </c>
      <c r="I160" s="153">
        <f t="shared" si="35"/>
        <v>16.866054158607348</v>
      </c>
      <c r="K160" s="14">
        <f>IFERROR(Table2117[[#This Row],[ &lt;15]]/Table2117[[#This Row],[Grand Total]],"")</f>
        <v>0</v>
      </c>
      <c r="L160" s="15">
        <f>IFERROR(K160*Table2117[[#This Row],[FY24 DATIM Target_Adj (internal) (g*i(district total))]],"")</f>
        <v>0</v>
      </c>
    </row>
    <row r="161" spans="1:12" x14ac:dyDescent="0.3">
      <c r="A161" s="24" t="s">
        <v>9</v>
      </c>
      <c r="B161" s="1" t="s">
        <v>175</v>
      </c>
      <c r="C161" s="1" t="s">
        <v>181</v>
      </c>
      <c r="D161" s="2"/>
      <c r="E161" s="2">
        <v>8</v>
      </c>
      <c r="F161" s="2">
        <v>8</v>
      </c>
      <c r="G161" s="152">
        <f t="shared" si="33"/>
        <v>3.8684719535783366E-3</v>
      </c>
      <c r="H161" s="153">
        <f t="shared" si="34"/>
        <v>9.4352030947775631</v>
      </c>
      <c r="I161" s="153">
        <f t="shared" si="35"/>
        <v>10.379110251450678</v>
      </c>
      <c r="K161" s="14">
        <f>IFERROR(Table2117[[#This Row],[ &lt;15]]/Table2117[[#This Row],[Grand Total]],"")</f>
        <v>0</v>
      </c>
      <c r="L161" s="15">
        <f>IFERROR(K161*Table2117[[#This Row],[FY24 DATIM Target_Adj (internal) (g*i(district total))]],"")</f>
        <v>0</v>
      </c>
    </row>
    <row r="162" spans="1:12" x14ac:dyDescent="0.3">
      <c r="A162" s="24" t="s">
        <v>9</v>
      </c>
      <c r="B162" s="1" t="s">
        <v>175</v>
      </c>
      <c r="C162" s="1" t="s">
        <v>182</v>
      </c>
      <c r="D162" s="2"/>
      <c r="E162" s="2">
        <v>6</v>
      </c>
      <c r="F162" s="2">
        <v>6</v>
      </c>
      <c r="G162" s="152">
        <f t="shared" si="33"/>
        <v>2.9013539651837525E-3</v>
      </c>
      <c r="H162" s="153">
        <f t="shared" si="34"/>
        <v>7.0764023210831724</v>
      </c>
      <c r="I162" s="153">
        <f t="shared" si="35"/>
        <v>7.784332688588008</v>
      </c>
      <c r="K162" s="14">
        <f>IFERROR(Table2117[[#This Row],[ &lt;15]]/Table2117[[#This Row],[Grand Total]],"")</f>
        <v>0</v>
      </c>
      <c r="L162" s="15">
        <f>IFERROR(K162*Table2117[[#This Row],[FY24 DATIM Target_Adj (internal) (g*i(district total))]],"")</f>
        <v>0</v>
      </c>
    </row>
    <row r="163" spans="1:12" x14ac:dyDescent="0.3">
      <c r="A163" s="24" t="s">
        <v>9</v>
      </c>
      <c r="B163" s="1" t="s">
        <v>175</v>
      </c>
      <c r="C163" s="1" t="s">
        <v>183</v>
      </c>
      <c r="D163" s="2">
        <v>7</v>
      </c>
      <c r="E163" s="2">
        <v>90</v>
      </c>
      <c r="F163" s="2">
        <v>97</v>
      </c>
      <c r="G163" s="152">
        <f t="shared" si="33"/>
        <v>4.690522243713733E-2</v>
      </c>
      <c r="H163" s="153">
        <f t="shared" si="34"/>
        <v>114.40183752417795</v>
      </c>
      <c r="I163" s="153">
        <f t="shared" si="35"/>
        <v>125.84671179883945</v>
      </c>
      <c r="K163" s="14">
        <f>IFERROR(Table2117[[#This Row],[ &lt;15]]/Table2117[[#This Row],[Grand Total]],"")</f>
        <v>7.2164948453608241E-2</v>
      </c>
      <c r="L163" s="15">
        <f>IFERROR(K163*Table2117[[#This Row],[FY24 DATIM Target_Adj (internal) (g*i(district total))]],"")</f>
        <v>9.0817214700193407</v>
      </c>
    </row>
    <row r="164" spans="1:12" x14ac:dyDescent="0.3">
      <c r="A164" s="24" t="s">
        <v>9</v>
      </c>
      <c r="B164" s="1" t="s">
        <v>175</v>
      </c>
      <c r="C164" s="1" t="s">
        <v>184</v>
      </c>
      <c r="D164" s="2"/>
      <c r="E164" s="2">
        <v>47</v>
      </c>
      <c r="F164" s="2">
        <v>47</v>
      </c>
      <c r="G164" s="152">
        <f t="shared" si="33"/>
        <v>2.2727272727272728E-2</v>
      </c>
      <c r="H164" s="153">
        <f t="shared" si="34"/>
        <v>55.43181818181818</v>
      </c>
      <c r="I164" s="153">
        <f t="shared" si="35"/>
        <v>60.977272727272727</v>
      </c>
      <c r="K164" s="14">
        <f>IFERROR(Table2117[[#This Row],[ &lt;15]]/Table2117[[#This Row],[Grand Total]],"")</f>
        <v>0</v>
      </c>
      <c r="L164" s="15">
        <f>IFERROR(K164*Table2117[[#This Row],[FY24 DATIM Target_Adj (internal) (g*i(district total))]],"")</f>
        <v>0</v>
      </c>
    </row>
    <row r="165" spans="1:12" x14ac:dyDescent="0.3">
      <c r="A165" s="24" t="s">
        <v>9</v>
      </c>
      <c r="B165" s="1" t="s">
        <v>175</v>
      </c>
      <c r="C165" s="1" t="s">
        <v>185</v>
      </c>
      <c r="D165" s="2">
        <v>14</v>
      </c>
      <c r="E165" s="2">
        <v>411</v>
      </c>
      <c r="F165" s="2">
        <v>425</v>
      </c>
      <c r="G165" s="152">
        <f t="shared" si="33"/>
        <v>0.20551257253384914</v>
      </c>
      <c r="H165" s="153">
        <f t="shared" si="34"/>
        <v>501.24516441005807</v>
      </c>
      <c r="I165" s="153">
        <f t="shared" si="35"/>
        <v>551.39023210831726</v>
      </c>
      <c r="K165" s="14">
        <f>IFERROR(Table2117[[#This Row],[ &lt;15]]/Table2117[[#This Row],[Grand Total]],"")</f>
        <v>3.2941176470588238E-2</v>
      </c>
      <c r="L165" s="15">
        <f>IFERROR(K165*Table2117[[#This Row],[FY24 DATIM Target_Adj (internal) (g*i(district total))]],"")</f>
        <v>18.163442940038689</v>
      </c>
    </row>
    <row r="166" spans="1:12" x14ac:dyDescent="0.3">
      <c r="A166" s="24" t="s">
        <v>9</v>
      </c>
      <c r="B166" s="1" t="s">
        <v>175</v>
      </c>
      <c r="C166" s="1" t="s">
        <v>186</v>
      </c>
      <c r="D166" s="2">
        <v>1</v>
      </c>
      <c r="E166" s="2">
        <v>110</v>
      </c>
      <c r="F166" s="2">
        <v>111</v>
      </c>
      <c r="G166" s="152">
        <f t="shared" si="33"/>
        <v>5.3675048355899417E-2</v>
      </c>
      <c r="H166" s="153">
        <f t="shared" si="34"/>
        <v>130.91344294003869</v>
      </c>
      <c r="I166" s="153">
        <f t="shared" si="35"/>
        <v>144.01015473887813</v>
      </c>
      <c r="K166" s="14">
        <f>IFERROR(Table2117[[#This Row],[ &lt;15]]/Table2117[[#This Row],[Grand Total]],"")</f>
        <v>9.0090090090090089E-3</v>
      </c>
      <c r="L166" s="15">
        <f>IFERROR(K166*Table2117[[#This Row],[FY24 DATIM Target_Adj (internal) (g*i(district total))]],"")</f>
        <v>1.2973887814313345</v>
      </c>
    </row>
    <row r="167" spans="1:12" x14ac:dyDescent="0.3">
      <c r="A167" s="24" t="s">
        <v>9</v>
      </c>
      <c r="B167" s="1" t="s">
        <v>175</v>
      </c>
      <c r="C167" s="1" t="s">
        <v>187</v>
      </c>
      <c r="D167" s="2">
        <v>25</v>
      </c>
      <c r="E167" s="2">
        <v>1015</v>
      </c>
      <c r="F167" s="2">
        <v>1040</v>
      </c>
      <c r="G167" s="152">
        <f t="shared" si="33"/>
        <v>0.50290135396518376</v>
      </c>
      <c r="H167" s="153">
        <f t="shared" si="34"/>
        <v>1226.5764023210832</v>
      </c>
      <c r="I167" s="153">
        <f t="shared" si="35"/>
        <v>1349.2843326885879</v>
      </c>
      <c r="K167" s="14">
        <f>IFERROR(Table2117[[#This Row],[ &lt;15]]/Table2117[[#This Row],[Grand Total]],"")</f>
        <v>2.403846153846154E-2</v>
      </c>
      <c r="L167" s="15">
        <f>IFERROR(K167*Table2117[[#This Row],[FY24 DATIM Target_Adj (internal) (g*i(district total))]],"")</f>
        <v>32.434719535783366</v>
      </c>
    </row>
    <row r="168" spans="1:12" x14ac:dyDescent="0.3">
      <c r="A168" s="24" t="s">
        <v>9</v>
      </c>
      <c r="B168" s="1" t="s">
        <v>175</v>
      </c>
      <c r="C168" s="1" t="s">
        <v>188</v>
      </c>
      <c r="D168" s="2">
        <v>5</v>
      </c>
      <c r="E168" s="2">
        <v>75</v>
      </c>
      <c r="F168" s="2">
        <v>80</v>
      </c>
      <c r="G168" s="152">
        <f t="shared" si="33"/>
        <v>3.8684719535783368E-2</v>
      </c>
      <c r="H168" s="153">
        <f t="shared" si="34"/>
        <v>94.352030947775631</v>
      </c>
      <c r="I168" s="153">
        <f t="shared" si="35"/>
        <v>103.79110251450678</v>
      </c>
      <c r="K168" s="14">
        <f>IFERROR(Table2117[[#This Row],[ &lt;15]]/Table2117[[#This Row],[Grand Total]],"")</f>
        <v>6.25E-2</v>
      </c>
      <c r="L168" s="15">
        <f>IFERROR(K168*Table2117[[#This Row],[FY24 DATIM Target_Adj (internal) (g*i(district total))]],"")</f>
        <v>6.4869439071566735</v>
      </c>
    </row>
    <row r="169" spans="1:12" x14ac:dyDescent="0.3">
      <c r="A169" s="24" t="s">
        <v>9</v>
      </c>
      <c r="B169" s="1" t="s">
        <v>175</v>
      </c>
      <c r="C169" s="1" t="s">
        <v>189</v>
      </c>
      <c r="D169" s="2">
        <v>2</v>
      </c>
      <c r="E169" s="2">
        <v>53</v>
      </c>
      <c r="F169" s="2">
        <v>55</v>
      </c>
      <c r="G169" s="152">
        <f t="shared" si="33"/>
        <v>2.6595744680851064E-2</v>
      </c>
      <c r="H169" s="153">
        <f t="shared" si="34"/>
        <v>64.86702127659575</v>
      </c>
      <c r="I169" s="153">
        <f t="shared" si="35"/>
        <v>71.356382978723403</v>
      </c>
      <c r="K169" s="14">
        <f>IFERROR(Table2117[[#This Row],[ &lt;15]]/Table2117[[#This Row],[Grand Total]],"")</f>
        <v>3.6363636363636362E-2</v>
      </c>
      <c r="L169" s="15">
        <f>IFERROR(K169*Table2117[[#This Row],[FY24 DATIM Target_Adj (internal) (g*i(district total))]],"")</f>
        <v>2.594777562862669</v>
      </c>
    </row>
    <row r="170" spans="1:12" x14ac:dyDescent="0.3">
      <c r="A170" s="26" t="s">
        <v>9</v>
      </c>
      <c r="B170" s="27" t="s">
        <v>190</v>
      </c>
      <c r="C170" s="27"/>
      <c r="D170" s="28">
        <v>59</v>
      </c>
      <c r="E170" s="28">
        <v>2009</v>
      </c>
      <c r="F170" s="28">
        <v>2068</v>
      </c>
      <c r="G170" s="156">
        <f t="shared" si="33"/>
        <v>1</v>
      </c>
      <c r="H170" s="28">
        <v>2439</v>
      </c>
      <c r="I170" s="30">
        <v>2683</v>
      </c>
      <c r="K170" s="14">
        <f>IFERROR(Table2117[[#This Row],[ &lt;15]]/Table2117[[#This Row],[Grand Total]],"")</f>
        <v>2.852998065764023E-2</v>
      </c>
      <c r="L170" s="15">
        <f>IFERROR(K170*Table2117[[#This Row],[FY24 DATIM Target_Adj (internal) (g*i(district total))]],"")</f>
        <v>76.545938104448737</v>
      </c>
    </row>
  </sheetData>
  <pageMargins left="0.7" right="0.7" top="0.75" bottom="0.75" header="0.3" footer="0.3"/>
  <ignoredErrors>
    <ignoredError sqref="G2:G170" calculatedColumn="1"/>
  </ignoredErrors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79998168889431442"/>
  </sheetPr>
  <dimension ref="A1:K170"/>
  <sheetViews>
    <sheetView zoomScale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ColWidth="16.21875" defaultRowHeight="14.4" x14ac:dyDescent="0.3"/>
  <cols>
    <col min="3" max="3" width="37.5546875" bestFit="1" customWidth="1"/>
  </cols>
  <sheetData>
    <row r="1" spans="1:11" ht="56.4" x14ac:dyDescent="0.3">
      <c r="A1" s="240" t="s">
        <v>0</v>
      </c>
      <c r="B1" s="241" t="s">
        <v>1</v>
      </c>
      <c r="C1" s="241" t="s">
        <v>2</v>
      </c>
      <c r="D1" s="242" t="s">
        <v>3</v>
      </c>
      <c r="E1" s="242" t="s">
        <v>4</v>
      </c>
      <c r="F1" s="242" t="s">
        <v>195</v>
      </c>
      <c r="G1" s="243" t="s">
        <v>6</v>
      </c>
      <c r="H1" s="244" t="s">
        <v>204</v>
      </c>
      <c r="J1" s="17" t="s">
        <v>191</v>
      </c>
      <c r="K1" s="18" t="s">
        <v>205</v>
      </c>
    </row>
    <row r="2" spans="1:11" x14ac:dyDescent="0.3">
      <c r="A2" s="139" t="s">
        <v>9</v>
      </c>
      <c r="B2" s="104" t="s">
        <v>10</v>
      </c>
      <c r="C2" s="104" t="s">
        <v>11</v>
      </c>
      <c r="D2" s="165"/>
      <c r="E2" s="105">
        <v>0</v>
      </c>
      <c r="F2" s="105">
        <f>SUM(Table920[[#This Row],[ &lt;15]:[ 15+]])</f>
        <v>0</v>
      </c>
      <c r="G2" s="107">
        <f>F2/$F$11</f>
        <v>0</v>
      </c>
      <c r="H2" s="20">
        <f>G2*$H$11</f>
        <v>0</v>
      </c>
      <c r="J2" s="14">
        <v>0</v>
      </c>
      <c r="K2" s="15">
        <f>IFERROR(J2*Table920[[#This Row],[Grand Total]],"")</f>
        <v>0</v>
      </c>
    </row>
    <row r="3" spans="1:11" x14ac:dyDescent="0.3">
      <c r="A3" s="139" t="s">
        <v>9</v>
      </c>
      <c r="B3" s="104" t="s">
        <v>10</v>
      </c>
      <c r="C3" s="104" t="s">
        <v>12</v>
      </c>
      <c r="D3" s="165"/>
      <c r="E3" s="105">
        <v>0</v>
      </c>
      <c r="F3" s="105">
        <f>SUM(Table920[[#This Row],[ &lt;15]:[ 15+]])</f>
        <v>0</v>
      </c>
      <c r="G3" s="107">
        <f t="shared" ref="G3:G10" si="0">F3/$F$11</f>
        <v>0</v>
      </c>
      <c r="H3" s="20">
        <f t="shared" ref="H3:H10" si="1">G3*$H$11</f>
        <v>0</v>
      </c>
      <c r="J3" s="14">
        <v>0</v>
      </c>
      <c r="K3" s="15">
        <f>IFERROR(J3*Table920[[#This Row],[Grand Total]],"")</f>
        <v>0</v>
      </c>
    </row>
    <row r="4" spans="1:11" x14ac:dyDescent="0.3">
      <c r="A4" s="139" t="s">
        <v>9</v>
      </c>
      <c r="B4" s="104" t="s">
        <v>10</v>
      </c>
      <c r="C4" s="104" t="s">
        <v>13</v>
      </c>
      <c r="D4" s="165"/>
      <c r="E4" s="105">
        <v>165</v>
      </c>
      <c r="F4" s="105">
        <f>SUM(Table920[[#This Row],[ &lt;15]:[ 15+]])</f>
        <v>165</v>
      </c>
      <c r="G4" s="107">
        <f t="shared" si="0"/>
        <v>0.95930232558139539</v>
      </c>
      <c r="H4" s="20">
        <f t="shared" si="1"/>
        <v>0</v>
      </c>
      <c r="J4" s="14">
        <f>IFERROR(Table920[[#This Row],[ &lt;15]]/Table920[[#This Row],[Grand Total]],"")</f>
        <v>0</v>
      </c>
      <c r="K4" s="15">
        <f>IFERROR(J4*Table920[[#This Row],[Grand Total]],"")</f>
        <v>0</v>
      </c>
    </row>
    <row r="5" spans="1:11" x14ac:dyDescent="0.3">
      <c r="A5" s="139" t="s">
        <v>9</v>
      </c>
      <c r="B5" s="104" t="s">
        <v>10</v>
      </c>
      <c r="C5" s="104" t="s">
        <v>14</v>
      </c>
      <c r="D5" s="165"/>
      <c r="E5" s="105">
        <v>3</v>
      </c>
      <c r="F5" s="105">
        <f>SUM(Table920[[#This Row],[ &lt;15]:[ 15+]])</f>
        <v>3</v>
      </c>
      <c r="G5" s="107">
        <f t="shared" si="0"/>
        <v>1.7441860465116279E-2</v>
      </c>
      <c r="H5" s="20">
        <f t="shared" si="1"/>
        <v>0</v>
      </c>
      <c r="J5" s="14">
        <f>IFERROR(Table920[[#This Row],[ &lt;15]]/Table920[[#This Row],[Grand Total]],"")</f>
        <v>0</v>
      </c>
      <c r="K5" s="15">
        <f>IFERROR(J5*Table920[[#This Row],[Grand Total]],"")</f>
        <v>0</v>
      </c>
    </row>
    <row r="6" spans="1:11" x14ac:dyDescent="0.3">
      <c r="A6" s="139" t="s">
        <v>9</v>
      </c>
      <c r="B6" s="104" t="s">
        <v>10</v>
      </c>
      <c r="C6" s="104" t="s">
        <v>15</v>
      </c>
      <c r="D6" s="165"/>
      <c r="E6" s="105">
        <v>2</v>
      </c>
      <c r="F6" s="105">
        <f>SUM(Table920[[#This Row],[ &lt;15]:[ 15+]])</f>
        <v>2</v>
      </c>
      <c r="G6" s="107">
        <f t="shared" si="0"/>
        <v>1.1627906976744186E-2</v>
      </c>
      <c r="H6" s="20">
        <f t="shared" si="1"/>
        <v>0</v>
      </c>
      <c r="J6" s="14">
        <f>IFERROR(Table920[[#This Row],[ &lt;15]]/Table920[[#This Row],[Grand Total]],"")</f>
        <v>0</v>
      </c>
      <c r="K6" s="15">
        <f>IFERROR(J6*Table920[[#This Row],[Grand Total]],"")</f>
        <v>0</v>
      </c>
    </row>
    <row r="7" spans="1:11" x14ac:dyDescent="0.3">
      <c r="A7" s="139" t="s">
        <v>9</v>
      </c>
      <c r="B7" s="104" t="s">
        <v>10</v>
      </c>
      <c r="C7" s="104" t="s">
        <v>16</v>
      </c>
      <c r="D7" s="165"/>
      <c r="E7" s="105">
        <v>2</v>
      </c>
      <c r="F7" s="105">
        <f>SUM(Table920[[#This Row],[ &lt;15]:[ 15+]])</f>
        <v>2</v>
      </c>
      <c r="G7" s="107">
        <f t="shared" si="0"/>
        <v>1.1627906976744186E-2</v>
      </c>
      <c r="H7" s="20">
        <f t="shared" si="1"/>
        <v>0</v>
      </c>
      <c r="J7" s="14">
        <f>IFERROR(Table920[[#This Row],[ &lt;15]]/Table920[[#This Row],[Grand Total]],"")</f>
        <v>0</v>
      </c>
      <c r="K7" s="15">
        <f>IFERROR(J7*Table920[[#This Row],[Grand Total]],"")</f>
        <v>0</v>
      </c>
    </row>
    <row r="8" spans="1:11" x14ac:dyDescent="0.3">
      <c r="A8" s="139" t="s">
        <v>9</v>
      </c>
      <c r="B8" s="104" t="s">
        <v>10</v>
      </c>
      <c r="C8" s="104" t="s">
        <v>17</v>
      </c>
      <c r="D8" s="165"/>
      <c r="E8" s="105">
        <v>0</v>
      </c>
      <c r="F8" s="105">
        <f>SUM(Table920[[#This Row],[ &lt;15]:[ 15+]])</f>
        <v>0</v>
      </c>
      <c r="G8" s="107">
        <f t="shared" si="0"/>
        <v>0</v>
      </c>
      <c r="H8" s="20">
        <f t="shared" si="1"/>
        <v>0</v>
      </c>
      <c r="J8" s="14">
        <v>0</v>
      </c>
      <c r="K8" s="15">
        <f>IFERROR(J8*Table920[[#This Row],[Grand Total]],"")</f>
        <v>0</v>
      </c>
    </row>
    <row r="9" spans="1:11" x14ac:dyDescent="0.3">
      <c r="A9" s="139" t="s">
        <v>9</v>
      </c>
      <c r="B9" s="104" t="s">
        <v>10</v>
      </c>
      <c r="C9" s="104" t="s">
        <v>18</v>
      </c>
      <c r="D9" s="165"/>
      <c r="E9" s="105">
        <v>0</v>
      </c>
      <c r="F9" s="105">
        <f>SUM(Table920[[#This Row],[ &lt;15]:[ 15+]])</f>
        <v>0</v>
      </c>
      <c r="G9" s="107">
        <f t="shared" si="0"/>
        <v>0</v>
      </c>
      <c r="H9" s="20">
        <f t="shared" si="1"/>
        <v>0</v>
      </c>
      <c r="J9" s="14">
        <v>0</v>
      </c>
      <c r="K9" s="15">
        <f>IFERROR(J9*Table920[[#This Row],[Grand Total]],"")</f>
        <v>0</v>
      </c>
    </row>
    <row r="10" spans="1:11" x14ac:dyDescent="0.3">
      <c r="A10" s="139" t="s">
        <v>9</v>
      </c>
      <c r="B10" s="104" t="s">
        <v>10</v>
      </c>
      <c r="C10" s="104" t="s">
        <v>19</v>
      </c>
      <c r="D10" s="165"/>
      <c r="E10" s="105">
        <v>0</v>
      </c>
      <c r="F10" s="105">
        <f>SUM(Table920[[#This Row],[ &lt;15]:[ 15+]])</f>
        <v>0</v>
      </c>
      <c r="G10" s="107">
        <f t="shared" si="0"/>
        <v>0</v>
      </c>
      <c r="H10" s="20">
        <f t="shared" si="1"/>
        <v>0</v>
      </c>
      <c r="J10" s="14">
        <v>0</v>
      </c>
      <c r="K10" s="15">
        <f>IFERROR(J10*Table920[[#This Row],[Grand Total]],"")</f>
        <v>0</v>
      </c>
    </row>
    <row r="11" spans="1:11" x14ac:dyDescent="0.3">
      <c r="A11" s="140" t="s">
        <v>9</v>
      </c>
      <c r="B11" s="140" t="s">
        <v>20</v>
      </c>
      <c r="C11" s="109"/>
      <c r="D11" s="166"/>
      <c r="E11" s="110">
        <v>172</v>
      </c>
      <c r="F11" s="110">
        <f>SUM(Table920[[#This Row],[ &lt;15]:[ 15+]])</f>
        <v>172</v>
      </c>
      <c r="G11" s="7">
        <f>F11/$F$11</f>
        <v>1</v>
      </c>
      <c r="H11" s="151">
        <v>0</v>
      </c>
      <c r="J11" s="14">
        <f>IFERROR(Table920[[#This Row],[ &lt;15]]/Table920[[#This Row],[Grand Total]],"")</f>
        <v>0</v>
      </c>
      <c r="K11" s="15">
        <f>IFERROR(J11*Table920[[#This Row],[Grand Total]],"")</f>
        <v>0</v>
      </c>
    </row>
    <row r="12" spans="1:11" x14ac:dyDescent="0.3">
      <c r="A12" s="139" t="s">
        <v>9</v>
      </c>
      <c r="B12" s="103" t="s">
        <v>21</v>
      </c>
      <c r="C12" s="104" t="s">
        <v>22</v>
      </c>
      <c r="D12" s="165"/>
      <c r="E12" s="142">
        <v>0</v>
      </c>
      <c r="F12" s="142">
        <f>SUM(Table920[[#This Row],[ &lt;15]:[ 15+]])</f>
        <v>0</v>
      </c>
      <c r="G12" s="107">
        <f>F12/$F$22</f>
        <v>0</v>
      </c>
      <c r="H12" s="20">
        <f>G12*$H$22</f>
        <v>0</v>
      </c>
      <c r="J12" s="14">
        <v>0</v>
      </c>
      <c r="K12" s="15">
        <f>IFERROR(J12*Table920[[#This Row],[Grand Total]],"")</f>
        <v>0</v>
      </c>
    </row>
    <row r="13" spans="1:11" x14ac:dyDescent="0.3">
      <c r="A13" s="139" t="s">
        <v>9</v>
      </c>
      <c r="B13" s="103" t="s">
        <v>21</v>
      </c>
      <c r="C13" s="103" t="s">
        <v>23</v>
      </c>
      <c r="D13" s="105"/>
      <c r="E13" s="105">
        <v>2</v>
      </c>
      <c r="F13" s="105">
        <f>SUM(Table920[[#This Row],[ &lt;15]:[ 15+]])</f>
        <v>2</v>
      </c>
      <c r="G13" s="107">
        <f>F13/$F$22</f>
        <v>1.2987012987012988E-2</v>
      </c>
      <c r="H13" s="20">
        <f>G13*$H$22</f>
        <v>0.49350649350649356</v>
      </c>
      <c r="J13" s="14">
        <f>IFERROR(Table920[[#This Row],[ &lt;15]]/Table920[[#This Row],[Grand Total]],"")</f>
        <v>0</v>
      </c>
      <c r="K13" s="15">
        <f>IFERROR(J13*Table920[[#This Row],[Grand Total]],"")</f>
        <v>0</v>
      </c>
    </row>
    <row r="14" spans="1:11" x14ac:dyDescent="0.3">
      <c r="A14" s="139" t="s">
        <v>9</v>
      </c>
      <c r="B14" s="103" t="s">
        <v>21</v>
      </c>
      <c r="C14" s="103" t="s">
        <v>24</v>
      </c>
      <c r="D14" s="105"/>
      <c r="E14" s="105">
        <v>1</v>
      </c>
      <c r="F14" s="105">
        <f>SUM(Table920[[#This Row],[ &lt;15]:[ 15+]])</f>
        <v>1</v>
      </c>
      <c r="G14" s="107">
        <f t="shared" ref="G14:G21" si="2">F14/$F$22</f>
        <v>6.4935064935064939E-3</v>
      </c>
      <c r="H14" s="20">
        <f t="shared" ref="H14:H21" si="3">G14*$H$22</f>
        <v>0.24675324675324678</v>
      </c>
      <c r="J14" s="14">
        <f>IFERROR(Table920[[#This Row],[ &lt;15]]/Table920[[#This Row],[Grand Total]],"")</f>
        <v>0</v>
      </c>
      <c r="K14" s="15">
        <f>IFERROR(J14*Table920[[#This Row],[Grand Total]],"")</f>
        <v>0</v>
      </c>
    </row>
    <row r="15" spans="1:11" x14ac:dyDescent="0.3">
      <c r="A15" s="139" t="s">
        <v>9</v>
      </c>
      <c r="B15" s="103" t="s">
        <v>21</v>
      </c>
      <c r="C15" s="103" t="s">
        <v>25</v>
      </c>
      <c r="D15" s="105"/>
      <c r="E15" s="105">
        <v>0</v>
      </c>
      <c r="F15" s="105">
        <f>SUM(Table920[[#This Row],[ &lt;15]:[ 15+]])</f>
        <v>0</v>
      </c>
      <c r="G15" s="107">
        <f t="shared" si="2"/>
        <v>0</v>
      </c>
      <c r="H15" s="20">
        <f t="shared" si="3"/>
        <v>0</v>
      </c>
      <c r="J15" s="14">
        <v>0</v>
      </c>
      <c r="K15" s="15">
        <f>IFERROR(J15*Table920[[#This Row],[Grand Total]],"")</f>
        <v>0</v>
      </c>
    </row>
    <row r="16" spans="1:11" x14ac:dyDescent="0.3">
      <c r="A16" s="139" t="s">
        <v>9</v>
      </c>
      <c r="B16" s="103" t="s">
        <v>21</v>
      </c>
      <c r="C16" s="103" t="s">
        <v>26</v>
      </c>
      <c r="D16" s="105"/>
      <c r="E16" s="105">
        <v>151</v>
      </c>
      <c r="F16" s="105">
        <f>SUM(Table920[[#This Row],[ &lt;15]:[ 15+]])</f>
        <v>151</v>
      </c>
      <c r="G16" s="107">
        <f t="shared" si="2"/>
        <v>0.98051948051948057</v>
      </c>
      <c r="H16" s="20">
        <f t="shared" si="3"/>
        <v>37.259740259740262</v>
      </c>
      <c r="J16" s="14">
        <f>IFERROR(Table920[[#This Row],[ &lt;15]]/Table920[[#This Row],[Grand Total]],"")</f>
        <v>0</v>
      </c>
      <c r="K16" s="15">
        <f>IFERROR(J16*Table920[[#This Row],[Grand Total]],"")</f>
        <v>0</v>
      </c>
    </row>
    <row r="17" spans="1:11" x14ac:dyDescent="0.3">
      <c r="A17" s="139" t="s">
        <v>9</v>
      </c>
      <c r="B17" s="103" t="s">
        <v>21</v>
      </c>
      <c r="C17" s="103" t="s">
        <v>27</v>
      </c>
      <c r="D17" s="105"/>
      <c r="E17" s="105">
        <v>0</v>
      </c>
      <c r="F17" s="105">
        <f>SUM(Table920[[#This Row],[ &lt;15]:[ 15+]])</f>
        <v>0</v>
      </c>
      <c r="G17" s="107">
        <f t="shared" si="2"/>
        <v>0</v>
      </c>
      <c r="H17" s="20">
        <f t="shared" si="3"/>
        <v>0</v>
      </c>
      <c r="J17" s="14">
        <v>0</v>
      </c>
      <c r="K17" s="15">
        <f>IFERROR(J17*Table920[[#This Row],[Grand Total]],"")</f>
        <v>0</v>
      </c>
    </row>
    <row r="18" spans="1:11" x14ac:dyDescent="0.3">
      <c r="A18" s="139" t="s">
        <v>9</v>
      </c>
      <c r="B18" s="103" t="s">
        <v>21</v>
      </c>
      <c r="C18" s="103" t="s">
        <v>28</v>
      </c>
      <c r="D18" s="105"/>
      <c r="E18" s="105">
        <v>0</v>
      </c>
      <c r="F18" s="105">
        <f>SUM(Table920[[#This Row],[ &lt;15]:[ 15+]])</f>
        <v>0</v>
      </c>
      <c r="G18" s="107">
        <f t="shared" si="2"/>
        <v>0</v>
      </c>
      <c r="H18" s="20">
        <f t="shared" si="3"/>
        <v>0</v>
      </c>
      <c r="J18" s="14">
        <v>0</v>
      </c>
      <c r="K18" s="15">
        <f>IFERROR(J18*Table920[[#This Row],[Grand Total]],"")</f>
        <v>0</v>
      </c>
    </row>
    <row r="19" spans="1:11" x14ac:dyDescent="0.3">
      <c r="A19" s="139" t="s">
        <v>9</v>
      </c>
      <c r="B19" s="103" t="s">
        <v>21</v>
      </c>
      <c r="C19" s="103" t="s">
        <v>29</v>
      </c>
      <c r="D19" s="105"/>
      <c r="E19" s="105">
        <v>0</v>
      </c>
      <c r="F19" s="105">
        <f>SUM(Table920[[#This Row],[ &lt;15]:[ 15+]])</f>
        <v>0</v>
      </c>
      <c r="G19" s="107">
        <f t="shared" si="2"/>
        <v>0</v>
      </c>
      <c r="H19" s="20">
        <f t="shared" si="3"/>
        <v>0</v>
      </c>
      <c r="J19" s="14">
        <v>0</v>
      </c>
      <c r="K19" s="15">
        <f>IFERROR(J19*Table920[[#This Row],[Grand Total]],"")</f>
        <v>0</v>
      </c>
    </row>
    <row r="20" spans="1:11" x14ac:dyDescent="0.3">
      <c r="A20" s="139" t="s">
        <v>9</v>
      </c>
      <c r="B20" s="103" t="s">
        <v>21</v>
      </c>
      <c r="C20" s="103" t="s">
        <v>30</v>
      </c>
      <c r="D20" s="105"/>
      <c r="E20" s="105">
        <v>0</v>
      </c>
      <c r="F20" s="105">
        <f>SUM(Table920[[#This Row],[ &lt;15]:[ 15+]])</f>
        <v>0</v>
      </c>
      <c r="G20" s="107">
        <f t="shared" si="2"/>
        <v>0</v>
      </c>
      <c r="H20" s="20">
        <f t="shared" si="3"/>
        <v>0</v>
      </c>
      <c r="J20" s="14">
        <v>0</v>
      </c>
      <c r="K20" s="15">
        <f>IFERROR(J20*Table920[[#This Row],[Grand Total]],"")</f>
        <v>0</v>
      </c>
    </row>
    <row r="21" spans="1:11" x14ac:dyDescent="0.3">
      <c r="A21" s="139" t="s">
        <v>9</v>
      </c>
      <c r="B21" s="103" t="s">
        <v>21</v>
      </c>
      <c r="C21" s="103" t="s">
        <v>31</v>
      </c>
      <c r="D21" s="105"/>
      <c r="E21" s="105">
        <v>0</v>
      </c>
      <c r="F21" s="105">
        <f>SUM(Table920[[#This Row],[ &lt;15]:[ 15+]])</f>
        <v>0</v>
      </c>
      <c r="G21" s="107">
        <f t="shared" si="2"/>
        <v>0</v>
      </c>
      <c r="H21" s="20">
        <f t="shared" si="3"/>
        <v>0</v>
      </c>
      <c r="J21" s="14">
        <v>0</v>
      </c>
      <c r="K21" s="15">
        <f>IFERROR(J21*Table920[[#This Row],[Grand Total]],"")</f>
        <v>0</v>
      </c>
    </row>
    <row r="22" spans="1:11" x14ac:dyDescent="0.3">
      <c r="A22" s="140" t="s">
        <v>9</v>
      </c>
      <c r="B22" s="108" t="s">
        <v>32</v>
      </c>
      <c r="C22" s="108"/>
      <c r="D22" s="110"/>
      <c r="E22" s="110">
        <v>154</v>
      </c>
      <c r="F22" s="110">
        <f>SUM(Table920[[#This Row],[ &lt;15]:[ 15+]])</f>
        <v>154</v>
      </c>
      <c r="G22" s="112">
        <f>F22/$F$22</f>
        <v>1</v>
      </c>
      <c r="H22" s="141">
        <v>38</v>
      </c>
      <c r="J22" s="14">
        <f>IFERROR(Table920[[#This Row],[ &lt;15]]/Table920[[#This Row],[Grand Total]],"")</f>
        <v>0</v>
      </c>
      <c r="K22" s="15">
        <f>IFERROR(J22*Table920[[#This Row],[Grand Total]],"")</f>
        <v>0</v>
      </c>
    </row>
    <row r="23" spans="1:11" x14ac:dyDescent="0.3">
      <c r="A23" s="139" t="s">
        <v>9</v>
      </c>
      <c r="B23" s="103" t="s">
        <v>33</v>
      </c>
      <c r="C23" s="103" t="s">
        <v>34</v>
      </c>
      <c r="D23" s="105"/>
      <c r="E23" s="105">
        <v>0</v>
      </c>
      <c r="F23" s="105">
        <f>SUM(Table920[[#This Row],[ &lt;15]:[ 15+]])</f>
        <v>0</v>
      </c>
      <c r="G23" s="107">
        <f>F23/$F$56</f>
        <v>0</v>
      </c>
      <c r="H23" s="20">
        <f>G23*$H$56</f>
        <v>0</v>
      </c>
      <c r="J23" s="14">
        <v>0</v>
      </c>
      <c r="K23" s="15">
        <f>IFERROR(J23*Table920[[#This Row],[Grand Total]],"")</f>
        <v>0</v>
      </c>
    </row>
    <row r="24" spans="1:11" x14ac:dyDescent="0.3">
      <c r="A24" s="139" t="s">
        <v>9</v>
      </c>
      <c r="B24" s="103" t="s">
        <v>33</v>
      </c>
      <c r="C24" s="103" t="s">
        <v>35</v>
      </c>
      <c r="D24" s="105"/>
      <c r="E24" s="105">
        <v>1</v>
      </c>
      <c r="F24" s="105">
        <f>SUM(Table920[[#This Row],[ &lt;15]:[ 15+]])</f>
        <v>1</v>
      </c>
      <c r="G24" s="107">
        <f t="shared" ref="G24:G56" si="4">F24/$F$56</f>
        <v>2.5906735751295338E-3</v>
      </c>
      <c r="H24" s="20">
        <f t="shared" ref="H24:H55" si="5">G24*$H$56</f>
        <v>9.8445595854922283E-2</v>
      </c>
      <c r="J24" s="14">
        <f>IFERROR(Table920[[#This Row],[ &lt;15]]/Table920[[#This Row],[Grand Total]],"")</f>
        <v>0</v>
      </c>
      <c r="K24" s="15">
        <f>IFERROR(J24*Table920[[#This Row],[Grand Total]],"")</f>
        <v>0</v>
      </c>
    </row>
    <row r="25" spans="1:11" x14ac:dyDescent="0.3">
      <c r="A25" s="138" t="s">
        <v>9</v>
      </c>
      <c r="B25" s="114" t="s">
        <v>33</v>
      </c>
      <c r="C25" s="114" t="s">
        <v>36</v>
      </c>
      <c r="D25" s="115">
        <v>2</v>
      </c>
      <c r="E25" s="115">
        <v>3</v>
      </c>
      <c r="F25" s="115">
        <f>SUM(Table920[[#This Row],[ &lt;15]:[ 15+]])</f>
        <v>5</v>
      </c>
      <c r="G25" s="116">
        <f t="shared" si="4"/>
        <v>1.2953367875647668E-2</v>
      </c>
      <c r="H25" s="19">
        <f t="shared" si="5"/>
        <v>0.49222797927461137</v>
      </c>
      <c r="J25" s="14">
        <f>IFERROR(Table920[[#This Row],[ &lt;15]]/Table920[[#This Row],[Grand Total]],"")</f>
        <v>0.4</v>
      </c>
      <c r="K25" s="15">
        <f>IFERROR(J25*Table920[[#This Row],[Grand Total]],"")</f>
        <v>2</v>
      </c>
    </row>
    <row r="26" spans="1:11" x14ac:dyDescent="0.3">
      <c r="A26" s="139" t="s">
        <v>9</v>
      </c>
      <c r="B26" s="103" t="s">
        <v>33</v>
      </c>
      <c r="C26" s="103" t="s">
        <v>37</v>
      </c>
      <c r="D26" s="105"/>
      <c r="E26" s="105">
        <v>0</v>
      </c>
      <c r="F26" s="105">
        <f>SUM(Table920[[#This Row],[ &lt;15]:[ 15+]])</f>
        <v>0</v>
      </c>
      <c r="G26" s="107">
        <f t="shared" si="4"/>
        <v>0</v>
      </c>
      <c r="H26" s="20">
        <f t="shared" si="5"/>
        <v>0</v>
      </c>
      <c r="J26" s="14">
        <v>0</v>
      </c>
      <c r="K26" s="15">
        <f>IFERROR(J26*Table920[[#This Row],[Grand Total]],"")</f>
        <v>0</v>
      </c>
    </row>
    <row r="27" spans="1:11" x14ac:dyDescent="0.3">
      <c r="A27" s="138" t="s">
        <v>9</v>
      </c>
      <c r="B27" s="114" t="s">
        <v>33</v>
      </c>
      <c r="C27" s="114" t="s">
        <v>38</v>
      </c>
      <c r="D27" s="115"/>
      <c r="E27" s="115">
        <v>293</v>
      </c>
      <c r="F27" s="115">
        <f>SUM(Table920[[#This Row],[ &lt;15]:[ 15+]])</f>
        <v>293</v>
      </c>
      <c r="G27" s="116">
        <f t="shared" si="4"/>
        <v>0.7590673575129534</v>
      </c>
      <c r="H27" s="19">
        <f t="shared" si="5"/>
        <v>28.844559585492227</v>
      </c>
      <c r="J27" s="14">
        <f>IFERROR(Table920[[#This Row],[ &lt;15]]/Table920[[#This Row],[Grand Total]],"")</f>
        <v>0</v>
      </c>
      <c r="K27" s="15">
        <f>IFERROR(J27*Table920[[#This Row],[Grand Total]],"")</f>
        <v>0</v>
      </c>
    </row>
    <row r="28" spans="1:11" x14ac:dyDescent="0.3">
      <c r="A28" s="139" t="s">
        <v>9</v>
      </c>
      <c r="B28" s="103" t="s">
        <v>33</v>
      </c>
      <c r="C28" s="103" t="s">
        <v>39</v>
      </c>
      <c r="D28" s="105"/>
      <c r="E28" s="105">
        <v>0</v>
      </c>
      <c r="F28" s="105">
        <f>SUM(Table920[[#This Row],[ &lt;15]:[ 15+]])</f>
        <v>0</v>
      </c>
      <c r="G28" s="107">
        <f t="shared" si="4"/>
        <v>0</v>
      </c>
      <c r="H28" s="20">
        <f t="shared" si="5"/>
        <v>0</v>
      </c>
      <c r="J28" s="14">
        <v>0</v>
      </c>
      <c r="K28" s="15">
        <f>IFERROR(J28*Table920[[#This Row],[Grand Total]],"")</f>
        <v>0</v>
      </c>
    </row>
    <row r="29" spans="1:11" x14ac:dyDescent="0.3">
      <c r="A29" s="138" t="s">
        <v>9</v>
      </c>
      <c r="B29" s="114" t="s">
        <v>33</v>
      </c>
      <c r="C29" s="114" t="s">
        <v>40</v>
      </c>
      <c r="D29" s="115"/>
      <c r="E29" s="115">
        <v>2</v>
      </c>
      <c r="F29" s="115">
        <f>SUM(Table920[[#This Row],[ &lt;15]:[ 15+]])</f>
        <v>2</v>
      </c>
      <c r="G29" s="116">
        <f t="shared" si="4"/>
        <v>5.1813471502590676E-3</v>
      </c>
      <c r="H29" s="19">
        <f t="shared" si="5"/>
        <v>0.19689119170984457</v>
      </c>
      <c r="J29" s="14">
        <f>IFERROR(Table920[[#This Row],[ &lt;15]]/Table920[[#This Row],[Grand Total]],"")</f>
        <v>0</v>
      </c>
      <c r="K29" s="15">
        <f>IFERROR(J29*Table920[[#This Row],[Grand Total]],"")</f>
        <v>0</v>
      </c>
    </row>
    <row r="30" spans="1:11" x14ac:dyDescent="0.3">
      <c r="A30" s="139" t="s">
        <v>9</v>
      </c>
      <c r="B30" s="103" t="s">
        <v>33</v>
      </c>
      <c r="C30" s="103" t="s">
        <v>41</v>
      </c>
      <c r="D30" s="105"/>
      <c r="E30" s="105">
        <v>1</v>
      </c>
      <c r="F30" s="105">
        <f>SUM(Table920[[#This Row],[ &lt;15]:[ 15+]])</f>
        <v>1</v>
      </c>
      <c r="G30" s="107">
        <f t="shared" si="4"/>
        <v>2.5906735751295338E-3</v>
      </c>
      <c r="H30" s="20">
        <f t="shared" si="5"/>
        <v>9.8445595854922283E-2</v>
      </c>
      <c r="J30" s="14">
        <f>IFERROR(Table920[[#This Row],[ &lt;15]]/Table920[[#This Row],[Grand Total]],"")</f>
        <v>0</v>
      </c>
      <c r="K30" s="15">
        <f>IFERROR(J30*Table920[[#This Row],[Grand Total]],"")</f>
        <v>0</v>
      </c>
    </row>
    <row r="31" spans="1:11" x14ac:dyDescent="0.3">
      <c r="A31" s="138" t="s">
        <v>9</v>
      </c>
      <c r="B31" s="114" t="s">
        <v>33</v>
      </c>
      <c r="C31" s="114" t="s">
        <v>42</v>
      </c>
      <c r="D31" s="115"/>
      <c r="E31" s="115">
        <v>28</v>
      </c>
      <c r="F31" s="115">
        <f>SUM(Table920[[#This Row],[ &lt;15]:[ 15+]])</f>
        <v>28</v>
      </c>
      <c r="G31" s="116">
        <f t="shared" si="4"/>
        <v>7.2538860103626937E-2</v>
      </c>
      <c r="H31" s="19">
        <f t="shared" si="5"/>
        <v>2.7564766839378234</v>
      </c>
      <c r="J31" s="14">
        <f>IFERROR(Table920[[#This Row],[ &lt;15]]/Table920[[#This Row],[Grand Total]],"")</f>
        <v>0</v>
      </c>
      <c r="K31" s="15">
        <f>IFERROR(J31*Table920[[#This Row],[Grand Total]],"")</f>
        <v>0</v>
      </c>
    </row>
    <row r="32" spans="1:11" x14ac:dyDescent="0.3">
      <c r="A32" s="139" t="s">
        <v>9</v>
      </c>
      <c r="B32" s="103" t="s">
        <v>33</v>
      </c>
      <c r="C32" s="103" t="s">
        <v>43</v>
      </c>
      <c r="D32" s="105"/>
      <c r="E32" s="105">
        <v>0</v>
      </c>
      <c r="F32" s="105">
        <f>SUM(Table920[[#This Row],[ &lt;15]:[ 15+]])</f>
        <v>0</v>
      </c>
      <c r="G32" s="107">
        <f t="shared" si="4"/>
        <v>0</v>
      </c>
      <c r="H32" s="20">
        <f t="shared" si="5"/>
        <v>0</v>
      </c>
      <c r="J32" s="14">
        <v>0</v>
      </c>
      <c r="K32" s="15">
        <f>IFERROR(J32*Table920[[#This Row],[Grand Total]],"")</f>
        <v>0</v>
      </c>
    </row>
    <row r="33" spans="1:11" x14ac:dyDescent="0.3">
      <c r="A33" s="139" t="s">
        <v>9</v>
      </c>
      <c r="B33" s="103" t="s">
        <v>33</v>
      </c>
      <c r="C33" s="103" t="s">
        <v>44</v>
      </c>
      <c r="D33" s="105"/>
      <c r="E33" s="105">
        <v>21</v>
      </c>
      <c r="F33" s="105">
        <f>SUM(Table920[[#This Row],[ &lt;15]:[ 15+]])</f>
        <v>21</v>
      </c>
      <c r="G33" s="107">
        <f t="shared" si="4"/>
        <v>5.4404145077720206E-2</v>
      </c>
      <c r="H33" s="20">
        <f t="shared" si="5"/>
        <v>2.0673575129533677</v>
      </c>
      <c r="J33" s="14">
        <f>IFERROR(Table920[[#This Row],[ &lt;15]]/Table920[[#This Row],[Grand Total]],"")</f>
        <v>0</v>
      </c>
      <c r="K33" s="15">
        <f>IFERROR(J33*Table920[[#This Row],[Grand Total]],"")</f>
        <v>0</v>
      </c>
    </row>
    <row r="34" spans="1:11" x14ac:dyDescent="0.3">
      <c r="A34" s="139" t="s">
        <v>9</v>
      </c>
      <c r="B34" s="103" t="s">
        <v>33</v>
      </c>
      <c r="C34" s="103" t="s">
        <v>45</v>
      </c>
      <c r="D34" s="105"/>
      <c r="E34" s="105">
        <v>0</v>
      </c>
      <c r="F34" s="105">
        <f>SUM(Table920[[#This Row],[ &lt;15]:[ 15+]])</f>
        <v>0</v>
      </c>
      <c r="G34" s="107">
        <f t="shared" si="4"/>
        <v>0</v>
      </c>
      <c r="H34" s="20">
        <f t="shared" si="5"/>
        <v>0</v>
      </c>
      <c r="J34" s="14">
        <v>0</v>
      </c>
      <c r="K34" s="15">
        <f>IFERROR(J34*Table920[[#This Row],[Grand Total]],"")</f>
        <v>0</v>
      </c>
    </row>
    <row r="35" spans="1:11" x14ac:dyDescent="0.3">
      <c r="A35" s="138" t="s">
        <v>9</v>
      </c>
      <c r="B35" s="114" t="s">
        <v>33</v>
      </c>
      <c r="C35" s="114" t="s">
        <v>46</v>
      </c>
      <c r="D35" s="115"/>
      <c r="E35" s="115">
        <v>6</v>
      </c>
      <c r="F35" s="115">
        <f>SUM(Table920[[#This Row],[ &lt;15]:[ 15+]])</f>
        <v>6</v>
      </c>
      <c r="G35" s="116">
        <f t="shared" si="4"/>
        <v>1.5544041450777202E-2</v>
      </c>
      <c r="H35" s="19">
        <f t="shared" si="5"/>
        <v>0.59067357512953367</v>
      </c>
      <c r="J35" s="14">
        <f>IFERROR(Table920[[#This Row],[ &lt;15]]/Table920[[#This Row],[Grand Total]],"")</f>
        <v>0</v>
      </c>
      <c r="K35" s="15">
        <f>IFERROR(J35*Table920[[#This Row],[Grand Total]],"")</f>
        <v>0</v>
      </c>
    </row>
    <row r="36" spans="1:11" x14ac:dyDescent="0.3">
      <c r="A36" s="139" t="s">
        <v>9</v>
      </c>
      <c r="B36" s="103" t="s">
        <v>33</v>
      </c>
      <c r="C36" s="103" t="s">
        <v>47</v>
      </c>
      <c r="D36" s="105"/>
      <c r="E36" s="105">
        <v>1</v>
      </c>
      <c r="F36" s="105">
        <f>SUM(Table920[[#This Row],[ &lt;15]:[ 15+]])</f>
        <v>1</v>
      </c>
      <c r="G36" s="107">
        <f t="shared" si="4"/>
        <v>2.5906735751295338E-3</v>
      </c>
      <c r="H36" s="20">
        <f t="shared" si="5"/>
        <v>9.8445595854922283E-2</v>
      </c>
      <c r="J36" s="14">
        <f>IFERROR(Table920[[#This Row],[ &lt;15]]/Table920[[#This Row],[Grand Total]],"")</f>
        <v>0</v>
      </c>
      <c r="K36" s="15">
        <f>IFERROR(J36*Table920[[#This Row],[Grand Total]],"")</f>
        <v>0</v>
      </c>
    </row>
    <row r="37" spans="1:11" x14ac:dyDescent="0.3">
      <c r="A37" s="139" t="s">
        <v>9</v>
      </c>
      <c r="B37" s="103" t="s">
        <v>33</v>
      </c>
      <c r="C37" s="103" t="s">
        <v>48</v>
      </c>
      <c r="D37" s="105"/>
      <c r="E37" s="105">
        <v>2</v>
      </c>
      <c r="F37" s="105">
        <f>SUM(Table920[[#This Row],[ &lt;15]:[ 15+]])</f>
        <v>2</v>
      </c>
      <c r="G37" s="107">
        <f t="shared" si="4"/>
        <v>5.1813471502590676E-3</v>
      </c>
      <c r="H37" s="20">
        <f t="shared" si="5"/>
        <v>0.19689119170984457</v>
      </c>
      <c r="J37" s="14">
        <f>IFERROR(Table920[[#This Row],[ &lt;15]]/Table920[[#This Row],[Grand Total]],"")</f>
        <v>0</v>
      </c>
      <c r="K37" s="15">
        <f>IFERROR(J37*Table920[[#This Row],[Grand Total]],"")</f>
        <v>0</v>
      </c>
    </row>
    <row r="38" spans="1:11" x14ac:dyDescent="0.3">
      <c r="A38" s="138" t="s">
        <v>9</v>
      </c>
      <c r="B38" s="114" t="s">
        <v>33</v>
      </c>
      <c r="C38" s="114" t="s">
        <v>49</v>
      </c>
      <c r="D38" s="115"/>
      <c r="E38" s="115">
        <v>1</v>
      </c>
      <c r="F38" s="115">
        <f>SUM(Table920[[#This Row],[ &lt;15]:[ 15+]])</f>
        <v>1</v>
      </c>
      <c r="G38" s="116">
        <f t="shared" si="4"/>
        <v>2.5906735751295338E-3</v>
      </c>
      <c r="H38" s="19">
        <f t="shared" si="5"/>
        <v>9.8445595854922283E-2</v>
      </c>
      <c r="J38" s="14">
        <f>IFERROR(Table920[[#This Row],[ &lt;15]]/Table920[[#This Row],[Grand Total]],"")</f>
        <v>0</v>
      </c>
      <c r="K38" s="15">
        <f>IFERROR(J38*Table920[[#This Row],[Grand Total]],"")</f>
        <v>0</v>
      </c>
    </row>
    <row r="39" spans="1:11" x14ac:dyDescent="0.3">
      <c r="A39" s="138" t="s">
        <v>9</v>
      </c>
      <c r="B39" s="114" t="s">
        <v>33</v>
      </c>
      <c r="C39" s="114" t="s">
        <v>50</v>
      </c>
      <c r="D39" s="115"/>
      <c r="E39" s="115">
        <v>2</v>
      </c>
      <c r="F39" s="115">
        <f>SUM(Table920[[#This Row],[ &lt;15]:[ 15+]])</f>
        <v>2</v>
      </c>
      <c r="G39" s="116">
        <f t="shared" si="4"/>
        <v>5.1813471502590676E-3</v>
      </c>
      <c r="H39" s="19">
        <f t="shared" si="5"/>
        <v>0.19689119170984457</v>
      </c>
      <c r="J39" s="14">
        <f>IFERROR(Table920[[#This Row],[ &lt;15]]/Table920[[#This Row],[Grand Total]],"")</f>
        <v>0</v>
      </c>
      <c r="K39" s="15">
        <f>IFERROR(J39*Table920[[#This Row],[Grand Total]],"")</f>
        <v>0</v>
      </c>
    </row>
    <row r="40" spans="1:11" x14ac:dyDescent="0.3">
      <c r="A40" s="139" t="s">
        <v>9</v>
      </c>
      <c r="B40" s="103" t="s">
        <v>33</v>
      </c>
      <c r="C40" s="103" t="s">
        <v>51</v>
      </c>
      <c r="D40" s="105"/>
      <c r="E40" s="105">
        <v>2</v>
      </c>
      <c r="F40" s="105">
        <f>SUM(Table920[[#This Row],[ &lt;15]:[ 15+]])</f>
        <v>2</v>
      </c>
      <c r="G40" s="107">
        <f t="shared" si="4"/>
        <v>5.1813471502590676E-3</v>
      </c>
      <c r="H40" s="20">
        <f t="shared" si="5"/>
        <v>0.19689119170984457</v>
      </c>
      <c r="J40" s="14">
        <f>IFERROR(Table920[[#This Row],[ &lt;15]]/Table920[[#This Row],[Grand Total]],"")</f>
        <v>0</v>
      </c>
      <c r="K40" s="15">
        <f>IFERROR(J40*Table920[[#This Row],[Grand Total]],"")</f>
        <v>0</v>
      </c>
    </row>
    <row r="41" spans="1:11" x14ac:dyDescent="0.3">
      <c r="A41" s="139" t="s">
        <v>9</v>
      </c>
      <c r="B41" s="103" t="s">
        <v>33</v>
      </c>
      <c r="C41" s="103" t="s">
        <v>52</v>
      </c>
      <c r="D41" s="105"/>
      <c r="E41" s="105">
        <v>2</v>
      </c>
      <c r="F41" s="105">
        <f>SUM(Table920[[#This Row],[ &lt;15]:[ 15+]])</f>
        <v>2</v>
      </c>
      <c r="G41" s="107">
        <f t="shared" si="4"/>
        <v>5.1813471502590676E-3</v>
      </c>
      <c r="H41" s="20">
        <f t="shared" si="5"/>
        <v>0.19689119170984457</v>
      </c>
      <c r="J41" s="14">
        <f>IFERROR(Table920[[#This Row],[ &lt;15]]/Table920[[#This Row],[Grand Total]],"")</f>
        <v>0</v>
      </c>
      <c r="K41" s="15">
        <f>IFERROR(J41*Table920[[#This Row],[Grand Total]],"")</f>
        <v>0</v>
      </c>
    </row>
    <row r="42" spans="1:11" x14ac:dyDescent="0.3">
      <c r="A42" s="139" t="s">
        <v>9</v>
      </c>
      <c r="B42" s="103" t="s">
        <v>33</v>
      </c>
      <c r="C42" s="103" t="s">
        <v>53</v>
      </c>
      <c r="D42" s="105"/>
      <c r="E42" s="105">
        <v>0</v>
      </c>
      <c r="F42" s="105">
        <f>SUM(Table920[[#This Row],[ &lt;15]:[ 15+]])</f>
        <v>0</v>
      </c>
      <c r="G42" s="107">
        <f t="shared" si="4"/>
        <v>0</v>
      </c>
      <c r="H42" s="20">
        <f t="shared" si="5"/>
        <v>0</v>
      </c>
      <c r="J42" s="14">
        <v>0</v>
      </c>
      <c r="K42" s="15">
        <f>IFERROR(J42*Table920[[#This Row],[Grand Total]],"")</f>
        <v>0</v>
      </c>
    </row>
    <row r="43" spans="1:11" x14ac:dyDescent="0.3">
      <c r="A43" s="139" t="s">
        <v>9</v>
      </c>
      <c r="B43" s="103" t="s">
        <v>33</v>
      </c>
      <c r="C43" s="103" t="s">
        <v>54</v>
      </c>
      <c r="D43" s="105"/>
      <c r="E43" s="105">
        <v>2</v>
      </c>
      <c r="F43" s="105">
        <f>SUM(Table920[[#This Row],[ &lt;15]:[ 15+]])</f>
        <v>2</v>
      </c>
      <c r="G43" s="107">
        <f t="shared" si="4"/>
        <v>5.1813471502590676E-3</v>
      </c>
      <c r="H43" s="20">
        <f t="shared" si="5"/>
        <v>0.19689119170984457</v>
      </c>
      <c r="J43" s="14">
        <f>IFERROR(Table920[[#This Row],[ &lt;15]]/Table920[[#This Row],[Grand Total]],"")</f>
        <v>0</v>
      </c>
      <c r="K43" s="15">
        <f>IFERROR(J43*Table920[[#This Row],[Grand Total]],"")</f>
        <v>0</v>
      </c>
    </row>
    <row r="44" spans="1:11" x14ac:dyDescent="0.3">
      <c r="A44" s="139" t="s">
        <v>9</v>
      </c>
      <c r="B44" s="103" t="s">
        <v>33</v>
      </c>
      <c r="C44" s="103" t="s">
        <v>55</v>
      </c>
      <c r="D44" s="105"/>
      <c r="E44" s="105">
        <v>1</v>
      </c>
      <c r="F44" s="105">
        <f>SUM(Table920[[#This Row],[ &lt;15]:[ 15+]])</f>
        <v>1</v>
      </c>
      <c r="G44" s="107">
        <f t="shared" si="4"/>
        <v>2.5906735751295338E-3</v>
      </c>
      <c r="H44" s="20">
        <f t="shared" si="5"/>
        <v>9.8445595854922283E-2</v>
      </c>
      <c r="J44" s="14">
        <f>IFERROR(Table920[[#This Row],[ &lt;15]]/Table920[[#This Row],[Grand Total]],"")</f>
        <v>0</v>
      </c>
      <c r="K44" s="15">
        <f>IFERROR(J44*Table920[[#This Row],[Grand Total]],"")</f>
        <v>0</v>
      </c>
    </row>
    <row r="45" spans="1:11" x14ac:dyDescent="0.3">
      <c r="A45" s="139" t="s">
        <v>9</v>
      </c>
      <c r="B45" s="103" t="s">
        <v>33</v>
      </c>
      <c r="C45" s="103" t="s">
        <v>56</v>
      </c>
      <c r="D45" s="105"/>
      <c r="E45" s="105">
        <v>1</v>
      </c>
      <c r="F45" s="105">
        <f>SUM(Table920[[#This Row],[ &lt;15]:[ 15+]])</f>
        <v>1</v>
      </c>
      <c r="G45" s="107">
        <f t="shared" si="4"/>
        <v>2.5906735751295338E-3</v>
      </c>
      <c r="H45" s="20">
        <f t="shared" si="5"/>
        <v>9.8445595854922283E-2</v>
      </c>
      <c r="J45" s="14">
        <f>IFERROR(Table920[[#This Row],[ &lt;15]]/Table920[[#This Row],[Grand Total]],"")</f>
        <v>0</v>
      </c>
      <c r="K45" s="15">
        <f>IFERROR(J45*Table920[[#This Row],[Grand Total]],"")</f>
        <v>0</v>
      </c>
    </row>
    <row r="46" spans="1:11" x14ac:dyDescent="0.3">
      <c r="A46" s="139" t="s">
        <v>9</v>
      </c>
      <c r="B46" s="103" t="s">
        <v>33</v>
      </c>
      <c r="C46" s="103" t="s">
        <v>57</v>
      </c>
      <c r="D46" s="105"/>
      <c r="E46" s="105">
        <v>0</v>
      </c>
      <c r="F46" s="105">
        <f>SUM(Table920[[#This Row],[ &lt;15]:[ 15+]])</f>
        <v>0</v>
      </c>
      <c r="G46" s="107">
        <f t="shared" si="4"/>
        <v>0</v>
      </c>
      <c r="H46" s="20">
        <f t="shared" si="5"/>
        <v>0</v>
      </c>
      <c r="J46" s="14">
        <v>0</v>
      </c>
      <c r="K46" s="15">
        <f>IFERROR(J46*Table920[[#This Row],[Grand Total]],"")</f>
        <v>0</v>
      </c>
    </row>
    <row r="47" spans="1:11" x14ac:dyDescent="0.3">
      <c r="A47" s="139" t="s">
        <v>9</v>
      </c>
      <c r="B47" s="103" t="s">
        <v>33</v>
      </c>
      <c r="C47" s="103" t="s">
        <v>58</v>
      </c>
      <c r="D47" s="105"/>
      <c r="E47" s="105">
        <v>0</v>
      </c>
      <c r="F47" s="105">
        <f>SUM(Table920[[#This Row],[ &lt;15]:[ 15+]])</f>
        <v>0</v>
      </c>
      <c r="G47" s="107">
        <f t="shared" si="4"/>
        <v>0</v>
      </c>
      <c r="H47" s="20">
        <f t="shared" si="5"/>
        <v>0</v>
      </c>
      <c r="J47" s="14">
        <v>0</v>
      </c>
      <c r="K47" s="15">
        <f>IFERROR(J47*Table920[[#This Row],[Grand Total]],"")</f>
        <v>0</v>
      </c>
    </row>
    <row r="48" spans="1:11" x14ac:dyDescent="0.3">
      <c r="A48" s="139" t="s">
        <v>9</v>
      </c>
      <c r="B48" s="103" t="s">
        <v>33</v>
      </c>
      <c r="C48" s="103" t="s">
        <v>59</v>
      </c>
      <c r="D48" s="105"/>
      <c r="E48" s="105">
        <v>8</v>
      </c>
      <c r="F48" s="105">
        <f>SUM(Table920[[#This Row],[ &lt;15]:[ 15+]])</f>
        <v>8</v>
      </c>
      <c r="G48" s="107">
        <f t="shared" si="4"/>
        <v>2.072538860103627E-2</v>
      </c>
      <c r="H48" s="20">
        <f t="shared" si="5"/>
        <v>0.78756476683937826</v>
      </c>
      <c r="J48" s="14">
        <f>IFERROR(Table920[[#This Row],[ &lt;15]]/Table920[[#This Row],[Grand Total]],"")</f>
        <v>0</v>
      </c>
      <c r="K48" s="15">
        <f>IFERROR(J48*Table920[[#This Row],[Grand Total]],"")</f>
        <v>0</v>
      </c>
    </row>
    <row r="49" spans="1:11" x14ac:dyDescent="0.3">
      <c r="A49" s="139" t="s">
        <v>9</v>
      </c>
      <c r="B49" s="103" t="s">
        <v>33</v>
      </c>
      <c r="C49" s="103" t="s">
        <v>60</v>
      </c>
      <c r="D49" s="105"/>
      <c r="E49" s="105">
        <v>0</v>
      </c>
      <c r="F49" s="105">
        <f>SUM(Table920[[#This Row],[ &lt;15]:[ 15+]])</f>
        <v>0</v>
      </c>
      <c r="G49" s="107">
        <f t="shared" si="4"/>
        <v>0</v>
      </c>
      <c r="H49" s="20">
        <f t="shared" si="5"/>
        <v>0</v>
      </c>
      <c r="J49" s="14">
        <v>0</v>
      </c>
      <c r="K49" s="15">
        <f>IFERROR(J49*Table920[[#This Row],[Grand Total]],"")</f>
        <v>0</v>
      </c>
    </row>
    <row r="50" spans="1:11" x14ac:dyDescent="0.3">
      <c r="A50" s="139" t="s">
        <v>9</v>
      </c>
      <c r="B50" s="103" t="s">
        <v>33</v>
      </c>
      <c r="C50" s="103" t="s">
        <v>61</v>
      </c>
      <c r="D50" s="105"/>
      <c r="E50" s="105">
        <v>0</v>
      </c>
      <c r="F50" s="105">
        <f>SUM(Table920[[#This Row],[ &lt;15]:[ 15+]])</f>
        <v>0</v>
      </c>
      <c r="G50" s="107">
        <f t="shared" si="4"/>
        <v>0</v>
      </c>
      <c r="H50" s="20">
        <f t="shared" si="5"/>
        <v>0</v>
      </c>
      <c r="J50" s="14">
        <v>0</v>
      </c>
      <c r="K50" s="15">
        <f>IFERROR(J50*Table920[[#This Row],[Grand Total]],"")</f>
        <v>0</v>
      </c>
    </row>
    <row r="51" spans="1:11" x14ac:dyDescent="0.3">
      <c r="A51" s="138" t="s">
        <v>9</v>
      </c>
      <c r="B51" s="114" t="s">
        <v>33</v>
      </c>
      <c r="C51" s="114" t="s">
        <v>62</v>
      </c>
      <c r="D51" s="115"/>
      <c r="E51" s="115">
        <v>5</v>
      </c>
      <c r="F51" s="115">
        <f>SUM(Table920[[#This Row],[ &lt;15]:[ 15+]])</f>
        <v>5</v>
      </c>
      <c r="G51" s="116">
        <f t="shared" si="4"/>
        <v>1.2953367875647668E-2</v>
      </c>
      <c r="H51" s="19">
        <f t="shared" si="5"/>
        <v>0.49222797927461137</v>
      </c>
      <c r="J51" s="14">
        <f>IFERROR(Table920[[#This Row],[ &lt;15]]/Table920[[#This Row],[Grand Total]],"")</f>
        <v>0</v>
      </c>
      <c r="K51" s="15">
        <f>IFERROR(J51*Table920[[#This Row],[Grand Total]],"")</f>
        <v>0</v>
      </c>
    </row>
    <row r="52" spans="1:11" x14ac:dyDescent="0.3">
      <c r="A52" s="139" t="s">
        <v>9</v>
      </c>
      <c r="B52" s="103" t="s">
        <v>33</v>
      </c>
      <c r="C52" s="103" t="s">
        <v>63</v>
      </c>
      <c r="D52" s="105"/>
      <c r="E52" s="105">
        <v>0</v>
      </c>
      <c r="F52" s="105">
        <f>SUM(Table920[[#This Row],[ &lt;15]:[ 15+]])</f>
        <v>0</v>
      </c>
      <c r="G52" s="107">
        <f t="shared" si="4"/>
        <v>0</v>
      </c>
      <c r="H52" s="20">
        <f t="shared" si="5"/>
        <v>0</v>
      </c>
      <c r="J52" s="14">
        <v>0</v>
      </c>
      <c r="K52" s="15">
        <f>IFERROR(J52*Table920[[#This Row],[Grand Total]],"")</f>
        <v>0</v>
      </c>
    </row>
    <row r="53" spans="1:11" x14ac:dyDescent="0.3">
      <c r="A53" s="139" t="s">
        <v>9</v>
      </c>
      <c r="B53" s="103" t="s">
        <v>33</v>
      </c>
      <c r="C53" s="103" t="s">
        <v>64</v>
      </c>
      <c r="D53" s="105"/>
      <c r="E53" s="105">
        <v>0</v>
      </c>
      <c r="F53" s="105">
        <f>SUM(Table920[[#This Row],[ &lt;15]:[ 15+]])</f>
        <v>0</v>
      </c>
      <c r="G53" s="107">
        <f t="shared" si="4"/>
        <v>0</v>
      </c>
      <c r="H53" s="20">
        <f t="shared" si="5"/>
        <v>0</v>
      </c>
      <c r="J53" s="14">
        <v>0</v>
      </c>
      <c r="K53" s="15">
        <f>IFERROR(J53*Table920[[#This Row],[Grand Total]],"")</f>
        <v>0</v>
      </c>
    </row>
    <row r="54" spans="1:11" x14ac:dyDescent="0.3">
      <c r="A54" s="139" t="s">
        <v>9</v>
      </c>
      <c r="B54" s="103" t="s">
        <v>33</v>
      </c>
      <c r="C54" s="103" t="s">
        <v>65</v>
      </c>
      <c r="D54" s="105"/>
      <c r="E54" s="105">
        <v>0</v>
      </c>
      <c r="F54" s="105">
        <f>SUM(Table920[[#This Row],[ &lt;15]:[ 15+]])</f>
        <v>0</v>
      </c>
      <c r="G54" s="107">
        <f t="shared" si="4"/>
        <v>0</v>
      </c>
      <c r="H54" s="20">
        <f t="shared" si="5"/>
        <v>0</v>
      </c>
      <c r="J54" s="14">
        <v>0</v>
      </c>
      <c r="K54" s="15">
        <f>IFERROR(J54*Table920[[#This Row],[Grand Total]],"")</f>
        <v>0</v>
      </c>
    </row>
    <row r="55" spans="1:11" x14ac:dyDescent="0.3">
      <c r="A55" s="138" t="s">
        <v>9</v>
      </c>
      <c r="B55" s="114" t="s">
        <v>33</v>
      </c>
      <c r="C55" s="114" t="s">
        <v>66</v>
      </c>
      <c r="D55" s="115"/>
      <c r="E55" s="115">
        <v>2</v>
      </c>
      <c r="F55" s="115">
        <f>SUM(Table920[[#This Row],[ &lt;15]:[ 15+]])</f>
        <v>2</v>
      </c>
      <c r="G55" s="116">
        <f t="shared" si="4"/>
        <v>5.1813471502590676E-3</v>
      </c>
      <c r="H55" s="19">
        <f t="shared" si="5"/>
        <v>0.19689119170984457</v>
      </c>
      <c r="J55" s="14">
        <f>IFERROR(Table920[[#This Row],[ &lt;15]]/Table920[[#This Row],[Grand Total]],"")</f>
        <v>0</v>
      </c>
      <c r="K55" s="15">
        <f>IFERROR(J55*Table920[[#This Row],[Grand Total]],"")</f>
        <v>0</v>
      </c>
    </row>
    <row r="56" spans="1:11" x14ac:dyDescent="0.3">
      <c r="A56" s="140" t="s">
        <v>9</v>
      </c>
      <c r="B56" s="108" t="s">
        <v>67</v>
      </c>
      <c r="C56" s="108"/>
      <c r="D56" s="110">
        <v>2</v>
      </c>
      <c r="E56" s="110">
        <v>384</v>
      </c>
      <c r="F56" s="110">
        <f>SUM(Table920[[#This Row],[ &lt;15]:[ 15+]])</f>
        <v>386</v>
      </c>
      <c r="G56" s="112">
        <f t="shared" si="4"/>
        <v>1</v>
      </c>
      <c r="H56" s="141">
        <v>38</v>
      </c>
      <c r="J56" s="14">
        <f>IFERROR(Table920[[#This Row],[ &lt;15]]/Table920[[#This Row],[Grand Total]],"")</f>
        <v>5.1813471502590676E-3</v>
      </c>
      <c r="K56" s="15">
        <f>IFERROR(J56*Table920[[#This Row],[Grand Total]],"")</f>
        <v>2</v>
      </c>
    </row>
    <row r="57" spans="1:11" x14ac:dyDescent="0.3">
      <c r="A57" s="139" t="s">
        <v>9</v>
      </c>
      <c r="B57" s="103" t="s">
        <v>68</v>
      </c>
      <c r="C57" s="103" t="s">
        <v>69</v>
      </c>
      <c r="D57" s="105"/>
      <c r="E57" s="142">
        <v>179</v>
      </c>
      <c r="F57" s="142">
        <f>SUM(Table920[[#This Row],[ &lt;15]:[ 15+]])</f>
        <v>179</v>
      </c>
      <c r="G57" s="107">
        <f t="shared" ref="G57:G58" si="6">F57/$F$66</f>
        <v>0.82110091743119262</v>
      </c>
      <c r="H57" s="20">
        <f t="shared" ref="H57:H58" si="7">G57*$H$66</f>
        <v>31.201834862385319</v>
      </c>
      <c r="J57" s="14">
        <f>IFERROR(Table920[[#This Row],[ &lt;15]]/Table920[[#This Row],[Grand Total]],"")</f>
        <v>0</v>
      </c>
      <c r="K57" s="15">
        <f>IFERROR(J57*Table920[[#This Row],[Grand Total]],"")</f>
        <v>0</v>
      </c>
    </row>
    <row r="58" spans="1:11" x14ac:dyDescent="0.3">
      <c r="A58" s="139" t="s">
        <v>9</v>
      </c>
      <c r="B58" s="103" t="s">
        <v>68</v>
      </c>
      <c r="C58" s="103" t="s">
        <v>70</v>
      </c>
      <c r="D58" s="105"/>
      <c r="E58" s="142">
        <v>3</v>
      </c>
      <c r="F58" s="142">
        <f>SUM(Table920[[#This Row],[ &lt;15]:[ 15+]])</f>
        <v>3</v>
      </c>
      <c r="G58" s="107">
        <f t="shared" si="6"/>
        <v>1.3761467889908258E-2</v>
      </c>
      <c r="H58" s="20">
        <f t="shared" si="7"/>
        <v>0.52293577981651373</v>
      </c>
      <c r="J58" s="14">
        <f>IFERROR(Table920[[#This Row],[ &lt;15]]/Table920[[#This Row],[Grand Total]],"")</f>
        <v>0</v>
      </c>
      <c r="K58" s="15">
        <f>IFERROR(J58*Table920[[#This Row],[Grand Total]],"")</f>
        <v>0</v>
      </c>
    </row>
    <row r="59" spans="1:11" x14ac:dyDescent="0.3">
      <c r="A59" s="138" t="s">
        <v>9</v>
      </c>
      <c r="B59" s="114" t="s">
        <v>68</v>
      </c>
      <c r="C59" s="114" t="s">
        <v>71</v>
      </c>
      <c r="D59" s="115"/>
      <c r="E59" s="115">
        <v>20</v>
      </c>
      <c r="F59" s="115">
        <f>SUM(Table920[[#This Row],[ &lt;15]:[ 15+]])</f>
        <v>20</v>
      </c>
      <c r="G59" s="116">
        <f>F59/$F$66</f>
        <v>9.1743119266055051E-2</v>
      </c>
      <c r="H59" s="19">
        <f>G59*$H$66</f>
        <v>3.4862385321100922</v>
      </c>
      <c r="J59" s="14">
        <f>IFERROR(Table920[[#This Row],[ &lt;15]]/Table920[[#This Row],[Grand Total]],"")</f>
        <v>0</v>
      </c>
      <c r="K59" s="15">
        <f>IFERROR(J59*Table920[[#This Row],[Grand Total]],"")</f>
        <v>0</v>
      </c>
    </row>
    <row r="60" spans="1:11" x14ac:dyDescent="0.3">
      <c r="A60" s="139" t="s">
        <v>9</v>
      </c>
      <c r="B60" s="103" t="s">
        <v>68</v>
      </c>
      <c r="C60" s="103" t="s">
        <v>72</v>
      </c>
      <c r="D60" s="105"/>
      <c r="E60" s="105">
        <v>1</v>
      </c>
      <c r="F60" s="105">
        <f>SUM(Table920[[#This Row],[ &lt;15]:[ 15+]])</f>
        <v>1</v>
      </c>
      <c r="G60" s="107">
        <f t="shared" ref="G60:G66" si="8">F60/$F$66</f>
        <v>4.5871559633027525E-3</v>
      </c>
      <c r="H60" s="20">
        <f t="shared" ref="H60:H65" si="9">G60*$H$66</f>
        <v>0.1743119266055046</v>
      </c>
      <c r="J60" s="14">
        <f>IFERROR(Table920[[#This Row],[ &lt;15]]/Table920[[#This Row],[Grand Total]],"")</f>
        <v>0</v>
      </c>
      <c r="K60" s="15">
        <f>IFERROR(J60*Table920[[#This Row],[Grand Total]],"")</f>
        <v>0</v>
      </c>
    </row>
    <row r="61" spans="1:11" x14ac:dyDescent="0.3">
      <c r="A61" s="139" t="s">
        <v>9</v>
      </c>
      <c r="B61" s="103" t="s">
        <v>68</v>
      </c>
      <c r="C61" s="103" t="s">
        <v>73</v>
      </c>
      <c r="D61" s="105"/>
      <c r="E61" s="105">
        <v>2</v>
      </c>
      <c r="F61" s="105">
        <f>SUM(Table920[[#This Row],[ &lt;15]:[ 15+]])</f>
        <v>2</v>
      </c>
      <c r="G61" s="107">
        <f t="shared" si="8"/>
        <v>9.1743119266055051E-3</v>
      </c>
      <c r="H61" s="20">
        <f t="shared" si="9"/>
        <v>0.34862385321100919</v>
      </c>
      <c r="J61" s="14">
        <f>IFERROR(Table920[[#This Row],[ &lt;15]]/Table920[[#This Row],[Grand Total]],"")</f>
        <v>0</v>
      </c>
      <c r="K61" s="15">
        <f>IFERROR(J61*Table920[[#This Row],[Grand Total]],"")</f>
        <v>0</v>
      </c>
    </row>
    <row r="62" spans="1:11" x14ac:dyDescent="0.3">
      <c r="A62" s="138" t="s">
        <v>9</v>
      </c>
      <c r="B62" s="114" t="s">
        <v>68</v>
      </c>
      <c r="C62" s="114" t="s">
        <v>74</v>
      </c>
      <c r="D62" s="115"/>
      <c r="E62" s="115">
        <v>3</v>
      </c>
      <c r="F62" s="115">
        <f>SUM(Table920[[#This Row],[ &lt;15]:[ 15+]])</f>
        <v>3</v>
      </c>
      <c r="G62" s="116">
        <f t="shared" si="8"/>
        <v>1.3761467889908258E-2</v>
      </c>
      <c r="H62" s="19">
        <f t="shared" si="9"/>
        <v>0.52293577981651373</v>
      </c>
      <c r="J62" s="14">
        <f>IFERROR(Table920[[#This Row],[ &lt;15]]/Table920[[#This Row],[Grand Total]],"")</f>
        <v>0</v>
      </c>
      <c r="K62" s="15">
        <f>IFERROR(J62*Table920[[#This Row],[Grand Total]],"")</f>
        <v>0</v>
      </c>
    </row>
    <row r="63" spans="1:11" x14ac:dyDescent="0.3">
      <c r="A63" s="139" t="s">
        <v>9</v>
      </c>
      <c r="B63" s="103" t="s">
        <v>68</v>
      </c>
      <c r="C63" s="103" t="s">
        <v>75</v>
      </c>
      <c r="D63" s="105"/>
      <c r="E63" s="105">
        <v>2</v>
      </c>
      <c r="F63" s="105">
        <f>SUM(Table920[[#This Row],[ &lt;15]:[ 15+]])</f>
        <v>2</v>
      </c>
      <c r="G63" s="107">
        <f t="shared" si="8"/>
        <v>9.1743119266055051E-3</v>
      </c>
      <c r="H63" s="20">
        <f t="shared" si="9"/>
        <v>0.34862385321100919</v>
      </c>
      <c r="J63" s="14">
        <f>IFERROR(Table920[[#This Row],[ &lt;15]]/Table920[[#This Row],[Grand Total]],"")</f>
        <v>0</v>
      </c>
      <c r="K63" s="15">
        <f>IFERROR(J63*Table920[[#This Row],[Grand Total]],"")</f>
        <v>0</v>
      </c>
    </row>
    <row r="64" spans="1:11" x14ac:dyDescent="0.3">
      <c r="A64" s="139" t="s">
        <v>9</v>
      </c>
      <c r="B64" s="103" t="s">
        <v>68</v>
      </c>
      <c r="C64" s="103" t="s">
        <v>76</v>
      </c>
      <c r="D64" s="105"/>
      <c r="E64" s="105">
        <v>8</v>
      </c>
      <c r="F64" s="105">
        <f>SUM(Table920[[#This Row],[ &lt;15]:[ 15+]])</f>
        <v>8</v>
      </c>
      <c r="G64" s="107">
        <f t="shared" si="8"/>
        <v>3.669724770642202E-2</v>
      </c>
      <c r="H64" s="20">
        <f t="shared" si="9"/>
        <v>1.3944954128440368</v>
      </c>
      <c r="J64" s="14">
        <f>IFERROR(Table920[[#This Row],[ &lt;15]]/Table920[[#This Row],[Grand Total]],"")</f>
        <v>0</v>
      </c>
      <c r="K64" s="15">
        <f>IFERROR(J64*Table920[[#This Row],[Grand Total]],"")</f>
        <v>0</v>
      </c>
    </row>
    <row r="65" spans="1:11" x14ac:dyDescent="0.3">
      <c r="A65" s="139" t="s">
        <v>9</v>
      </c>
      <c r="B65" s="103" t="s">
        <v>68</v>
      </c>
      <c r="C65" s="103" t="s">
        <v>77</v>
      </c>
      <c r="D65" s="105"/>
      <c r="E65" s="105">
        <v>0</v>
      </c>
      <c r="F65" s="105">
        <f>SUM(Table920[[#This Row],[ &lt;15]:[ 15+]])</f>
        <v>0</v>
      </c>
      <c r="G65" s="107">
        <f t="shared" si="8"/>
        <v>0</v>
      </c>
      <c r="H65" s="20">
        <f t="shared" si="9"/>
        <v>0</v>
      </c>
      <c r="J65" s="14">
        <v>0</v>
      </c>
      <c r="K65" s="15">
        <f>IFERROR(J65*Table920[[#This Row],[Grand Total]],"")</f>
        <v>0</v>
      </c>
    </row>
    <row r="66" spans="1:11" x14ac:dyDescent="0.3">
      <c r="A66" s="140" t="s">
        <v>9</v>
      </c>
      <c r="B66" s="108" t="s">
        <v>78</v>
      </c>
      <c r="C66" s="108"/>
      <c r="D66" s="110">
        <v>0</v>
      </c>
      <c r="E66" s="110">
        <v>218</v>
      </c>
      <c r="F66" s="110">
        <f>SUM(Table920[[#This Row],[ &lt;15]:[ 15+]])</f>
        <v>218</v>
      </c>
      <c r="G66" s="112">
        <f t="shared" si="8"/>
        <v>1</v>
      </c>
      <c r="H66" s="141">
        <v>38</v>
      </c>
      <c r="J66" s="14">
        <f>IFERROR(Table920[[#This Row],[ &lt;15]]/Table920[[#This Row],[Grand Total]],"")</f>
        <v>0</v>
      </c>
      <c r="K66" s="15">
        <f>IFERROR(J66*Table920[[#This Row],[Grand Total]],"")</f>
        <v>0</v>
      </c>
    </row>
    <row r="67" spans="1:11" x14ac:dyDescent="0.3">
      <c r="A67" s="139" t="s">
        <v>9</v>
      </c>
      <c r="B67" s="103" t="s">
        <v>79</v>
      </c>
      <c r="C67" s="103" t="s">
        <v>80</v>
      </c>
      <c r="D67" s="105"/>
      <c r="E67" s="142">
        <v>3</v>
      </c>
      <c r="F67" s="142">
        <f>SUM(Table920[[#This Row],[ &lt;15]:[ 15+]])</f>
        <v>3</v>
      </c>
      <c r="G67" s="107">
        <f t="shared" ref="G67:G71" si="10">F67/$F$73</f>
        <v>0.11538461538461539</v>
      </c>
      <c r="H67" s="20">
        <f t="shared" ref="H67:H71" si="11">G67*$H$73</f>
        <v>4.384615384615385</v>
      </c>
      <c r="J67" s="14">
        <f>IFERROR(Table920[[#This Row],[ &lt;15]]/Table920[[#This Row],[Grand Total]],"")</f>
        <v>0</v>
      </c>
      <c r="K67" s="15">
        <f>IFERROR(J67*Table920[[#This Row],[Grand Total]],"")</f>
        <v>0</v>
      </c>
    </row>
    <row r="68" spans="1:11" x14ac:dyDescent="0.3">
      <c r="A68" s="139" t="s">
        <v>9</v>
      </c>
      <c r="B68" s="103" t="s">
        <v>79</v>
      </c>
      <c r="C68" s="103" t="s">
        <v>81</v>
      </c>
      <c r="D68" s="105"/>
      <c r="E68" s="142">
        <v>3</v>
      </c>
      <c r="F68" s="142">
        <f>SUM(Table920[[#This Row],[ &lt;15]:[ 15+]])</f>
        <v>3</v>
      </c>
      <c r="G68" s="107">
        <f t="shared" si="10"/>
        <v>0.11538461538461539</v>
      </c>
      <c r="H68" s="20">
        <f t="shared" si="11"/>
        <v>4.384615384615385</v>
      </c>
      <c r="J68" s="14">
        <f>IFERROR(Table920[[#This Row],[ &lt;15]]/Table920[[#This Row],[Grand Total]],"")</f>
        <v>0</v>
      </c>
      <c r="K68" s="15">
        <f>IFERROR(J68*Table920[[#This Row],[Grand Total]],"")</f>
        <v>0</v>
      </c>
    </row>
    <row r="69" spans="1:11" x14ac:dyDescent="0.3">
      <c r="A69" s="139" t="s">
        <v>9</v>
      </c>
      <c r="B69" s="103" t="s">
        <v>79</v>
      </c>
      <c r="C69" s="103" t="s">
        <v>82</v>
      </c>
      <c r="D69" s="105"/>
      <c r="E69" s="142">
        <v>0</v>
      </c>
      <c r="F69" s="142">
        <f>SUM(Table920[[#This Row],[ &lt;15]:[ 15+]])</f>
        <v>0</v>
      </c>
      <c r="G69" s="107">
        <f t="shared" si="10"/>
        <v>0</v>
      </c>
      <c r="H69" s="20">
        <f t="shared" si="11"/>
        <v>0</v>
      </c>
      <c r="J69" s="14">
        <v>0</v>
      </c>
      <c r="K69" s="15">
        <f>IFERROR(J69*Table920[[#This Row],[Grand Total]],"")</f>
        <v>0</v>
      </c>
    </row>
    <row r="70" spans="1:11" x14ac:dyDescent="0.3">
      <c r="A70" s="139" t="s">
        <v>9</v>
      </c>
      <c r="B70" s="103" t="s">
        <v>79</v>
      </c>
      <c r="C70" s="103" t="s">
        <v>83</v>
      </c>
      <c r="D70" s="105"/>
      <c r="E70" s="142">
        <v>0</v>
      </c>
      <c r="F70" s="142">
        <f>SUM(Table920[[#This Row],[ &lt;15]:[ 15+]])</f>
        <v>0</v>
      </c>
      <c r="G70" s="107">
        <f t="shared" si="10"/>
        <v>0</v>
      </c>
      <c r="H70" s="20">
        <f t="shared" si="11"/>
        <v>0</v>
      </c>
      <c r="J70" s="14">
        <v>0</v>
      </c>
      <c r="K70" s="15">
        <f>IFERROR(J70*Table920[[#This Row],[Grand Total]],"")</f>
        <v>0</v>
      </c>
    </row>
    <row r="71" spans="1:11" x14ac:dyDescent="0.3">
      <c r="A71" s="139" t="s">
        <v>9</v>
      </c>
      <c r="B71" s="103" t="s">
        <v>79</v>
      </c>
      <c r="C71" s="103" t="s">
        <v>84</v>
      </c>
      <c r="D71" s="105"/>
      <c r="E71" s="142">
        <v>0</v>
      </c>
      <c r="F71" s="142">
        <f>SUM(Table920[[#This Row],[ &lt;15]:[ 15+]])</f>
        <v>0</v>
      </c>
      <c r="G71" s="107">
        <f t="shared" si="10"/>
        <v>0</v>
      </c>
      <c r="H71" s="20">
        <f t="shared" si="11"/>
        <v>0</v>
      </c>
      <c r="J71" s="14">
        <v>0</v>
      </c>
      <c r="K71" s="15">
        <f>IFERROR(J71*Table920[[#This Row],[Grand Total]],"")</f>
        <v>0</v>
      </c>
    </row>
    <row r="72" spans="1:11" x14ac:dyDescent="0.3">
      <c r="A72" s="138" t="s">
        <v>9</v>
      </c>
      <c r="B72" s="114" t="s">
        <v>79</v>
      </c>
      <c r="C72" s="114" t="s">
        <v>85</v>
      </c>
      <c r="D72" s="115"/>
      <c r="E72" s="115">
        <v>20</v>
      </c>
      <c r="F72" s="115">
        <f>SUM(Table920[[#This Row],[ &lt;15]:[ 15+]])</f>
        <v>20</v>
      </c>
      <c r="G72" s="116">
        <f>F72/$F$73</f>
        <v>0.76923076923076927</v>
      </c>
      <c r="H72" s="19">
        <f>G72*$H$73</f>
        <v>29.230769230769234</v>
      </c>
      <c r="J72" s="14">
        <f>IFERROR(Table920[[#This Row],[ &lt;15]]/Table920[[#This Row],[Grand Total]],"")</f>
        <v>0</v>
      </c>
      <c r="K72" s="15">
        <f>IFERROR(J72*Table920[[#This Row],[Grand Total]],"")</f>
        <v>0</v>
      </c>
    </row>
    <row r="73" spans="1:11" x14ac:dyDescent="0.3">
      <c r="A73" s="140" t="s">
        <v>9</v>
      </c>
      <c r="B73" s="108" t="s">
        <v>86</v>
      </c>
      <c r="C73" s="108"/>
      <c r="D73" s="110"/>
      <c r="E73" s="110">
        <v>26</v>
      </c>
      <c r="F73" s="110">
        <f>SUM(Table920[[#This Row],[ &lt;15]:[ 15+]])</f>
        <v>26</v>
      </c>
      <c r="G73" s="112">
        <f>F73/$F$73</f>
        <v>1</v>
      </c>
      <c r="H73" s="141">
        <v>38</v>
      </c>
      <c r="J73" s="14">
        <f>IFERROR(Table920[[#This Row],[ &lt;15]]/Table920[[#This Row],[Grand Total]],"")</f>
        <v>0</v>
      </c>
      <c r="K73" s="15">
        <f>IFERROR(J73*Table920[[#This Row],[Grand Total]],"")</f>
        <v>0</v>
      </c>
    </row>
    <row r="74" spans="1:11" x14ac:dyDescent="0.3">
      <c r="A74" s="139" t="s">
        <v>9</v>
      </c>
      <c r="B74" s="103" t="s">
        <v>87</v>
      </c>
      <c r="C74" s="103" t="s">
        <v>88</v>
      </c>
      <c r="D74" s="105">
        <v>0</v>
      </c>
      <c r="E74" s="105">
        <v>0</v>
      </c>
      <c r="F74" s="105">
        <f>SUM(Table920[[#This Row],[ &lt;15]:[ 15+]])</f>
        <v>0</v>
      </c>
      <c r="G74" s="107">
        <f>F74/$F$86</f>
        <v>0</v>
      </c>
      <c r="H74" s="20">
        <f>G74*$H$86</f>
        <v>0</v>
      </c>
      <c r="J74" s="14">
        <v>0</v>
      </c>
      <c r="K74" s="15">
        <f>IFERROR(J74*Table920[[#This Row],[Grand Total]],"")</f>
        <v>0</v>
      </c>
    </row>
    <row r="75" spans="1:11" x14ac:dyDescent="0.3">
      <c r="A75" s="139" t="s">
        <v>9</v>
      </c>
      <c r="B75" s="103" t="s">
        <v>87</v>
      </c>
      <c r="C75" s="103" t="s">
        <v>89</v>
      </c>
      <c r="D75" s="105">
        <v>0</v>
      </c>
      <c r="E75" s="105">
        <v>2</v>
      </c>
      <c r="F75" s="105">
        <f>SUM(Table920[[#This Row],[ &lt;15]:[ 15+]])</f>
        <v>2</v>
      </c>
      <c r="G75" s="107">
        <f t="shared" ref="G75:G86" si="12">F75/$F$86</f>
        <v>7.9365079365079361E-3</v>
      </c>
      <c r="H75" s="20">
        <f t="shared" ref="H75:H85" si="13">G75*$H$86</f>
        <v>0.30158730158730157</v>
      </c>
      <c r="J75" s="14">
        <f>IFERROR(Table920[[#This Row],[ &lt;15]]/Table920[[#This Row],[Grand Total]],"")</f>
        <v>0</v>
      </c>
      <c r="K75" s="15">
        <f>IFERROR(J75*Table920[[#This Row],[Grand Total]],"")</f>
        <v>0</v>
      </c>
    </row>
    <row r="76" spans="1:11" x14ac:dyDescent="0.3">
      <c r="A76" s="139" t="s">
        <v>9</v>
      </c>
      <c r="B76" s="103" t="s">
        <v>87</v>
      </c>
      <c r="C76" s="103" t="s">
        <v>90</v>
      </c>
      <c r="D76" s="105">
        <v>0</v>
      </c>
      <c r="E76" s="105">
        <v>0</v>
      </c>
      <c r="F76" s="105">
        <f>SUM(Table920[[#This Row],[ &lt;15]:[ 15+]])</f>
        <v>0</v>
      </c>
      <c r="G76" s="107">
        <f t="shared" si="12"/>
        <v>0</v>
      </c>
      <c r="H76" s="20">
        <f t="shared" si="13"/>
        <v>0</v>
      </c>
      <c r="J76" s="14">
        <v>0</v>
      </c>
      <c r="K76" s="15">
        <f>IFERROR(J76*Table920[[#This Row],[Grand Total]],"")</f>
        <v>0</v>
      </c>
    </row>
    <row r="77" spans="1:11" x14ac:dyDescent="0.3">
      <c r="A77" s="139" t="s">
        <v>9</v>
      </c>
      <c r="B77" s="103" t="s">
        <v>87</v>
      </c>
      <c r="C77" s="103" t="s">
        <v>91</v>
      </c>
      <c r="D77" s="105">
        <v>0</v>
      </c>
      <c r="E77" s="105">
        <v>0</v>
      </c>
      <c r="F77" s="105">
        <f>SUM(Table920[[#This Row],[ &lt;15]:[ 15+]])</f>
        <v>0</v>
      </c>
      <c r="G77" s="107">
        <f t="shared" si="12"/>
        <v>0</v>
      </c>
      <c r="H77" s="20">
        <f t="shared" si="13"/>
        <v>0</v>
      </c>
      <c r="J77" s="14">
        <v>0</v>
      </c>
      <c r="K77" s="15">
        <f>IFERROR(J77*Table920[[#This Row],[Grand Total]],"")</f>
        <v>0</v>
      </c>
    </row>
    <row r="78" spans="1:11" x14ac:dyDescent="0.3">
      <c r="A78" s="139" t="s">
        <v>9</v>
      </c>
      <c r="B78" s="103" t="s">
        <v>87</v>
      </c>
      <c r="C78" s="103" t="s">
        <v>92</v>
      </c>
      <c r="D78" s="105">
        <v>0</v>
      </c>
      <c r="E78" s="105">
        <v>0</v>
      </c>
      <c r="F78" s="105">
        <f>SUM(Table920[[#This Row],[ &lt;15]:[ 15+]])</f>
        <v>0</v>
      </c>
      <c r="G78" s="107">
        <f t="shared" si="12"/>
        <v>0</v>
      </c>
      <c r="H78" s="20">
        <f t="shared" si="13"/>
        <v>0</v>
      </c>
      <c r="J78" s="14">
        <v>0</v>
      </c>
      <c r="K78" s="15">
        <f>IFERROR(J78*Table920[[#This Row],[Grand Total]],"")</f>
        <v>0</v>
      </c>
    </row>
    <row r="79" spans="1:11" x14ac:dyDescent="0.3">
      <c r="A79" s="139" t="s">
        <v>9</v>
      </c>
      <c r="B79" s="103" t="s">
        <v>87</v>
      </c>
      <c r="C79" s="103" t="s">
        <v>93</v>
      </c>
      <c r="D79" s="105">
        <v>0</v>
      </c>
      <c r="E79" s="105">
        <v>0</v>
      </c>
      <c r="F79" s="105">
        <f>SUM(Table920[[#This Row],[ &lt;15]:[ 15+]])</f>
        <v>0</v>
      </c>
      <c r="G79" s="107">
        <f t="shared" si="12"/>
        <v>0</v>
      </c>
      <c r="H79" s="20">
        <f t="shared" si="13"/>
        <v>0</v>
      </c>
      <c r="J79" s="14">
        <v>0</v>
      </c>
      <c r="K79" s="15">
        <f>IFERROR(J79*Table920[[#This Row],[Grand Total]],"")</f>
        <v>0</v>
      </c>
    </row>
    <row r="80" spans="1:11" x14ac:dyDescent="0.3">
      <c r="A80" s="138" t="s">
        <v>9</v>
      </c>
      <c r="B80" s="114" t="s">
        <v>87</v>
      </c>
      <c r="C80" s="114" t="s">
        <v>94</v>
      </c>
      <c r="D80" s="115">
        <v>18</v>
      </c>
      <c r="E80" s="115">
        <v>234</v>
      </c>
      <c r="F80" s="115">
        <f>SUM(Table920[[#This Row],[ &lt;15]:[ 15+]])</f>
        <v>252</v>
      </c>
      <c r="G80" s="116">
        <f t="shared" si="12"/>
        <v>1</v>
      </c>
      <c r="H80" s="19">
        <f t="shared" si="13"/>
        <v>38</v>
      </c>
      <c r="J80" s="14">
        <f>IFERROR(Table920[[#This Row],[ &lt;15]]/Table920[[#This Row],[Grand Total]],"")</f>
        <v>7.1428571428571425E-2</v>
      </c>
      <c r="K80" s="15">
        <f>IFERROR(J80*Table920[[#This Row],[Grand Total]],"")</f>
        <v>18</v>
      </c>
    </row>
    <row r="81" spans="1:11" x14ac:dyDescent="0.3">
      <c r="A81" s="139" t="s">
        <v>9</v>
      </c>
      <c r="B81" s="103" t="s">
        <v>87</v>
      </c>
      <c r="C81" s="103" t="s">
        <v>95</v>
      </c>
      <c r="D81" s="105"/>
      <c r="E81" s="105">
        <v>1</v>
      </c>
      <c r="F81" s="105">
        <f>SUM(Table920[[#This Row],[ &lt;15]:[ 15+]])</f>
        <v>1</v>
      </c>
      <c r="G81" s="107">
        <f t="shared" si="12"/>
        <v>3.968253968253968E-3</v>
      </c>
      <c r="H81" s="20">
        <f t="shared" si="13"/>
        <v>0.15079365079365079</v>
      </c>
      <c r="J81" s="14">
        <f>IFERROR(Table920[[#This Row],[ &lt;15]]/Table920[[#This Row],[Grand Total]],"")</f>
        <v>0</v>
      </c>
      <c r="K81" s="15">
        <f>IFERROR(J81*Table920[[#This Row],[Grand Total]],"")</f>
        <v>0</v>
      </c>
    </row>
    <row r="82" spans="1:11" x14ac:dyDescent="0.3">
      <c r="A82" s="139" t="s">
        <v>9</v>
      </c>
      <c r="B82" s="103" t="s">
        <v>87</v>
      </c>
      <c r="C82" s="103" t="s">
        <v>96</v>
      </c>
      <c r="D82" s="105"/>
      <c r="E82" s="105">
        <v>24</v>
      </c>
      <c r="F82" s="105">
        <f>SUM(Table920[[#This Row],[ &lt;15]:[ 15+]])</f>
        <v>24</v>
      </c>
      <c r="G82" s="107">
        <f t="shared" si="12"/>
        <v>9.5238095238095233E-2</v>
      </c>
      <c r="H82" s="20">
        <f t="shared" si="13"/>
        <v>3.6190476190476186</v>
      </c>
      <c r="J82" s="14">
        <f>IFERROR(Table920[[#This Row],[ &lt;15]]/Table920[[#This Row],[Grand Total]],"")</f>
        <v>0</v>
      </c>
      <c r="K82" s="15">
        <f>IFERROR(J82*Table920[[#This Row],[Grand Total]],"")</f>
        <v>0</v>
      </c>
    </row>
    <row r="83" spans="1:11" x14ac:dyDescent="0.3">
      <c r="A83" s="139" t="s">
        <v>9</v>
      </c>
      <c r="B83" s="103" t="s">
        <v>87</v>
      </c>
      <c r="C83" s="103" t="s">
        <v>97</v>
      </c>
      <c r="D83" s="105"/>
      <c r="E83" s="105">
        <v>0</v>
      </c>
      <c r="F83" s="105">
        <f>SUM(Table920[[#This Row],[ &lt;15]:[ 15+]])</f>
        <v>0</v>
      </c>
      <c r="G83" s="107">
        <f t="shared" si="12"/>
        <v>0</v>
      </c>
      <c r="H83" s="20">
        <f t="shared" si="13"/>
        <v>0</v>
      </c>
      <c r="J83" s="14">
        <v>0</v>
      </c>
      <c r="K83" s="15">
        <f>IFERROR(J83*Table920[[#This Row],[Grand Total]],"")</f>
        <v>0</v>
      </c>
    </row>
    <row r="84" spans="1:11" x14ac:dyDescent="0.3">
      <c r="A84" s="139" t="s">
        <v>9</v>
      </c>
      <c r="B84" s="103" t="s">
        <v>87</v>
      </c>
      <c r="C84" s="103" t="s">
        <v>98</v>
      </c>
      <c r="D84" s="105"/>
      <c r="E84" s="105">
        <v>0</v>
      </c>
      <c r="F84" s="105">
        <f>SUM(Table920[[#This Row],[ &lt;15]:[ 15+]])</f>
        <v>0</v>
      </c>
      <c r="G84" s="107">
        <f t="shared" si="12"/>
        <v>0</v>
      </c>
      <c r="H84" s="20">
        <f t="shared" si="13"/>
        <v>0</v>
      </c>
      <c r="J84" s="14">
        <v>0</v>
      </c>
      <c r="K84" s="15">
        <f>IFERROR(J84*Table920[[#This Row],[Grand Total]],"")</f>
        <v>0</v>
      </c>
    </row>
    <row r="85" spans="1:11" x14ac:dyDescent="0.3">
      <c r="A85" s="139" t="s">
        <v>9</v>
      </c>
      <c r="B85" s="103" t="s">
        <v>87</v>
      </c>
      <c r="C85" s="103" t="s">
        <v>99</v>
      </c>
      <c r="D85" s="105"/>
      <c r="E85" s="105">
        <v>1</v>
      </c>
      <c r="F85" s="105">
        <f>SUM(Table920[[#This Row],[ &lt;15]:[ 15+]])</f>
        <v>1</v>
      </c>
      <c r="G85" s="107">
        <f t="shared" si="12"/>
        <v>3.968253968253968E-3</v>
      </c>
      <c r="H85" s="20">
        <f t="shared" si="13"/>
        <v>0.15079365079365079</v>
      </c>
      <c r="J85" s="14">
        <f>IFERROR(Table920[[#This Row],[ &lt;15]]/Table920[[#This Row],[Grand Total]],"")</f>
        <v>0</v>
      </c>
      <c r="K85" s="15">
        <f>IFERROR(J85*Table920[[#This Row],[Grand Total]],"")</f>
        <v>0</v>
      </c>
    </row>
    <row r="86" spans="1:11" x14ac:dyDescent="0.3">
      <c r="A86" s="140" t="s">
        <v>9</v>
      </c>
      <c r="B86" s="108" t="s">
        <v>100</v>
      </c>
      <c r="C86" s="108"/>
      <c r="D86" s="110">
        <v>18</v>
      </c>
      <c r="E86" s="110">
        <v>234</v>
      </c>
      <c r="F86" s="110">
        <f>SUM(Table920[[#This Row],[ &lt;15]:[ 15+]])</f>
        <v>252</v>
      </c>
      <c r="G86" s="112">
        <f t="shared" si="12"/>
        <v>1</v>
      </c>
      <c r="H86" s="141">
        <v>38</v>
      </c>
      <c r="J86" s="14">
        <f>IFERROR(Table920[[#This Row],[ &lt;15]]/Table920[[#This Row],[Grand Total]],"")</f>
        <v>7.1428571428571425E-2</v>
      </c>
      <c r="K86" s="15">
        <f>IFERROR(J86*Table920[[#This Row],[Grand Total]],"")</f>
        <v>18</v>
      </c>
    </row>
    <row r="87" spans="1:11" x14ac:dyDescent="0.3">
      <c r="A87" s="139" t="s">
        <v>9</v>
      </c>
      <c r="B87" s="103" t="s">
        <v>101</v>
      </c>
      <c r="C87" s="103" t="s">
        <v>102</v>
      </c>
      <c r="D87" s="105"/>
      <c r="E87" s="142">
        <v>3</v>
      </c>
      <c r="F87" s="142">
        <f>SUM(Table920[[#This Row],[ &lt;15]:[ 15+]])</f>
        <v>3</v>
      </c>
      <c r="G87" s="107">
        <f>F87/$F$106</f>
        <v>0.1</v>
      </c>
      <c r="H87" s="20">
        <f>G87*$H$106</f>
        <v>3.8000000000000003</v>
      </c>
      <c r="J87" s="14">
        <f>IFERROR(Table920[[#This Row],[ &lt;15]]/Table920[[#This Row],[Grand Total]],"")</f>
        <v>0</v>
      </c>
      <c r="K87" s="15">
        <f>IFERROR(J87*Table920[[#This Row],[Grand Total]],"")</f>
        <v>0</v>
      </c>
    </row>
    <row r="88" spans="1:11" x14ac:dyDescent="0.3">
      <c r="A88" s="139" t="s">
        <v>9</v>
      </c>
      <c r="B88" s="103" t="s">
        <v>101</v>
      </c>
      <c r="C88" s="103" t="s">
        <v>103</v>
      </c>
      <c r="D88" s="105"/>
      <c r="E88" s="105">
        <v>11</v>
      </c>
      <c r="F88" s="105">
        <f>SUM(Table920[[#This Row],[ &lt;15]:[ 15+]])</f>
        <v>11</v>
      </c>
      <c r="G88" s="107">
        <f>F88/$F$106</f>
        <v>0.36666666666666664</v>
      </c>
      <c r="H88" s="20">
        <f>G88*$H$106</f>
        <v>13.933333333333332</v>
      </c>
      <c r="J88" s="14">
        <f>IFERROR(Table920[[#This Row],[ &lt;15]]/Table920[[#This Row],[Grand Total]],"")</f>
        <v>0</v>
      </c>
      <c r="K88" s="15">
        <f>IFERROR(J88*Table920[[#This Row],[Grand Total]],"")</f>
        <v>0</v>
      </c>
    </row>
    <row r="89" spans="1:11" x14ac:dyDescent="0.3">
      <c r="A89" s="138" t="s">
        <v>9</v>
      </c>
      <c r="B89" s="114" t="s">
        <v>101</v>
      </c>
      <c r="C89" s="114" t="s">
        <v>104</v>
      </c>
      <c r="D89" s="115"/>
      <c r="E89" s="115">
        <v>5</v>
      </c>
      <c r="F89" s="115">
        <f>SUM(Table920[[#This Row],[ &lt;15]:[ 15+]])</f>
        <v>5</v>
      </c>
      <c r="G89" s="116">
        <f t="shared" ref="G89:G106" si="14">F89/$F$106</f>
        <v>0.16666666666666666</v>
      </c>
      <c r="H89" s="19">
        <f t="shared" ref="H89:H105" si="15">G89*$H$106</f>
        <v>6.333333333333333</v>
      </c>
      <c r="J89" s="14">
        <f>IFERROR(Table920[[#This Row],[ &lt;15]]/Table920[[#This Row],[Grand Total]],"")</f>
        <v>0</v>
      </c>
      <c r="K89" s="15">
        <f>IFERROR(J89*Table920[[#This Row],[Grand Total]],"")</f>
        <v>0</v>
      </c>
    </row>
    <row r="90" spans="1:11" x14ac:dyDescent="0.3">
      <c r="A90" s="139" t="s">
        <v>9</v>
      </c>
      <c r="B90" s="103" t="s">
        <v>101</v>
      </c>
      <c r="C90" s="103" t="s">
        <v>105</v>
      </c>
      <c r="D90" s="105"/>
      <c r="E90" s="105">
        <v>0</v>
      </c>
      <c r="F90" s="105">
        <f>SUM(Table920[[#This Row],[ &lt;15]:[ 15+]])</f>
        <v>0</v>
      </c>
      <c r="G90" s="107">
        <f t="shared" si="14"/>
        <v>0</v>
      </c>
      <c r="H90" s="20">
        <f t="shared" si="15"/>
        <v>0</v>
      </c>
      <c r="J90" s="14">
        <v>0</v>
      </c>
      <c r="K90" s="15">
        <f>IFERROR(J90*Table920[[#This Row],[Grand Total]],"")</f>
        <v>0</v>
      </c>
    </row>
    <row r="91" spans="1:11" x14ac:dyDescent="0.3">
      <c r="A91" s="139" t="s">
        <v>9</v>
      </c>
      <c r="B91" s="103" t="s">
        <v>101</v>
      </c>
      <c r="C91" s="103" t="s">
        <v>106</v>
      </c>
      <c r="D91" s="105"/>
      <c r="E91" s="105">
        <v>0</v>
      </c>
      <c r="F91" s="105">
        <f>SUM(Table920[[#This Row],[ &lt;15]:[ 15+]])</f>
        <v>0</v>
      </c>
      <c r="G91" s="107">
        <f t="shared" si="14"/>
        <v>0</v>
      </c>
      <c r="H91" s="20">
        <f t="shared" si="15"/>
        <v>0</v>
      </c>
      <c r="J91" s="14">
        <v>0</v>
      </c>
      <c r="K91" s="15">
        <f>IFERROR(J91*Table920[[#This Row],[Grand Total]],"")</f>
        <v>0</v>
      </c>
    </row>
    <row r="92" spans="1:11" x14ac:dyDescent="0.3">
      <c r="A92" s="139" t="s">
        <v>9</v>
      </c>
      <c r="B92" s="103" t="s">
        <v>101</v>
      </c>
      <c r="C92" s="103" t="s">
        <v>194</v>
      </c>
      <c r="D92" s="105"/>
      <c r="E92" s="105">
        <v>0</v>
      </c>
      <c r="F92" s="105">
        <f>SUM(Table920[[#This Row],[ &lt;15]:[ 15+]])</f>
        <v>0</v>
      </c>
      <c r="G92" s="107">
        <f t="shared" si="14"/>
        <v>0</v>
      </c>
      <c r="H92" s="20">
        <f t="shared" si="15"/>
        <v>0</v>
      </c>
      <c r="J92" s="14">
        <v>0</v>
      </c>
      <c r="K92" s="15">
        <f>IFERROR(J92*Table920[[#This Row],[Grand Total]],"")</f>
        <v>0</v>
      </c>
    </row>
    <row r="93" spans="1:11" x14ac:dyDescent="0.3">
      <c r="A93" s="139" t="s">
        <v>9</v>
      </c>
      <c r="B93" s="103" t="s">
        <v>101</v>
      </c>
      <c r="C93" s="103" t="s">
        <v>108</v>
      </c>
      <c r="D93" s="105"/>
      <c r="E93" s="105">
        <v>0</v>
      </c>
      <c r="F93" s="105">
        <f>SUM(Table920[[#This Row],[ &lt;15]:[ 15+]])</f>
        <v>0</v>
      </c>
      <c r="G93" s="107">
        <f t="shared" si="14"/>
        <v>0</v>
      </c>
      <c r="H93" s="20">
        <f t="shared" si="15"/>
        <v>0</v>
      </c>
      <c r="J93" s="14">
        <v>0</v>
      </c>
      <c r="K93" s="15">
        <f>IFERROR(J93*Table920[[#This Row],[Grand Total]],"")</f>
        <v>0</v>
      </c>
    </row>
    <row r="94" spans="1:11" x14ac:dyDescent="0.3">
      <c r="A94" s="138" t="s">
        <v>9</v>
      </c>
      <c r="B94" s="114" t="s">
        <v>101</v>
      </c>
      <c r="C94" s="114" t="s">
        <v>109</v>
      </c>
      <c r="D94" s="115"/>
      <c r="E94" s="115">
        <v>1</v>
      </c>
      <c r="F94" s="115">
        <f>SUM(Table920[[#This Row],[ &lt;15]:[ 15+]])</f>
        <v>1</v>
      </c>
      <c r="G94" s="116">
        <f t="shared" si="14"/>
        <v>3.3333333333333333E-2</v>
      </c>
      <c r="H94" s="19">
        <f t="shared" si="15"/>
        <v>1.2666666666666666</v>
      </c>
      <c r="J94" s="14">
        <f>IFERROR(Table920[[#This Row],[ &lt;15]]/Table920[[#This Row],[Grand Total]],"")</f>
        <v>0</v>
      </c>
      <c r="K94" s="15">
        <f>IFERROR(J94*Table920[[#This Row],[Grand Total]],"")</f>
        <v>0</v>
      </c>
    </row>
    <row r="95" spans="1:11" x14ac:dyDescent="0.3">
      <c r="A95" s="138" t="s">
        <v>9</v>
      </c>
      <c r="B95" s="114" t="s">
        <v>101</v>
      </c>
      <c r="C95" s="114" t="s">
        <v>110</v>
      </c>
      <c r="D95" s="115"/>
      <c r="E95" s="115">
        <v>4</v>
      </c>
      <c r="F95" s="115">
        <f>SUM(Table920[[#This Row],[ &lt;15]:[ 15+]])</f>
        <v>4</v>
      </c>
      <c r="G95" s="116">
        <f t="shared" si="14"/>
        <v>0.13333333333333333</v>
      </c>
      <c r="H95" s="19">
        <f t="shared" si="15"/>
        <v>5.0666666666666664</v>
      </c>
      <c r="J95" s="14">
        <f>IFERROR(Table920[[#This Row],[ &lt;15]]/Table920[[#This Row],[Grand Total]],"")</f>
        <v>0</v>
      </c>
      <c r="K95" s="15">
        <f>IFERROR(J95*Table920[[#This Row],[Grand Total]],"")</f>
        <v>0</v>
      </c>
    </row>
    <row r="96" spans="1:11" x14ac:dyDescent="0.3">
      <c r="A96" s="139" t="s">
        <v>9</v>
      </c>
      <c r="B96" s="103" t="s">
        <v>101</v>
      </c>
      <c r="C96" s="103" t="s">
        <v>111</v>
      </c>
      <c r="D96" s="105"/>
      <c r="E96" s="105">
        <v>0</v>
      </c>
      <c r="F96" s="105">
        <f>SUM(Table920[[#This Row],[ &lt;15]:[ 15+]])</f>
        <v>0</v>
      </c>
      <c r="G96" s="107">
        <f t="shared" si="14"/>
        <v>0</v>
      </c>
      <c r="H96" s="20">
        <f t="shared" si="15"/>
        <v>0</v>
      </c>
      <c r="J96" s="14">
        <v>0</v>
      </c>
      <c r="K96" s="15">
        <f>IFERROR(J96*Table920[[#This Row],[Grand Total]],"")</f>
        <v>0</v>
      </c>
    </row>
    <row r="97" spans="1:11" x14ac:dyDescent="0.3">
      <c r="A97" s="138" t="s">
        <v>9</v>
      </c>
      <c r="B97" s="114" t="s">
        <v>101</v>
      </c>
      <c r="C97" s="114" t="s">
        <v>112</v>
      </c>
      <c r="D97" s="115"/>
      <c r="E97" s="115">
        <v>11</v>
      </c>
      <c r="F97" s="115">
        <f>SUM(Table920[[#This Row],[ &lt;15]:[ 15+]])</f>
        <v>11</v>
      </c>
      <c r="G97" s="116">
        <f t="shared" si="14"/>
        <v>0.36666666666666664</v>
      </c>
      <c r="H97" s="19">
        <f t="shared" si="15"/>
        <v>13.933333333333332</v>
      </c>
      <c r="J97" s="14">
        <f>IFERROR(Table920[[#This Row],[ &lt;15]]/Table920[[#This Row],[Grand Total]],"")</f>
        <v>0</v>
      </c>
      <c r="K97" s="15">
        <f>IFERROR(J97*Table920[[#This Row],[Grand Total]],"")</f>
        <v>0</v>
      </c>
    </row>
    <row r="98" spans="1:11" x14ac:dyDescent="0.3">
      <c r="A98" s="139" t="s">
        <v>9</v>
      </c>
      <c r="B98" s="103" t="s">
        <v>101</v>
      </c>
      <c r="C98" s="103" t="s">
        <v>113</v>
      </c>
      <c r="D98" s="105"/>
      <c r="E98" s="105">
        <v>0</v>
      </c>
      <c r="F98" s="105">
        <f>SUM(Table920[[#This Row],[ &lt;15]:[ 15+]])</f>
        <v>0</v>
      </c>
      <c r="G98" s="107">
        <f t="shared" si="14"/>
        <v>0</v>
      </c>
      <c r="H98" s="20">
        <f t="shared" si="15"/>
        <v>0</v>
      </c>
      <c r="J98" s="14">
        <v>0</v>
      </c>
      <c r="K98" s="15">
        <f>IFERROR(J98*Table920[[#This Row],[Grand Total]],"")</f>
        <v>0</v>
      </c>
    </row>
    <row r="99" spans="1:11" x14ac:dyDescent="0.3">
      <c r="A99" s="139" t="s">
        <v>9</v>
      </c>
      <c r="B99" s="103" t="s">
        <v>101</v>
      </c>
      <c r="C99" s="103" t="s">
        <v>114</v>
      </c>
      <c r="D99" s="105"/>
      <c r="E99" s="105">
        <v>0</v>
      </c>
      <c r="F99" s="105">
        <f>SUM(Table920[[#This Row],[ &lt;15]:[ 15+]])</f>
        <v>0</v>
      </c>
      <c r="G99" s="107">
        <f t="shared" si="14"/>
        <v>0</v>
      </c>
      <c r="H99" s="20">
        <f t="shared" si="15"/>
        <v>0</v>
      </c>
      <c r="J99" s="14">
        <v>0</v>
      </c>
      <c r="K99" s="15">
        <f>IFERROR(J99*Table920[[#This Row],[Grand Total]],"")</f>
        <v>0</v>
      </c>
    </row>
    <row r="100" spans="1:11" x14ac:dyDescent="0.3">
      <c r="A100" s="139" t="s">
        <v>9</v>
      </c>
      <c r="B100" s="103" t="s">
        <v>101</v>
      </c>
      <c r="C100" s="103" t="s">
        <v>115</v>
      </c>
      <c r="D100" s="105"/>
      <c r="E100" s="105">
        <v>1</v>
      </c>
      <c r="F100" s="105">
        <f>SUM(Table920[[#This Row],[ &lt;15]:[ 15+]])</f>
        <v>1</v>
      </c>
      <c r="G100" s="107">
        <f t="shared" si="14"/>
        <v>3.3333333333333333E-2</v>
      </c>
      <c r="H100" s="20">
        <f t="shared" si="15"/>
        <v>1.2666666666666666</v>
      </c>
      <c r="J100" s="14">
        <f>IFERROR(Table920[[#This Row],[ &lt;15]]/Table920[[#This Row],[Grand Total]],"")</f>
        <v>0</v>
      </c>
      <c r="K100" s="15">
        <f>IFERROR(J100*Table920[[#This Row],[Grand Total]],"")</f>
        <v>0</v>
      </c>
    </row>
    <row r="101" spans="1:11" x14ac:dyDescent="0.3">
      <c r="A101" s="139" t="s">
        <v>9</v>
      </c>
      <c r="B101" s="103" t="s">
        <v>101</v>
      </c>
      <c r="C101" s="103" t="s">
        <v>116</v>
      </c>
      <c r="D101" s="105"/>
      <c r="E101" s="105">
        <v>1</v>
      </c>
      <c r="F101" s="105">
        <f>SUM(Table920[[#This Row],[ &lt;15]:[ 15+]])</f>
        <v>1</v>
      </c>
      <c r="G101" s="107">
        <f t="shared" si="14"/>
        <v>3.3333333333333333E-2</v>
      </c>
      <c r="H101" s="20">
        <f t="shared" si="15"/>
        <v>1.2666666666666666</v>
      </c>
      <c r="J101" s="14">
        <f>IFERROR(Table920[[#This Row],[ &lt;15]]/Table920[[#This Row],[Grand Total]],"")</f>
        <v>0</v>
      </c>
      <c r="K101" s="15">
        <f>IFERROR(J101*Table920[[#This Row],[Grand Total]],"")</f>
        <v>0</v>
      </c>
    </row>
    <row r="102" spans="1:11" x14ac:dyDescent="0.3">
      <c r="A102" s="139" t="s">
        <v>9</v>
      </c>
      <c r="B102" s="103" t="s">
        <v>101</v>
      </c>
      <c r="C102" s="103" t="s">
        <v>117</v>
      </c>
      <c r="D102" s="105"/>
      <c r="E102" s="105">
        <v>1</v>
      </c>
      <c r="F102" s="105">
        <f>SUM(Table920[[#This Row],[ &lt;15]:[ 15+]])</f>
        <v>1</v>
      </c>
      <c r="G102" s="107">
        <f t="shared" si="14"/>
        <v>3.3333333333333333E-2</v>
      </c>
      <c r="H102" s="20">
        <f t="shared" si="15"/>
        <v>1.2666666666666666</v>
      </c>
      <c r="J102" s="14">
        <f>IFERROR(Table920[[#This Row],[ &lt;15]]/Table920[[#This Row],[Grand Total]],"")</f>
        <v>0</v>
      </c>
      <c r="K102" s="15">
        <f>IFERROR(J102*Table920[[#This Row],[Grand Total]],"")</f>
        <v>0</v>
      </c>
    </row>
    <row r="103" spans="1:11" x14ac:dyDescent="0.3">
      <c r="A103" s="139" t="s">
        <v>9</v>
      </c>
      <c r="B103" s="103" t="s">
        <v>101</v>
      </c>
      <c r="C103" s="103" t="s">
        <v>118</v>
      </c>
      <c r="D103" s="105"/>
      <c r="E103" s="105">
        <v>3</v>
      </c>
      <c r="F103" s="105">
        <f>SUM(Table920[[#This Row],[ &lt;15]:[ 15+]])</f>
        <v>3</v>
      </c>
      <c r="G103" s="107">
        <f t="shared" si="14"/>
        <v>0.1</v>
      </c>
      <c r="H103" s="20">
        <f t="shared" si="15"/>
        <v>3.8000000000000003</v>
      </c>
      <c r="J103" s="14">
        <f>IFERROR(Table920[[#This Row],[ &lt;15]]/Table920[[#This Row],[Grand Total]],"")</f>
        <v>0</v>
      </c>
      <c r="K103" s="15">
        <f>IFERROR(J103*Table920[[#This Row],[Grand Total]],"")</f>
        <v>0</v>
      </c>
    </row>
    <row r="104" spans="1:11" x14ac:dyDescent="0.3">
      <c r="A104" s="139" t="s">
        <v>9</v>
      </c>
      <c r="B104" s="103" t="s">
        <v>101</v>
      </c>
      <c r="C104" s="103" t="s">
        <v>119</v>
      </c>
      <c r="D104" s="105"/>
      <c r="E104" s="105">
        <v>0</v>
      </c>
      <c r="F104" s="105">
        <f>SUM(Table920[[#This Row],[ &lt;15]:[ 15+]])</f>
        <v>0</v>
      </c>
      <c r="G104" s="107">
        <f t="shared" si="14"/>
        <v>0</v>
      </c>
      <c r="H104" s="20">
        <f t="shared" si="15"/>
        <v>0</v>
      </c>
      <c r="J104" s="14">
        <v>0</v>
      </c>
      <c r="K104" s="15">
        <f>IFERROR(J104*Table920[[#This Row],[Grand Total]],"")</f>
        <v>0</v>
      </c>
    </row>
    <row r="105" spans="1:11" x14ac:dyDescent="0.3">
      <c r="A105" s="138" t="s">
        <v>9</v>
      </c>
      <c r="B105" s="114" t="s">
        <v>101</v>
      </c>
      <c r="C105" s="114" t="s">
        <v>120</v>
      </c>
      <c r="D105" s="115"/>
      <c r="E105" s="115">
        <v>9</v>
      </c>
      <c r="F105" s="115">
        <f>SUM(Table920[[#This Row],[ &lt;15]:[ 15+]])</f>
        <v>9</v>
      </c>
      <c r="G105" s="116">
        <f t="shared" si="14"/>
        <v>0.3</v>
      </c>
      <c r="H105" s="19">
        <f t="shared" si="15"/>
        <v>11.4</v>
      </c>
      <c r="J105" s="14">
        <f>IFERROR(Table920[[#This Row],[ &lt;15]]/Table920[[#This Row],[Grand Total]],"")</f>
        <v>0</v>
      </c>
      <c r="K105" s="15">
        <f>IFERROR(J105*Table920[[#This Row],[Grand Total]],"")</f>
        <v>0</v>
      </c>
    </row>
    <row r="106" spans="1:11" x14ac:dyDescent="0.3">
      <c r="A106" s="140" t="s">
        <v>9</v>
      </c>
      <c r="B106" s="108" t="s">
        <v>121</v>
      </c>
      <c r="C106" s="108"/>
      <c r="D106" s="110"/>
      <c r="E106" s="110">
        <v>30</v>
      </c>
      <c r="F106" s="110">
        <f>SUM(Table920[[#This Row],[ &lt;15]:[ 15+]])</f>
        <v>30</v>
      </c>
      <c r="G106" s="112">
        <f t="shared" si="14"/>
        <v>1</v>
      </c>
      <c r="H106" s="141">
        <v>38</v>
      </c>
      <c r="J106" s="14">
        <f>IFERROR(Table920[[#This Row],[ &lt;15]]/Table920[[#This Row],[Grand Total]],"")</f>
        <v>0</v>
      </c>
      <c r="K106" s="15">
        <f>IFERROR(J106*Table920[[#This Row],[Grand Total]],"")</f>
        <v>0</v>
      </c>
    </row>
    <row r="107" spans="1:11" x14ac:dyDescent="0.3">
      <c r="A107" s="139" t="s">
        <v>9</v>
      </c>
      <c r="B107" s="103" t="s">
        <v>122</v>
      </c>
      <c r="C107" s="103" t="s">
        <v>123</v>
      </c>
      <c r="D107" s="105"/>
      <c r="E107" s="105">
        <v>0</v>
      </c>
      <c r="F107" s="105">
        <f>SUM(Table920[[#This Row],[ &lt;15]:[ 15+]])</f>
        <v>0</v>
      </c>
      <c r="G107" s="107">
        <f>F107/$F$113</f>
        <v>0</v>
      </c>
      <c r="H107" s="20">
        <f>G107*$H$113</f>
        <v>0</v>
      </c>
      <c r="J107" s="14">
        <v>0</v>
      </c>
      <c r="K107" s="15">
        <f>IFERROR(J107*Table920[[#This Row],[Grand Total]],"")</f>
        <v>0</v>
      </c>
    </row>
    <row r="108" spans="1:11" x14ac:dyDescent="0.3">
      <c r="A108" s="139" t="s">
        <v>9</v>
      </c>
      <c r="B108" s="103" t="s">
        <v>122</v>
      </c>
      <c r="C108" s="103" t="s">
        <v>124</v>
      </c>
      <c r="D108" s="105"/>
      <c r="E108" s="105">
        <v>0</v>
      </c>
      <c r="F108" s="105">
        <f>SUM(Table920[[#This Row],[ &lt;15]:[ 15+]])</f>
        <v>0</v>
      </c>
      <c r="G108" s="107">
        <f t="shared" ref="G108:G113" si="16">F108/$F$113</f>
        <v>0</v>
      </c>
      <c r="H108" s="20">
        <f t="shared" ref="H108:H112" si="17">G108*$H$113</f>
        <v>0</v>
      </c>
      <c r="J108" s="14">
        <v>0</v>
      </c>
      <c r="K108" s="15">
        <f>IFERROR(J108*Table920[[#This Row],[Grand Total]],"")</f>
        <v>0</v>
      </c>
    </row>
    <row r="109" spans="1:11" x14ac:dyDescent="0.3">
      <c r="A109" s="139" t="s">
        <v>9</v>
      </c>
      <c r="B109" s="103" t="s">
        <v>122</v>
      </c>
      <c r="C109" s="103" t="s">
        <v>125</v>
      </c>
      <c r="D109" s="105"/>
      <c r="E109" s="105">
        <v>4</v>
      </c>
      <c r="F109" s="105">
        <f>SUM(Table920[[#This Row],[ &lt;15]:[ 15+]])</f>
        <v>4</v>
      </c>
      <c r="G109" s="107">
        <f t="shared" si="16"/>
        <v>0.2857142857142857</v>
      </c>
      <c r="H109" s="20">
        <f t="shared" si="17"/>
        <v>10.857142857142856</v>
      </c>
      <c r="J109" s="14">
        <f>IFERROR(Table920[[#This Row],[ &lt;15]]/Table920[[#This Row],[Grand Total]],"")</f>
        <v>0</v>
      </c>
      <c r="K109" s="15">
        <f>IFERROR(J109*Table920[[#This Row],[Grand Total]],"")</f>
        <v>0</v>
      </c>
    </row>
    <row r="110" spans="1:11" x14ac:dyDescent="0.3">
      <c r="A110" s="139" t="s">
        <v>9</v>
      </c>
      <c r="B110" s="103" t="s">
        <v>122</v>
      </c>
      <c r="C110" s="103" t="s">
        <v>126</v>
      </c>
      <c r="D110" s="105"/>
      <c r="E110" s="105">
        <v>0</v>
      </c>
      <c r="F110" s="105">
        <f>SUM(Table920[[#This Row],[ &lt;15]:[ 15+]])</f>
        <v>0</v>
      </c>
      <c r="G110" s="107">
        <f t="shared" si="16"/>
        <v>0</v>
      </c>
      <c r="H110" s="20">
        <f t="shared" si="17"/>
        <v>0</v>
      </c>
      <c r="J110" s="14">
        <v>0</v>
      </c>
      <c r="K110" s="15">
        <f>IFERROR(J110*Table920[[#This Row],[Grand Total]],"")</f>
        <v>0</v>
      </c>
    </row>
    <row r="111" spans="1:11" x14ac:dyDescent="0.3">
      <c r="A111" s="138" t="s">
        <v>9</v>
      </c>
      <c r="B111" s="114" t="s">
        <v>122</v>
      </c>
      <c r="C111" s="114" t="s">
        <v>127</v>
      </c>
      <c r="D111" s="115">
        <v>2</v>
      </c>
      <c r="E111" s="115">
        <v>12</v>
      </c>
      <c r="F111" s="115">
        <f>SUM(Table920[[#This Row],[ &lt;15]:[ 15+]])</f>
        <v>14</v>
      </c>
      <c r="G111" s="116">
        <f t="shared" si="16"/>
        <v>1</v>
      </c>
      <c r="H111" s="19">
        <f t="shared" si="17"/>
        <v>38</v>
      </c>
      <c r="J111" s="14">
        <f>IFERROR(Table920[[#This Row],[ &lt;15]]/Table920[[#This Row],[Grand Total]],"")</f>
        <v>0.14285714285714285</v>
      </c>
      <c r="K111" s="15">
        <f>IFERROR(J111*Table920[[#This Row],[Grand Total]],"")</f>
        <v>2</v>
      </c>
    </row>
    <row r="112" spans="1:11" x14ac:dyDescent="0.3">
      <c r="A112" s="139" t="s">
        <v>9</v>
      </c>
      <c r="B112" s="103" t="s">
        <v>122</v>
      </c>
      <c r="C112" s="103" t="s">
        <v>128</v>
      </c>
      <c r="D112" s="105"/>
      <c r="E112" s="105">
        <v>0</v>
      </c>
      <c r="F112" s="105">
        <f>SUM(Table920[[#This Row],[ &lt;15]:[ 15+]])</f>
        <v>0</v>
      </c>
      <c r="G112" s="107">
        <f t="shared" si="16"/>
        <v>0</v>
      </c>
      <c r="H112" s="20">
        <f t="shared" si="17"/>
        <v>0</v>
      </c>
      <c r="J112" s="14">
        <v>0</v>
      </c>
      <c r="K112" s="15">
        <f>IFERROR(J112*Table920[[#This Row],[Grand Total]],"")</f>
        <v>0</v>
      </c>
    </row>
    <row r="113" spans="1:11" x14ac:dyDescent="0.3">
      <c r="A113" s="140" t="s">
        <v>9</v>
      </c>
      <c r="B113" s="108" t="s">
        <v>129</v>
      </c>
      <c r="C113" s="108"/>
      <c r="D113" s="110">
        <v>2</v>
      </c>
      <c r="E113" s="110">
        <v>12</v>
      </c>
      <c r="F113" s="110">
        <f>SUM(Table920[[#This Row],[ &lt;15]:[ 15+]])</f>
        <v>14</v>
      </c>
      <c r="G113" s="112">
        <f t="shared" si="16"/>
        <v>1</v>
      </c>
      <c r="H113" s="141">
        <v>38</v>
      </c>
      <c r="J113" s="14">
        <f>IFERROR(Table920[[#This Row],[ &lt;15]]/Table920[[#This Row],[Grand Total]],"")</f>
        <v>0.14285714285714285</v>
      </c>
      <c r="K113" s="15">
        <f>IFERROR(J113*Table920[[#This Row],[Grand Total]],"")</f>
        <v>2</v>
      </c>
    </row>
    <row r="114" spans="1:11" x14ac:dyDescent="0.3">
      <c r="A114" s="139" t="s">
        <v>9</v>
      </c>
      <c r="B114" s="103" t="s">
        <v>130</v>
      </c>
      <c r="C114" s="103" t="s">
        <v>131</v>
      </c>
      <c r="D114" s="105"/>
      <c r="E114" s="142">
        <v>0</v>
      </c>
      <c r="F114" s="142">
        <f>SUM(Table920[[#This Row],[ &lt;15]:[ 15+]])</f>
        <v>0</v>
      </c>
      <c r="G114" s="107">
        <f>F114/$F$127</f>
        <v>0</v>
      </c>
      <c r="H114" s="20">
        <f>G114*$H$127</f>
        <v>0</v>
      </c>
      <c r="J114" s="14">
        <v>0</v>
      </c>
      <c r="K114" s="15">
        <f>IFERROR(J114*Table920[[#This Row],[Grand Total]],"")</f>
        <v>0</v>
      </c>
    </row>
    <row r="115" spans="1:11" x14ac:dyDescent="0.3">
      <c r="A115" s="139" t="s">
        <v>9</v>
      </c>
      <c r="B115" s="103" t="s">
        <v>130</v>
      </c>
      <c r="C115" s="103" t="s">
        <v>132</v>
      </c>
      <c r="D115" s="105"/>
      <c r="E115" s="105">
        <v>0</v>
      </c>
      <c r="F115" s="105">
        <f>SUM(Table920[[#This Row],[ &lt;15]:[ 15+]])</f>
        <v>0</v>
      </c>
      <c r="G115" s="107">
        <f>F115/$F$127</f>
        <v>0</v>
      </c>
      <c r="H115" s="20">
        <f>G115*$H$127</f>
        <v>0</v>
      </c>
      <c r="J115" s="14">
        <v>0</v>
      </c>
      <c r="K115" s="15">
        <f>IFERROR(J115*Table920[[#This Row],[Grand Total]],"")</f>
        <v>0</v>
      </c>
    </row>
    <row r="116" spans="1:11" x14ac:dyDescent="0.3">
      <c r="A116" s="139" t="s">
        <v>9</v>
      </c>
      <c r="B116" s="103" t="s">
        <v>130</v>
      </c>
      <c r="C116" s="103" t="s">
        <v>133</v>
      </c>
      <c r="D116" s="105"/>
      <c r="E116" s="105">
        <v>1</v>
      </c>
      <c r="F116" s="105">
        <f>SUM(Table920[[#This Row],[ &lt;15]:[ 15+]])</f>
        <v>1</v>
      </c>
      <c r="G116" s="107">
        <f t="shared" ref="G116:G127" si="18">F116/$F$127</f>
        <v>7.874015748031496E-3</v>
      </c>
      <c r="H116" s="20">
        <f t="shared" ref="H116:H126" si="19">G116*$H$127</f>
        <v>0.29921259842519687</v>
      </c>
      <c r="J116" s="14">
        <f>IFERROR(Table920[[#This Row],[ &lt;15]]/Table920[[#This Row],[Grand Total]],"")</f>
        <v>0</v>
      </c>
      <c r="K116" s="15">
        <f>IFERROR(J116*Table920[[#This Row],[Grand Total]],"")</f>
        <v>0</v>
      </c>
    </row>
    <row r="117" spans="1:11" x14ac:dyDescent="0.3">
      <c r="A117" s="139" t="s">
        <v>9</v>
      </c>
      <c r="B117" s="103" t="s">
        <v>130</v>
      </c>
      <c r="C117" s="103" t="s">
        <v>134</v>
      </c>
      <c r="D117" s="105"/>
      <c r="E117" s="105">
        <v>0</v>
      </c>
      <c r="F117" s="105">
        <f>SUM(Table920[[#This Row],[ &lt;15]:[ 15+]])</f>
        <v>0</v>
      </c>
      <c r="G117" s="107">
        <f t="shared" si="18"/>
        <v>0</v>
      </c>
      <c r="H117" s="20">
        <f t="shared" si="19"/>
        <v>0</v>
      </c>
      <c r="J117" s="14">
        <v>0</v>
      </c>
      <c r="K117" s="15">
        <f>IFERROR(J117*Table920[[#This Row],[Grand Total]],"")</f>
        <v>0</v>
      </c>
    </row>
    <row r="118" spans="1:11" x14ac:dyDescent="0.3">
      <c r="A118" s="139" t="s">
        <v>9</v>
      </c>
      <c r="B118" s="103" t="s">
        <v>130</v>
      </c>
      <c r="C118" s="103" t="s">
        <v>135</v>
      </c>
      <c r="D118" s="105"/>
      <c r="E118" s="105">
        <v>2</v>
      </c>
      <c r="F118" s="105">
        <f>SUM(Table920[[#This Row],[ &lt;15]:[ 15+]])</f>
        <v>2</v>
      </c>
      <c r="G118" s="107">
        <f t="shared" si="18"/>
        <v>1.5748031496062992E-2</v>
      </c>
      <c r="H118" s="20">
        <f t="shared" si="19"/>
        <v>0.59842519685039375</v>
      </c>
      <c r="J118" s="14">
        <f>IFERROR(Table920[[#This Row],[ &lt;15]]/Table920[[#This Row],[Grand Total]],"")</f>
        <v>0</v>
      </c>
      <c r="K118" s="15">
        <f>IFERROR(J118*Table920[[#This Row],[Grand Total]],"")</f>
        <v>0</v>
      </c>
    </row>
    <row r="119" spans="1:11" x14ac:dyDescent="0.3">
      <c r="A119" s="138" t="s">
        <v>9</v>
      </c>
      <c r="B119" s="114" t="s">
        <v>130</v>
      </c>
      <c r="C119" s="114" t="s">
        <v>136</v>
      </c>
      <c r="D119" s="115"/>
      <c r="E119" s="115">
        <v>8</v>
      </c>
      <c r="F119" s="115">
        <f>SUM(Table920[[#This Row],[ &lt;15]:[ 15+]])</f>
        <v>8</v>
      </c>
      <c r="G119" s="116">
        <f t="shared" si="18"/>
        <v>6.2992125984251968E-2</v>
      </c>
      <c r="H119" s="19">
        <f t="shared" si="19"/>
        <v>2.393700787401575</v>
      </c>
      <c r="J119" s="14">
        <f>IFERROR(Table920[[#This Row],[ &lt;15]]/Table920[[#This Row],[Grand Total]],"")</f>
        <v>0</v>
      </c>
      <c r="K119" s="15">
        <f>IFERROR(J119*Table920[[#This Row],[Grand Total]],"")</f>
        <v>0</v>
      </c>
    </row>
    <row r="120" spans="1:11" x14ac:dyDescent="0.3">
      <c r="A120" s="138" t="s">
        <v>9</v>
      </c>
      <c r="B120" s="114" t="s">
        <v>130</v>
      </c>
      <c r="C120" s="114" t="s">
        <v>137</v>
      </c>
      <c r="D120" s="115"/>
      <c r="E120" s="115">
        <v>3</v>
      </c>
      <c r="F120" s="115">
        <f>SUM(Table920[[#This Row],[ &lt;15]:[ 15+]])</f>
        <v>3</v>
      </c>
      <c r="G120" s="116">
        <f t="shared" si="18"/>
        <v>2.3622047244094488E-2</v>
      </c>
      <c r="H120" s="19">
        <f t="shared" si="19"/>
        <v>0.89763779527559051</v>
      </c>
      <c r="J120" s="14">
        <f>IFERROR(Table920[[#This Row],[ &lt;15]]/Table920[[#This Row],[Grand Total]],"")</f>
        <v>0</v>
      </c>
      <c r="K120" s="15">
        <f>IFERROR(J120*Table920[[#This Row],[Grand Total]],"")</f>
        <v>0</v>
      </c>
    </row>
    <row r="121" spans="1:11" x14ac:dyDescent="0.3">
      <c r="A121" s="139" t="s">
        <v>9</v>
      </c>
      <c r="B121" s="103" t="s">
        <v>130</v>
      </c>
      <c r="C121" s="103" t="s">
        <v>138</v>
      </c>
      <c r="D121" s="105"/>
      <c r="E121" s="105">
        <v>0</v>
      </c>
      <c r="F121" s="105">
        <f>SUM(Table920[[#This Row],[ &lt;15]:[ 15+]])</f>
        <v>0</v>
      </c>
      <c r="G121" s="107">
        <f t="shared" si="18"/>
        <v>0</v>
      </c>
      <c r="H121" s="20">
        <f t="shared" si="19"/>
        <v>0</v>
      </c>
      <c r="J121" s="14">
        <v>0</v>
      </c>
      <c r="K121" s="15">
        <f>IFERROR(J121*Table920[[#This Row],[Grand Total]],"")</f>
        <v>0</v>
      </c>
    </row>
    <row r="122" spans="1:11" x14ac:dyDescent="0.3">
      <c r="A122" s="139" t="s">
        <v>9</v>
      </c>
      <c r="B122" s="103" t="s">
        <v>130</v>
      </c>
      <c r="C122" s="103" t="s">
        <v>139</v>
      </c>
      <c r="D122" s="105"/>
      <c r="E122" s="105">
        <v>0</v>
      </c>
      <c r="F122" s="105">
        <f>SUM(Table920[[#This Row],[ &lt;15]:[ 15+]])</f>
        <v>0</v>
      </c>
      <c r="G122" s="107">
        <f t="shared" si="18"/>
        <v>0</v>
      </c>
      <c r="H122" s="20">
        <f t="shared" si="19"/>
        <v>0</v>
      </c>
      <c r="J122" s="14">
        <v>0</v>
      </c>
      <c r="K122" s="15">
        <f>IFERROR(J122*Table920[[#This Row],[Grand Total]],"")</f>
        <v>0</v>
      </c>
    </row>
    <row r="123" spans="1:11" x14ac:dyDescent="0.3">
      <c r="A123" s="139" t="s">
        <v>9</v>
      </c>
      <c r="B123" s="103" t="s">
        <v>130</v>
      </c>
      <c r="C123" s="103" t="s">
        <v>140</v>
      </c>
      <c r="D123" s="105"/>
      <c r="E123" s="105">
        <v>0</v>
      </c>
      <c r="F123" s="105">
        <f>SUM(Table920[[#This Row],[ &lt;15]:[ 15+]])</f>
        <v>0</v>
      </c>
      <c r="G123" s="107">
        <f t="shared" si="18"/>
        <v>0</v>
      </c>
      <c r="H123" s="20">
        <f t="shared" si="19"/>
        <v>0</v>
      </c>
      <c r="J123" s="14">
        <v>0</v>
      </c>
      <c r="K123" s="15">
        <f>IFERROR(J123*Table920[[#This Row],[Grand Total]],"")</f>
        <v>0</v>
      </c>
    </row>
    <row r="124" spans="1:11" x14ac:dyDescent="0.3">
      <c r="A124" s="139" t="s">
        <v>9</v>
      </c>
      <c r="B124" s="103" t="s">
        <v>130</v>
      </c>
      <c r="C124" s="103" t="s">
        <v>141</v>
      </c>
      <c r="D124" s="105"/>
      <c r="E124" s="105">
        <v>117</v>
      </c>
      <c r="F124" s="105">
        <f>SUM(Table920[[#This Row],[ &lt;15]:[ 15+]])</f>
        <v>117</v>
      </c>
      <c r="G124" s="107">
        <f t="shared" si="18"/>
        <v>0.92125984251968507</v>
      </c>
      <c r="H124" s="20">
        <f t="shared" si="19"/>
        <v>35.00787401574803</v>
      </c>
      <c r="J124" s="14">
        <f>IFERROR(Table920[[#This Row],[ &lt;15]]/Table920[[#This Row],[Grand Total]],"")</f>
        <v>0</v>
      </c>
      <c r="K124" s="15">
        <f>IFERROR(J124*Table920[[#This Row],[Grand Total]],"")</f>
        <v>0</v>
      </c>
    </row>
    <row r="125" spans="1:11" x14ac:dyDescent="0.3">
      <c r="A125" s="138" t="s">
        <v>9</v>
      </c>
      <c r="B125" s="114" t="s">
        <v>130</v>
      </c>
      <c r="C125" s="114" t="s">
        <v>142</v>
      </c>
      <c r="D125" s="115"/>
      <c r="E125" s="115">
        <v>116</v>
      </c>
      <c r="F125" s="115">
        <f>SUM(Table920[[#This Row],[ &lt;15]:[ 15+]])</f>
        <v>116</v>
      </c>
      <c r="G125" s="116">
        <f t="shared" si="18"/>
        <v>0.91338582677165359</v>
      </c>
      <c r="H125" s="19">
        <f t="shared" si="19"/>
        <v>34.708661417322837</v>
      </c>
      <c r="J125" s="14">
        <f>IFERROR(Table920[[#This Row],[ &lt;15]]/Table920[[#This Row],[Grand Total]],"")</f>
        <v>0</v>
      </c>
      <c r="K125" s="15">
        <f>IFERROR(J125*Table920[[#This Row],[Grand Total]],"")</f>
        <v>0</v>
      </c>
    </row>
    <row r="126" spans="1:11" x14ac:dyDescent="0.3">
      <c r="A126" s="138" t="s">
        <v>9</v>
      </c>
      <c r="B126" s="114" t="s">
        <v>130</v>
      </c>
      <c r="C126" s="114" t="s">
        <v>143</v>
      </c>
      <c r="D126" s="115"/>
      <c r="E126" s="115">
        <v>2</v>
      </c>
      <c r="F126" s="115">
        <f>SUM(Table920[[#This Row],[ &lt;15]:[ 15+]])</f>
        <v>2</v>
      </c>
      <c r="G126" s="116">
        <f t="shared" si="18"/>
        <v>1.5748031496062992E-2</v>
      </c>
      <c r="H126" s="19">
        <f t="shared" si="19"/>
        <v>0.59842519685039375</v>
      </c>
      <c r="J126" s="14">
        <f>IFERROR(Table920[[#This Row],[ &lt;15]]/Table920[[#This Row],[Grand Total]],"")</f>
        <v>0</v>
      </c>
      <c r="K126" s="15">
        <f>IFERROR(J126*Table920[[#This Row],[Grand Total]],"")</f>
        <v>0</v>
      </c>
    </row>
    <row r="127" spans="1:11" x14ac:dyDescent="0.3">
      <c r="A127" s="140" t="s">
        <v>9</v>
      </c>
      <c r="B127" s="108" t="s">
        <v>144</v>
      </c>
      <c r="C127" s="108"/>
      <c r="D127" s="110"/>
      <c r="E127" s="110">
        <v>127</v>
      </c>
      <c r="F127" s="110">
        <f>SUM(Table920[[#This Row],[ &lt;15]:[ 15+]])</f>
        <v>127</v>
      </c>
      <c r="G127" s="112">
        <f t="shared" si="18"/>
        <v>1</v>
      </c>
      <c r="H127" s="141">
        <v>38</v>
      </c>
      <c r="J127" s="14">
        <f>IFERROR(Table920[[#This Row],[ &lt;15]]/Table920[[#This Row],[Grand Total]],"")</f>
        <v>0</v>
      </c>
      <c r="K127" s="15">
        <f>IFERROR(J127*Table920[[#This Row],[Grand Total]],"")</f>
        <v>0</v>
      </c>
    </row>
    <row r="128" spans="1:11" x14ac:dyDescent="0.3">
      <c r="A128" s="139" t="s">
        <v>9</v>
      </c>
      <c r="B128" s="103" t="s">
        <v>145</v>
      </c>
      <c r="C128" s="103" t="s">
        <v>146</v>
      </c>
      <c r="D128" s="105"/>
      <c r="E128" s="142">
        <v>1</v>
      </c>
      <c r="F128" s="142">
        <f>SUM(Table920[[#This Row],[ &lt;15]:[ 15+]])</f>
        <v>1</v>
      </c>
      <c r="G128" s="107">
        <f t="shared" ref="G128:G129" si="20">F128/$F$147</f>
        <v>6.1349693251533744E-3</v>
      </c>
      <c r="H128" s="20">
        <f t="shared" ref="H128:H129" si="21">G128*$H$147</f>
        <v>0.23312883435582823</v>
      </c>
      <c r="J128" s="14">
        <f>IFERROR(Table920[[#This Row],[ &lt;15]]/Table920[[#This Row],[Grand Total]],"")</f>
        <v>0</v>
      </c>
      <c r="K128" s="15">
        <f>IFERROR(J128*Table920[[#This Row],[Grand Total]],"")</f>
        <v>0</v>
      </c>
    </row>
    <row r="129" spans="1:11" x14ac:dyDescent="0.3">
      <c r="A129" s="139" t="s">
        <v>9</v>
      </c>
      <c r="B129" s="103" t="s">
        <v>145</v>
      </c>
      <c r="C129" s="103" t="s">
        <v>147</v>
      </c>
      <c r="D129" s="105"/>
      <c r="E129" s="142">
        <v>0</v>
      </c>
      <c r="F129" s="142">
        <f>SUM(Table920[[#This Row],[ &lt;15]:[ 15+]])</f>
        <v>0</v>
      </c>
      <c r="G129" s="107">
        <f t="shared" si="20"/>
        <v>0</v>
      </c>
      <c r="H129" s="20">
        <f t="shared" si="21"/>
        <v>0</v>
      </c>
      <c r="J129" s="14">
        <v>0</v>
      </c>
      <c r="K129" s="15">
        <f>IFERROR(J129*Table920[[#This Row],[Grand Total]],"")</f>
        <v>0</v>
      </c>
    </row>
    <row r="130" spans="1:11" x14ac:dyDescent="0.3">
      <c r="A130" s="139" t="s">
        <v>9</v>
      </c>
      <c r="B130" s="103" t="s">
        <v>145</v>
      </c>
      <c r="C130" s="103" t="s">
        <v>148</v>
      </c>
      <c r="D130" s="105"/>
      <c r="E130" s="105">
        <v>0</v>
      </c>
      <c r="F130" s="105">
        <f>SUM(Table920[[#This Row],[ &lt;15]:[ 15+]])</f>
        <v>0</v>
      </c>
      <c r="G130" s="107">
        <f>F130/$F$147</f>
        <v>0</v>
      </c>
      <c r="H130" s="20">
        <f>G130*$H$147</f>
        <v>0</v>
      </c>
      <c r="J130" s="14">
        <v>0</v>
      </c>
      <c r="K130" s="15">
        <f>IFERROR(J130*Table920[[#This Row],[Grand Total]],"")</f>
        <v>0</v>
      </c>
    </row>
    <row r="131" spans="1:11" x14ac:dyDescent="0.3">
      <c r="A131" s="139" t="s">
        <v>9</v>
      </c>
      <c r="B131" s="103" t="s">
        <v>145</v>
      </c>
      <c r="C131" s="103" t="s">
        <v>149</v>
      </c>
      <c r="D131" s="105"/>
      <c r="E131" s="105">
        <v>0</v>
      </c>
      <c r="F131" s="105">
        <f>SUM(Table920[[#This Row],[ &lt;15]:[ 15+]])</f>
        <v>0</v>
      </c>
      <c r="G131" s="107">
        <f t="shared" ref="G131:G147" si="22">F131/$F$147</f>
        <v>0</v>
      </c>
      <c r="H131" s="20">
        <f t="shared" ref="H131:H146" si="23">G131*$H$147</f>
        <v>0</v>
      </c>
      <c r="J131" s="14">
        <v>0</v>
      </c>
      <c r="K131" s="15">
        <f>IFERROR(J131*Table920[[#This Row],[Grand Total]],"")</f>
        <v>0</v>
      </c>
    </row>
    <row r="132" spans="1:11" x14ac:dyDescent="0.3">
      <c r="A132" s="139" t="s">
        <v>9</v>
      </c>
      <c r="B132" s="103" t="s">
        <v>145</v>
      </c>
      <c r="C132" s="103" t="s">
        <v>150</v>
      </c>
      <c r="D132" s="105"/>
      <c r="E132" s="105">
        <v>0</v>
      </c>
      <c r="F132" s="105">
        <f>SUM(Table920[[#This Row],[ &lt;15]:[ 15+]])</f>
        <v>0</v>
      </c>
      <c r="G132" s="107">
        <f t="shared" si="22"/>
        <v>0</v>
      </c>
      <c r="H132" s="20">
        <f t="shared" si="23"/>
        <v>0</v>
      </c>
      <c r="J132" s="14">
        <v>0</v>
      </c>
      <c r="K132" s="15">
        <f>IFERROR(J132*Table920[[#This Row],[Grand Total]],"")</f>
        <v>0</v>
      </c>
    </row>
    <row r="133" spans="1:11" x14ac:dyDescent="0.3">
      <c r="A133" s="139" t="s">
        <v>9</v>
      </c>
      <c r="B133" s="103" t="s">
        <v>145</v>
      </c>
      <c r="C133" s="103" t="s">
        <v>151</v>
      </c>
      <c r="D133" s="105"/>
      <c r="E133" s="105">
        <v>0</v>
      </c>
      <c r="F133" s="105">
        <f>SUM(Table920[[#This Row],[ &lt;15]:[ 15+]])</f>
        <v>0</v>
      </c>
      <c r="G133" s="107">
        <f t="shared" si="22"/>
        <v>0</v>
      </c>
      <c r="H133" s="20">
        <f t="shared" si="23"/>
        <v>0</v>
      </c>
      <c r="J133" s="14">
        <v>0</v>
      </c>
      <c r="K133" s="15">
        <f>IFERROR(J133*Table920[[#This Row],[Grand Total]],"")</f>
        <v>0</v>
      </c>
    </row>
    <row r="134" spans="1:11" x14ac:dyDescent="0.3">
      <c r="A134" s="139" t="s">
        <v>9</v>
      </c>
      <c r="B134" s="103" t="s">
        <v>145</v>
      </c>
      <c r="C134" s="103" t="s">
        <v>152</v>
      </c>
      <c r="D134" s="105"/>
      <c r="E134" s="105">
        <v>0</v>
      </c>
      <c r="F134" s="105">
        <f>SUM(Table920[[#This Row],[ &lt;15]:[ 15+]])</f>
        <v>0</v>
      </c>
      <c r="G134" s="107">
        <f t="shared" si="22"/>
        <v>0</v>
      </c>
      <c r="H134" s="20">
        <f t="shared" si="23"/>
        <v>0</v>
      </c>
      <c r="J134" s="14">
        <v>0</v>
      </c>
      <c r="K134" s="15">
        <f>IFERROR(J134*Table920[[#This Row],[Grand Total]],"")</f>
        <v>0</v>
      </c>
    </row>
    <row r="135" spans="1:11" x14ac:dyDescent="0.3">
      <c r="A135" s="139" t="s">
        <v>9</v>
      </c>
      <c r="B135" s="103" t="s">
        <v>145</v>
      </c>
      <c r="C135" s="103" t="s">
        <v>153</v>
      </c>
      <c r="D135" s="105"/>
      <c r="E135" s="105">
        <v>2</v>
      </c>
      <c r="F135" s="105">
        <f>SUM(Table920[[#This Row],[ &lt;15]:[ 15+]])</f>
        <v>2</v>
      </c>
      <c r="G135" s="107">
        <f t="shared" si="22"/>
        <v>1.2269938650306749E-2</v>
      </c>
      <c r="H135" s="20">
        <f t="shared" si="23"/>
        <v>0.46625766871165647</v>
      </c>
      <c r="J135" s="14">
        <f>IFERROR(Table920[[#This Row],[ &lt;15]]/Table920[[#This Row],[Grand Total]],"")</f>
        <v>0</v>
      </c>
      <c r="K135" s="15">
        <f>IFERROR(J135*Table920[[#This Row],[Grand Total]],"")</f>
        <v>0</v>
      </c>
    </row>
    <row r="136" spans="1:11" x14ac:dyDescent="0.3">
      <c r="A136" s="138" t="s">
        <v>9</v>
      </c>
      <c r="B136" s="114" t="s">
        <v>145</v>
      </c>
      <c r="C136" s="114" t="s">
        <v>154</v>
      </c>
      <c r="D136" s="115"/>
      <c r="E136" s="115">
        <v>101</v>
      </c>
      <c r="F136" s="115">
        <f>SUM(Table920[[#This Row],[ &lt;15]:[ 15+]])</f>
        <v>101</v>
      </c>
      <c r="G136" s="116">
        <f t="shared" si="22"/>
        <v>0.61963190184049077</v>
      </c>
      <c r="H136" s="19">
        <f t="shared" si="23"/>
        <v>23.54601226993865</v>
      </c>
      <c r="J136" s="14">
        <f>IFERROR(Table920[[#This Row],[ &lt;15]]/Table920[[#This Row],[Grand Total]],"")</f>
        <v>0</v>
      </c>
      <c r="K136" s="15">
        <f>IFERROR(J136*Table920[[#This Row],[Grand Total]],"")</f>
        <v>0</v>
      </c>
    </row>
    <row r="137" spans="1:11" x14ac:dyDescent="0.3">
      <c r="A137" s="139" t="s">
        <v>9</v>
      </c>
      <c r="B137" s="103" t="s">
        <v>145</v>
      </c>
      <c r="C137" s="103" t="s">
        <v>155</v>
      </c>
      <c r="D137" s="105"/>
      <c r="E137" s="105">
        <v>1</v>
      </c>
      <c r="F137" s="105">
        <f>SUM(Table920[[#This Row],[ &lt;15]:[ 15+]])</f>
        <v>1</v>
      </c>
      <c r="G137" s="107">
        <f t="shared" si="22"/>
        <v>6.1349693251533744E-3</v>
      </c>
      <c r="H137" s="20">
        <f t="shared" si="23"/>
        <v>0.23312883435582823</v>
      </c>
      <c r="J137" s="14">
        <f>IFERROR(Table920[[#This Row],[ &lt;15]]/Table920[[#This Row],[Grand Total]],"")</f>
        <v>0</v>
      </c>
      <c r="K137" s="15">
        <f>IFERROR(J137*Table920[[#This Row],[Grand Total]],"")</f>
        <v>0</v>
      </c>
    </row>
    <row r="138" spans="1:11" x14ac:dyDescent="0.3">
      <c r="A138" s="139" t="s">
        <v>9</v>
      </c>
      <c r="B138" s="103" t="s">
        <v>145</v>
      </c>
      <c r="C138" s="103" t="s">
        <v>156</v>
      </c>
      <c r="D138" s="105"/>
      <c r="E138" s="105">
        <v>0</v>
      </c>
      <c r="F138" s="105">
        <f>SUM(Table920[[#This Row],[ &lt;15]:[ 15+]])</f>
        <v>0</v>
      </c>
      <c r="G138" s="107">
        <f t="shared" si="22"/>
        <v>0</v>
      </c>
      <c r="H138" s="20">
        <f t="shared" si="23"/>
        <v>0</v>
      </c>
      <c r="J138" s="14">
        <v>0</v>
      </c>
      <c r="K138" s="15">
        <f>IFERROR(J138*Table920[[#This Row],[Grand Total]],"")</f>
        <v>0</v>
      </c>
    </row>
    <row r="139" spans="1:11" x14ac:dyDescent="0.3">
      <c r="A139" s="139" t="s">
        <v>9</v>
      </c>
      <c r="B139" s="103" t="s">
        <v>145</v>
      </c>
      <c r="C139" s="103" t="s">
        <v>157</v>
      </c>
      <c r="D139" s="105"/>
      <c r="E139" s="105">
        <v>0</v>
      </c>
      <c r="F139" s="105">
        <f>SUM(Table920[[#This Row],[ &lt;15]:[ 15+]])</f>
        <v>0</v>
      </c>
      <c r="G139" s="107">
        <f t="shared" si="22"/>
        <v>0</v>
      </c>
      <c r="H139" s="20">
        <f t="shared" si="23"/>
        <v>0</v>
      </c>
      <c r="J139" s="14">
        <v>0</v>
      </c>
      <c r="K139" s="15">
        <f>IFERROR(J139*Table920[[#This Row],[Grand Total]],"")</f>
        <v>0</v>
      </c>
    </row>
    <row r="140" spans="1:11" x14ac:dyDescent="0.3">
      <c r="A140" s="139" t="s">
        <v>9</v>
      </c>
      <c r="B140" s="103" t="s">
        <v>145</v>
      </c>
      <c r="C140" s="103" t="s">
        <v>158</v>
      </c>
      <c r="D140" s="105"/>
      <c r="E140" s="105">
        <v>12</v>
      </c>
      <c r="F140" s="105">
        <f>SUM(Table920[[#This Row],[ &lt;15]:[ 15+]])</f>
        <v>12</v>
      </c>
      <c r="G140" s="107">
        <f t="shared" si="22"/>
        <v>7.3619631901840496E-2</v>
      </c>
      <c r="H140" s="20">
        <f t="shared" si="23"/>
        <v>2.7975460122699389</v>
      </c>
      <c r="J140" s="14">
        <f>IFERROR(Table920[[#This Row],[ &lt;15]]/Table920[[#This Row],[Grand Total]],"")</f>
        <v>0</v>
      </c>
      <c r="K140" s="15">
        <f>IFERROR(J140*Table920[[#This Row],[Grand Total]],"")</f>
        <v>0</v>
      </c>
    </row>
    <row r="141" spans="1:11" x14ac:dyDescent="0.3">
      <c r="A141" s="138" t="s">
        <v>9</v>
      </c>
      <c r="B141" s="114" t="s">
        <v>145</v>
      </c>
      <c r="C141" s="114" t="s">
        <v>159</v>
      </c>
      <c r="D141" s="115"/>
      <c r="E141" s="115">
        <v>32</v>
      </c>
      <c r="F141" s="115">
        <f>SUM(Table920[[#This Row],[ &lt;15]:[ 15+]])</f>
        <v>32</v>
      </c>
      <c r="G141" s="116">
        <f t="shared" si="22"/>
        <v>0.19631901840490798</v>
      </c>
      <c r="H141" s="19">
        <f t="shared" si="23"/>
        <v>7.4601226993865035</v>
      </c>
      <c r="J141" s="14">
        <f>IFERROR(Table920[[#This Row],[ &lt;15]]/Table920[[#This Row],[Grand Total]],"")</f>
        <v>0</v>
      </c>
      <c r="K141" s="15">
        <f>IFERROR(J141*Table920[[#This Row],[Grand Total]],"")</f>
        <v>0</v>
      </c>
    </row>
    <row r="142" spans="1:11" x14ac:dyDescent="0.3">
      <c r="A142" s="139" t="s">
        <v>9</v>
      </c>
      <c r="B142" s="103" t="s">
        <v>145</v>
      </c>
      <c r="C142" s="103" t="s">
        <v>160</v>
      </c>
      <c r="D142" s="105"/>
      <c r="E142" s="105">
        <v>0</v>
      </c>
      <c r="F142" s="105">
        <f>SUM(Table920[[#This Row],[ &lt;15]:[ 15+]])</f>
        <v>0</v>
      </c>
      <c r="G142" s="107">
        <f t="shared" si="22"/>
        <v>0</v>
      </c>
      <c r="H142" s="20">
        <f t="shared" si="23"/>
        <v>0</v>
      </c>
      <c r="J142" s="14">
        <v>0</v>
      </c>
      <c r="K142" s="15">
        <f>IFERROR(J142*Table920[[#This Row],[Grand Total]],"")</f>
        <v>0</v>
      </c>
    </row>
    <row r="143" spans="1:11" x14ac:dyDescent="0.3">
      <c r="A143" s="138" t="s">
        <v>9</v>
      </c>
      <c r="B143" s="114" t="s">
        <v>145</v>
      </c>
      <c r="C143" s="114" t="s">
        <v>161</v>
      </c>
      <c r="D143" s="115"/>
      <c r="E143" s="115">
        <v>2</v>
      </c>
      <c r="F143" s="115">
        <f>SUM(Table920[[#This Row],[ &lt;15]:[ 15+]])</f>
        <v>2</v>
      </c>
      <c r="G143" s="116">
        <f t="shared" si="22"/>
        <v>1.2269938650306749E-2</v>
      </c>
      <c r="H143" s="19">
        <f t="shared" si="23"/>
        <v>0.46625766871165647</v>
      </c>
      <c r="J143" s="14">
        <f>IFERROR(Table920[[#This Row],[ &lt;15]]/Table920[[#This Row],[Grand Total]],"")</f>
        <v>0</v>
      </c>
      <c r="K143" s="15">
        <f>IFERROR(J143*Table920[[#This Row],[Grand Total]],"")</f>
        <v>0</v>
      </c>
    </row>
    <row r="144" spans="1:11" x14ac:dyDescent="0.3">
      <c r="A144" s="139" t="s">
        <v>9</v>
      </c>
      <c r="B144" s="103" t="s">
        <v>145</v>
      </c>
      <c r="C144" s="103" t="s">
        <v>162</v>
      </c>
      <c r="D144" s="105"/>
      <c r="E144" s="105">
        <v>0</v>
      </c>
      <c r="F144" s="105">
        <f>SUM(Table920[[#This Row],[ &lt;15]:[ 15+]])</f>
        <v>0</v>
      </c>
      <c r="G144" s="107">
        <f t="shared" si="22"/>
        <v>0</v>
      </c>
      <c r="H144" s="20">
        <f t="shared" si="23"/>
        <v>0</v>
      </c>
      <c r="J144" s="14">
        <v>0</v>
      </c>
      <c r="K144" s="15">
        <f>IFERROR(J144*Table920[[#This Row],[Grand Total]],"")</f>
        <v>0</v>
      </c>
    </row>
    <row r="145" spans="1:11" x14ac:dyDescent="0.3">
      <c r="A145" s="138" t="s">
        <v>9</v>
      </c>
      <c r="B145" s="114" t="s">
        <v>145</v>
      </c>
      <c r="C145" s="114" t="s">
        <v>163</v>
      </c>
      <c r="D145" s="115">
        <v>2</v>
      </c>
      <c r="E145" s="115">
        <v>26</v>
      </c>
      <c r="F145" s="115">
        <f>SUM(Table920[[#This Row],[ &lt;15]:[ 15+]])</f>
        <v>28</v>
      </c>
      <c r="G145" s="116">
        <f t="shared" si="22"/>
        <v>0.17177914110429449</v>
      </c>
      <c r="H145" s="19">
        <f t="shared" si="23"/>
        <v>6.5276073619631907</v>
      </c>
      <c r="J145" s="14">
        <f>IFERROR(Table920[[#This Row],[ &lt;15]]/Table920[[#This Row],[Grand Total]],"")</f>
        <v>7.1428571428571425E-2</v>
      </c>
      <c r="K145" s="15">
        <f>IFERROR(J145*Table920[[#This Row],[Grand Total]],"")</f>
        <v>2</v>
      </c>
    </row>
    <row r="146" spans="1:11" x14ac:dyDescent="0.3">
      <c r="A146" s="139" t="s">
        <v>9</v>
      </c>
      <c r="B146" s="103" t="s">
        <v>145</v>
      </c>
      <c r="C146" s="167" t="s">
        <v>164</v>
      </c>
      <c r="D146" s="168"/>
      <c r="E146" s="105">
        <v>0</v>
      </c>
      <c r="F146" s="105">
        <f>SUM(Table920[[#This Row],[ &lt;15]:[ 15+]])</f>
        <v>0</v>
      </c>
      <c r="G146" s="107">
        <f t="shared" si="22"/>
        <v>0</v>
      </c>
      <c r="H146" s="20">
        <f t="shared" si="23"/>
        <v>0</v>
      </c>
      <c r="J146" s="14">
        <v>0</v>
      </c>
      <c r="K146" s="15">
        <f>IFERROR(J146*Table920[[#This Row],[Grand Total]],"")</f>
        <v>0</v>
      </c>
    </row>
    <row r="147" spans="1:11" x14ac:dyDescent="0.3">
      <c r="A147" s="140" t="s">
        <v>9</v>
      </c>
      <c r="B147" s="108" t="s">
        <v>165</v>
      </c>
      <c r="C147" s="108"/>
      <c r="D147" s="110">
        <v>2</v>
      </c>
      <c r="E147" s="110">
        <v>161</v>
      </c>
      <c r="F147" s="110">
        <f>SUM(Table920[[#This Row],[ &lt;15]:[ 15+]])</f>
        <v>163</v>
      </c>
      <c r="G147" s="112">
        <f t="shared" si="22"/>
        <v>1</v>
      </c>
      <c r="H147" s="141">
        <v>38</v>
      </c>
      <c r="J147" s="14">
        <f>IFERROR(Table920[[#This Row],[ &lt;15]]/Table920[[#This Row],[Grand Total]],"")</f>
        <v>1.2269938650306749E-2</v>
      </c>
      <c r="K147" s="15">
        <f>IFERROR(J147*Table920[[#This Row],[Grand Total]],"")</f>
        <v>2</v>
      </c>
    </row>
    <row r="148" spans="1:11" x14ac:dyDescent="0.3">
      <c r="A148" s="139" t="s">
        <v>9</v>
      </c>
      <c r="B148" s="103" t="s">
        <v>166</v>
      </c>
      <c r="C148" s="103" t="s">
        <v>167</v>
      </c>
      <c r="D148" s="105"/>
      <c r="E148" s="105">
        <v>1</v>
      </c>
      <c r="F148" s="105">
        <f>SUM(Table920[[#This Row],[ &lt;15]:[ 15+]])</f>
        <v>1</v>
      </c>
      <c r="G148" s="107">
        <f>F148/$F$155</f>
        <v>3.5714285714285712E-2</v>
      </c>
      <c r="H148" s="20">
        <f>G148*$H$155</f>
        <v>1.357142857142857</v>
      </c>
      <c r="J148" s="14">
        <f>IFERROR(Table920[[#This Row],[ &lt;15]]/Table920[[#This Row],[Grand Total]],"")</f>
        <v>0</v>
      </c>
      <c r="K148" s="15">
        <f>IFERROR(J148*Table920[[#This Row],[Grand Total]],"")</f>
        <v>0</v>
      </c>
    </row>
    <row r="149" spans="1:11" x14ac:dyDescent="0.3">
      <c r="A149" s="139" t="s">
        <v>9</v>
      </c>
      <c r="B149" s="103" t="s">
        <v>166</v>
      </c>
      <c r="C149" s="103" t="s">
        <v>168</v>
      </c>
      <c r="D149" s="105"/>
      <c r="E149" s="105">
        <v>0</v>
      </c>
      <c r="F149" s="105">
        <f>SUM(Table920[[#This Row],[ &lt;15]:[ 15+]])</f>
        <v>0</v>
      </c>
      <c r="G149" s="107">
        <f>F149/$F$155</f>
        <v>0</v>
      </c>
      <c r="H149" s="20">
        <f>G149*$H$155</f>
        <v>0</v>
      </c>
      <c r="J149" s="14">
        <v>0</v>
      </c>
      <c r="K149" s="15">
        <f>IFERROR(J149*Table920[[#This Row],[Grand Total]],"")</f>
        <v>0</v>
      </c>
    </row>
    <row r="150" spans="1:11" x14ac:dyDescent="0.3">
      <c r="A150" s="139" t="s">
        <v>9</v>
      </c>
      <c r="B150" s="103" t="s">
        <v>166</v>
      </c>
      <c r="C150" s="103" t="s">
        <v>169</v>
      </c>
      <c r="D150" s="105"/>
      <c r="E150" s="105">
        <v>0</v>
      </c>
      <c r="F150" s="105">
        <f>SUM(Table920[[#This Row],[ &lt;15]:[ 15+]])</f>
        <v>0</v>
      </c>
      <c r="G150" s="107">
        <f t="shared" ref="G150:G152" si="24">F150/$F$155</f>
        <v>0</v>
      </c>
      <c r="H150" s="20">
        <f t="shared" ref="H150:H152" si="25">G150*$H$155</f>
        <v>0</v>
      </c>
      <c r="J150" s="14">
        <v>0</v>
      </c>
      <c r="K150" s="15">
        <f>IFERROR(J150*Table920[[#This Row],[Grand Total]],"")</f>
        <v>0</v>
      </c>
    </row>
    <row r="151" spans="1:11" x14ac:dyDescent="0.3">
      <c r="A151" s="139" t="s">
        <v>9</v>
      </c>
      <c r="B151" s="103" t="s">
        <v>166</v>
      </c>
      <c r="C151" s="103" t="s">
        <v>170</v>
      </c>
      <c r="D151" s="105"/>
      <c r="E151" s="105">
        <v>2</v>
      </c>
      <c r="F151" s="105">
        <f>SUM(Table920[[#This Row],[ &lt;15]:[ 15+]])</f>
        <v>2</v>
      </c>
      <c r="G151" s="107">
        <f>F151/$F$155</f>
        <v>7.1428571428571425E-2</v>
      </c>
      <c r="H151" s="20">
        <f t="shared" si="25"/>
        <v>2.714285714285714</v>
      </c>
      <c r="J151" s="14">
        <f>IFERROR(Table920[[#This Row],[ &lt;15]]/Table920[[#This Row],[Grand Total]],"")</f>
        <v>0</v>
      </c>
      <c r="K151" s="15">
        <f>IFERROR(J151*Table920[[#This Row],[Grand Total]],"")</f>
        <v>0</v>
      </c>
    </row>
    <row r="152" spans="1:11" x14ac:dyDescent="0.3">
      <c r="A152" s="139" t="s">
        <v>9</v>
      </c>
      <c r="B152" s="103" t="s">
        <v>166</v>
      </c>
      <c r="C152" s="103" t="s">
        <v>171</v>
      </c>
      <c r="D152" s="105"/>
      <c r="E152" s="105">
        <v>0</v>
      </c>
      <c r="F152" s="105">
        <f>SUM(Table920[[#This Row],[ &lt;15]:[ 15+]])</f>
        <v>0</v>
      </c>
      <c r="G152" s="107">
        <f t="shared" si="24"/>
        <v>0</v>
      </c>
      <c r="H152" s="20">
        <f t="shared" si="25"/>
        <v>0</v>
      </c>
      <c r="J152" s="14">
        <v>0</v>
      </c>
      <c r="K152" s="15">
        <f>IFERROR(J152*Table920[[#This Row],[Grand Total]],"")</f>
        <v>0</v>
      </c>
    </row>
    <row r="153" spans="1:11" x14ac:dyDescent="0.3">
      <c r="A153" s="139" t="s">
        <v>9</v>
      </c>
      <c r="B153" s="103" t="s">
        <v>166</v>
      </c>
      <c r="C153" s="103" t="s">
        <v>172</v>
      </c>
      <c r="D153" s="105"/>
      <c r="E153" s="105">
        <v>21</v>
      </c>
      <c r="F153" s="105">
        <f>SUM(Table920[[#This Row],[ &lt;15]:[ 15+]])</f>
        <v>21</v>
      </c>
      <c r="G153" s="107">
        <f>F153/$F$155</f>
        <v>0.75</v>
      </c>
      <c r="H153" s="20">
        <f>G153*$H$155</f>
        <v>28.5</v>
      </c>
      <c r="J153" s="14">
        <f>IFERROR(Table920[[#This Row],[ &lt;15]]/Table920[[#This Row],[Grand Total]],"")</f>
        <v>0</v>
      </c>
      <c r="K153" s="15">
        <f>IFERROR(J153*Table920[[#This Row],[Grand Total]],"")</f>
        <v>0</v>
      </c>
    </row>
    <row r="154" spans="1:11" x14ac:dyDescent="0.3">
      <c r="A154" s="138" t="s">
        <v>9</v>
      </c>
      <c r="B154" s="114" t="s">
        <v>166</v>
      </c>
      <c r="C154" s="114" t="s">
        <v>173</v>
      </c>
      <c r="D154" s="115">
        <v>2</v>
      </c>
      <c r="E154" s="115">
        <v>26</v>
      </c>
      <c r="F154" s="115">
        <f>SUM(Table920[[#This Row],[ &lt;15]:[ 15+]])</f>
        <v>28</v>
      </c>
      <c r="G154" s="116">
        <f>F154/$F$155</f>
        <v>1</v>
      </c>
      <c r="H154" s="19">
        <f>G154*$H$155</f>
        <v>38</v>
      </c>
      <c r="J154" s="14">
        <f>IFERROR(Table920[[#This Row],[ &lt;15]]/Table920[[#This Row],[Grand Total]],"")</f>
        <v>7.1428571428571425E-2</v>
      </c>
      <c r="K154" s="15">
        <f>IFERROR(J154*Table920[[#This Row],[Grand Total]],"")</f>
        <v>2</v>
      </c>
    </row>
    <row r="155" spans="1:11" x14ac:dyDescent="0.3">
      <c r="A155" s="140" t="s">
        <v>9</v>
      </c>
      <c r="B155" s="108" t="s">
        <v>174</v>
      </c>
      <c r="C155" s="108"/>
      <c r="D155" s="110">
        <v>2</v>
      </c>
      <c r="E155" s="110">
        <v>26</v>
      </c>
      <c r="F155" s="110">
        <f>SUM(Table920[[#This Row],[ &lt;15]:[ 15+]])</f>
        <v>28</v>
      </c>
      <c r="G155" s="112">
        <f>F155/$F$155</f>
        <v>1</v>
      </c>
      <c r="H155" s="141">
        <v>38</v>
      </c>
      <c r="J155" s="14">
        <f>IFERROR(Table920[[#This Row],[ &lt;15]]/Table920[[#This Row],[Grand Total]],"")</f>
        <v>7.1428571428571425E-2</v>
      </c>
      <c r="K155" s="15">
        <f>IFERROR(J155*Table920[[#This Row],[Grand Total]],"")</f>
        <v>2</v>
      </c>
    </row>
    <row r="156" spans="1:11" x14ac:dyDescent="0.3">
      <c r="A156" s="139" t="s">
        <v>9</v>
      </c>
      <c r="B156" s="103" t="s">
        <v>175</v>
      </c>
      <c r="C156" s="103" t="s">
        <v>176</v>
      </c>
      <c r="D156" s="105"/>
      <c r="E156" s="142">
        <v>0</v>
      </c>
      <c r="F156" s="142">
        <f>SUM(Table920[[#This Row],[ &lt;15]:[ 15+]])</f>
        <v>0</v>
      </c>
      <c r="G156" s="107">
        <f t="shared" ref="G156:G158" si="26">F156/$F$170</f>
        <v>0</v>
      </c>
      <c r="H156" s="20">
        <f t="shared" ref="H156:H158" si="27">G156*$H$170</f>
        <v>0</v>
      </c>
      <c r="J156" s="14">
        <v>0</v>
      </c>
      <c r="K156" s="15">
        <f>IFERROR(J156*Table920[[#This Row],[Grand Total]],"")</f>
        <v>0</v>
      </c>
    </row>
    <row r="157" spans="1:11" x14ac:dyDescent="0.3">
      <c r="A157" s="139" t="s">
        <v>9</v>
      </c>
      <c r="B157" s="103" t="s">
        <v>175</v>
      </c>
      <c r="C157" s="103" t="s">
        <v>177</v>
      </c>
      <c r="D157" s="105"/>
      <c r="E157" s="142">
        <v>0</v>
      </c>
      <c r="F157" s="142">
        <f>SUM(Table920[[#This Row],[ &lt;15]:[ 15+]])</f>
        <v>0</v>
      </c>
      <c r="G157" s="107">
        <f t="shared" si="26"/>
        <v>0</v>
      </c>
      <c r="H157" s="20">
        <f t="shared" si="27"/>
        <v>0</v>
      </c>
      <c r="J157" s="14">
        <v>0</v>
      </c>
      <c r="K157" s="15">
        <f>IFERROR(J157*Table920[[#This Row],[Grand Total]],"")</f>
        <v>0</v>
      </c>
    </row>
    <row r="158" spans="1:11" x14ac:dyDescent="0.3">
      <c r="A158" s="139" t="s">
        <v>9</v>
      </c>
      <c r="B158" s="103" t="s">
        <v>175</v>
      </c>
      <c r="C158" s="103" t="s">
        <v>178</v>
      </c>
      <c r="D158" s="105"/>
      <c r="E158" s="142">
        <v>2</v>
      </c>
      <c r="F158" s="142">
        <f>SUM(Table920[[#This Row],[ &lt;15]:[ 15+]])</f>
        <v>2</v>
      </c>
      <c r="G158" s="107">
        <f t="shared" si="26"/>
        <v>3.3898305084745763E-2</v>
      </c>
      <c r="H158" s="20">
        <f t="shared" si="27"/>
        <v>1.2881355932203389</v>
      </c>
      <c r="J158" s="14">
        <f>IFERROR(Table920[[#This Row],[ &lt;15]]/Table920[[#This Row],[Grand Total]],"")</f>
        <v>0</v>
      </c>
      <c r="K158" s="15">
        <f>IFERROR(J158*Table920[[#This Row],[Grand Total]],"")</f>
        <v>0</v>
      </c>
    </row>
    <row r="159" spans="1:11" x14ac:dyDescent="0.3">
      <c r="A159" s="139" t="s">
        <v>9</v>
      </c>
      <c r="B159" s="103" t="s">
        <v>175</v>
      </c>
      <c r="C159" s="103" t="s">
        <v>179</v>
      </c>
      <c r="D159" s="105"/>
      <c r="E159" s="105">
        <v>3</v>
      </c>
      <c r="F159" s="105">
        <f>SUM(Table920[[#This Row],[ &lt;15]:[ 15+]])</f>
        <v>3</v>
      </c>
      <c r="G159" s="107">
        <f>F159/$F$170</f>
        <v>5.0847457627118647E-2</v>
      </c>
      <c r="H159" s="20">
        <f>G159*$H$170</f>
        <v>1.9322033898305087</v>
      </c>
      <c r="J159" s="14">
        <f>IFERROR(Table920[[#This Row],[ &lt;15]]/Table920[[#This Row],[Grand Total]],"")</f>
        <v>0</v>
      </c>
      <c r="K159" s="15">
        <f>IFERROR(J159*Table920[[#This Row],[Grand Total]],"")</f>
        <v>0</v>
      </c>
    </row>
    <row r="160" spans="1:11" x14ac:dyDescent="0.3">
      <c r="A160" s="139" t="s">
        <v>9</v>
      </c>
      <c r="B160" s="103" t="s">
        <v>175</v>
      </c>
      <c r="C160" s="103" t="s">
        <v>180</v>
      </c>
      <c r="D160" s="105"/>
      <c r="E160" s="105">
        <v>8</v>
      </c>
      <c r="F160" s="105">
        <f>SUM(Table920[[#This Row],[ &lt;15]:[ 15+]])</f>
        <v>8</v>
      </c>
      <c r="G160" s="107">
        <f t="shared" ref="G160:G170" si="28">F160/$F$170</f>
        <v>0.13559322033898305</v>
      </c>
      <c r="H160" s="20">
        <f t="shared" ref="H160:H169" si="29">G160*$H$170</f>
        <v>5.1525423728813555</v>
      </c>
      <c r="J160" s="14">
        <f>IFERROR(Table920[[#This Row],[ &lt;15]]/Table920[[#This Row],[Grand Total]],"")</f>
        <v>0</v>
      </c>
      <c r="K160" s="15">
        <f>IFERROR(J160*Table920[[#This Row],[Grand Total]],"")</f>
        <v>0</v>
      </c>
    </row>
    <row r="161" spans="1:11" x14ac:dyDescent="0.3">
      <c r="A161" s="139" t="s">
        <v>9</v>
      </c>
      <c r="B161" s="103" t="s">
        <v>175</v>
      </c>
      <c r="C161" s="103" t="s">
        <v>181</v>
      </c>
      <c r="D161" s="105"/>
      <c r="E161" s="105">
        <v>4</v>
      </c>
      <c r="F161" s="105">
        <f>SUM(Table920[[#This Row],[ &lt;15]:[ 15+]])</f>
        <v>4</v>
      </c>
      <c r="G161" s="107">
        <f t="shared" si="28"/>
        <v>6.7796610169491525E-2</v>
      </c>
      <c r="H161" s="20">
        <f t="shared" si="29"/>
        <v>2.5762711864406778</v>
      </c>
      <c r="J161" s="14">
        <f>IFERROR(Table920[[#This Row],[ &lt;15]]/Table920[[#This Row],[Grand Total]],"")</f>
        <v>0</v>
      </c>
      <c r="K161" s="15">
        <f>IFERROR(J161*Table920[[#This Row],[Grand Total]],"")</f>
        <v>0</v>
      </c>
    </row>
    <row r="162" spans="1:11" x14ac:dyDescent="0.3">
      <c r="A162" s="139" t="s">
        <v>9</v>
      </c>
      <c r="B162" s="103" t="s">
        <v>175</v>
      </c>
      <c r="C162" s="103" t="s">
        <v>182</v>
      </c>
      <c r="D162" s="105"/>
      <c r="E162" s="105">
        <v>0</v>
      </c>
      <c r="F162" s="105">
        <f>SUM(Table920[[#This Row],[ &lt;15]:[ 15+]])</f>
        <v>0</v>
      </c>
      <c r="G162" s="107">
        <f t="shared" si="28"/>
        <v>0</v>
      </c>
      <c r="H162" s="20">
        <f t="shared" si="29"/>
        <v>0</v>
      </c>
      <c r="J162" s="14">
        <v>0</v>
      </c>
      <c r="K162" s="15">
        <f>IFERROR(J162*Table920[[#This Row],[Grand Total]],"")</f>
        <v>0</v>
      </c>
    </row>
    <row r="163" spans="1:11" x14ac:dyDescent="0.3">
      <c r="A163" s="139" t="s">
        <v>9</v>
      </c>
      <c r="B163" s="103" t="s">
        <v>175</v>
      </c>
      <c r="C163" s="103" t="s">
        <v>183</v>
      </c>
      <c r="D163" s="105"/>
      <c r="E163" s="105">
        <v>103</v>
      </c>
      <c r="F163" s="105">
        <f>SUM(Table920[[#This Row],[ &lt;15]:[ 15+]])</f>
        <v>103</v>
      </c>
      <c r="G163" s="107">
        <f t="shared" si="28"/>
        <v>1.7457627118644068</v>
      </c>
      <c r="H163" s="20">
        <f t="shared" si="29"/>
        <v>66.33898305084746</v>
      </c>
      <c r="J163" s="14">
        <f>IFERROR(Table920[[#This Row],[ &lt;15]]/Table920[[#This Row],[Grand Total]],"")</f>
        <v>0</v>
      </c>
      <c r="K163" s="15">
        <f>IFERROR(J163*Table920[[#This Row],[Grand Total]],"")</f>
        <v>0</v>
      </c>
    </row>
    <row r="164" spans="1:11" x14ac:dyDescent="0.3">
      <c r="A164" s="139" t="s">
        <v>9</v>
      </c>
      <c r="B164" s="103" t="s">
        <v>175</v>
      </c>
      <c r="C164" s="103" t="s">
        <v>184</v>
      </c>
      <c r="D164" s="105"/>
      <c r="E164" s="105">
        <v>1</v>
      </c>
      <c r="F164" s="105">
        <f>SUM(Table920[[#This Row],[ &lt;15]:[ 15+]])</f>
        <v>1</v>
      </c>
      <c r="G164" s="107">
        <f t="shared" si="28"/>
        <v>1.6949152542372881E-2</v>
      </c>
      <c r="H164" s="20">
        <f t="shared" si="29"/>
        <v>0.64406779661016944</v>
      </c>
      <c r="J164" s="14">
        <f>IFERROR(Table920[[#This Row],[ &lt;15]]/Table920[[#This Row],[Grand Total]],"")</f>
        <v>0</v>
      </c>
      <c r="K164" s="15">
        <f>IFERROR(J164*Table920[[#This Row],[Grand Total]],"")</f>
        <v>0</v>
      </c>
    </row>
    <row r="165" spans="1:11" x14ac:dyDescent="0.3">
      <c r="A165" s="138" t="s">
        <v>9</v>
      </c>
      <c r="B165" s="114" t="s">
        <v>175</v>
      </c>
      <c r="C165" s="114" t="s">
        <v>185</v>
      </c>
      <c r="D165" s="115"/>
      <c r="E165" s="115">
        <v>23</v>
      </c>
      <c r="F165" s="115">
        <f>SUM(Table920[[#This Row],[ &lt;15]:[ 15+]])</f>
        <v>23</v>
      </c>
      <c r="G165" s="116">
        <f t="shared" si="28"/>
        <v>0.38983050847457629</v>
      </c>
      <c r="H165" s="19">
        <f t="shared" si="29"/>
        <v>14.8135593220339</v>
      </c>
      <c r="J165" s="14">
        <f>IFERROR(Table920[[#This Row],[ &lt;15]]/Table920[[#This Row],[Grand Total]],"")</f>
        <v>0</v>
      </c>
      <c r="K165" s="15">
        <f>IFERROR(J165*Table920[[#This Row],[Grand Total]],"")</f>
        <v>0</v>
      </c>
    </row>
    <row r="166" spans="1:11" x14ac:dyDescent="0.3">
      <c r="A166" s="139" t="s">
        <v>9</v>
      </c>
      <c r="B166" s="103" t="s">
        <v>175</v>
      </c>
      <c r="C166" s="103" t="s">
        <v>186</v>
      </c>
      <c r="D166" s="105"/>
      <c r="E166" s="105"/>
      <c r="F166" s="105">
        <f>SUM(Table920[[#This Row],[ &lt;15]:[ 15+]])</f>
        <v>0</v>
      </c>
      <c r="G166" s="107">
        <f t="shared" si="28"/>
        <v>0</v>
      </c>
      <c r="H166" s="20">
        <f t="shared" si="29"/>
        <v>0</v>
      </c>
      <c r="J166" s="14">
        <v>0</v>
      </c>
      <c r="K166" s="15">
        <f>IFERROR(J166*Table920[[#This Row],[Grand Total]],"")</f>
        <v>0</v>
      </c>
    </row>
    <row r="167" spans="1:11" x14ac:dyDescent="0.3">
      <c r="A167" s="138" t="s">
        <v>9</v>
      </c>
      <c r="B167" s="114" t="s">
        <v>175</v>
      </c>
      <c r="C167" s="114" t="s">
        <v>187</v>
      </c>
      <c r="D167" s="115">
        <v>4</v>
      </c>
      <c r="E167" s="115">
        <v>32</v>
      </c>
      <c r="F167" s="115">
        <f>SUM(Table920[[#This Row],[ &lt;15]:[ 15+]])</f>
        <v>36</v>
      </c>
      <c r="G167" s="116">
        <f t="shared" si="28"/>
        <v>0.61016949152542377</v>
      </c>
      <c r="H167" s="19">
        <f t="shared" si="29"/>
        <v>23.186440677966104</v>
      </c>
      <c r="J167" s="14">
        <f>IFERROR(Table920[[#This Row],[ &lt;15]]/Table920[[#This Row],[Grand Total]],"")</f>
        <v>0.1111111111111111</v>
      </c>
      <c r="K167" s="15">
        <f>IFERROR(J167*Table920[[#This Row],[Grand Total]],"")</f>
        <v>4</v>
      </c>
    </row>
    <row r="168" spans="1:11" x14ac:dyDescent="0.3">
      <c r="A168" s="139" t="s">
        <v>9</v>
      </c>
      <c r="B168" s="103" t="s">
        <v>175</v>
      </c>
      <c r="C168" s="103" t="s">
        <v>188</v>
      </c>
      <c r="D168" s="105"/>
      <c r="E168" s="105">
        <v>2</v>
      </c>
      <c r="F168" s="105">
        <f>SUM(Table920[[#This Row],[ &lt;15]:[ 15+]])</f>
        <v>2</v>
      </c>
      <c r="G168" s="107">
        <f t="shared" si="28"/>
        <v>3.3898305084745763E-2</v>
      </c>
      <c r="H168" s="20">
        <f t="shared" si="29"/>
        <v>1.2881355932203389</v>
      </c>
      <c r="J168" s="14">
        <f>IFERROR(Table920[[#This Row],[ &lt;15]]/Table920[[#This Row],[Grand Total]],"")</f>
        <v>0</v>
      </c>
      <c r="K168" s="15">
        <f>IFERROR(J168*Table920[[#This Row],[Grand Total]],"")</f>
        <v>0</v>
      </c>
    </row>
    <row r="169" spans="1:11" x14ac:dyDescent="0.3">
      <c r="A169" s="139" t="s">
        <v>9</v>
      </c>
      <c r="B169" s="103" t="s">
        <v>175</v>
      </c>
      <c r="C169" s="103" t="s">
        <v>189</v>
      </c>
      <c r="D169" s="105"/>
      <c r="E169" s="105">
        <v>0</v>
      </c>
      <c r="F169" s="105">
        <f>SUM(Table920[[#This Row],[ &lt;15]:[ 15+]])</f>
        <v>0</v>
      </c>
      <c r="G169" s="107">
        <f t="shared" si="28"/>
        <v>0</v>
      </c>
      <c r="H169" s="20">
        <f t="shared" si="29"/>
        <v>0</v>
      </c>
      <c r="J169" s="14">
        <v>0</v>
      </c>
      <c r="K169" s="15">
        <f>IFERROR(J169*Table920[[#This Row],[Grand Total]],"")</f>
        <v>0</v>
      </c>
    </row>
    <row r="170" spans="1:11" x14ac:dyDescent="0.3">
      <c r="A170" s="145" t="s">
        <v>9</v>
      </c>
      <c r="B170" s="146" t="s">
        <v>190</v>
      </c>
      <c r="C170" s="146"/>
      <c r="D170" s="147">
        <v>4</v>
      </c>
      <c r="E170" s="147">
        <v>55</v>
      </c>
      <c r="F170" s="147">
        <f>SUM(Table920[[#This Row],[ &lt;15]:[ 15+]])</f>
        <v>59</v>
      </c>
      <c r="G170" s="148">
        <f t="shared" si="28"/>
        <v>1</v>
      </c>
      <c r="H170" s="131">
        <v>38</v>
      </c>
      <c r="J170" s="14">
        <f>IFERROR(Table920[[#This Row],[ &lt;15]]/Table920[[#This Row],[Grand Total]],"")</f>
        <v>6.7796610169491525E-2</v>
      </c>
      <c r="K170" s="15">
        <f>IFERROR(J170*Table920[[#This Row],[Grand Total]],"")</f>
        <v>4</v>
      </c>
    </row>
  </sheetData>
  <autoFilter ref="J1:K170" xr:uid="{00000000-0009-0000-0000-00000D000000}"/>
  <pageMargins left="0.7" right="0.7" top="0.75" bottom="0.75" header="0.3" footer="0.3"/>
  <ignoredErrors>
    <ignoredError sqref="F2:G170" unlockedFormula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0.79998168889431442"/>
  </sheetPr>
  <dimension ref="A1:L170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J5" sqref="J5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1.5546875" bestFit="1" customWidth="1"/>
    <col min="7" max="7" width="12.5546875" bestFit="1" customWidth="1"/>
    <col min="8" max="8" width="13.109375" bestFit="1" customWidth="1"/>
    <col min="9" max="9" width="13.21875" bestFit="1" customWidth="1"/>
    <col min="11" max="12" width="15.77734375" customWidth="1"/>
  </cols>
  <sheetData>
    <row r="1" spans="1:12" ht="70.2" x14ac:dyDescent="0.3">
      <c r="A1" s="245" t="s">
        <v>0</v>
      </c>
      <c r="B1" s="246" t="s">
        <v>1</v>
      </c>
      <c r="C1" s="246" t="s">
        <v>2</v>
      </c>
      <c r="D1" s="247" t="s">
        <v>3</v>
      </c>
      <c r="E1" s="247" t="s">
        <v>4</v>
      </c>
      <c r="F1" s="247" t="s">
        <v>195</v>
      </c>
      <c r="G1" s="248" t="s">
        <v>6</v>
      </c>
      <c r="H1" s="249" t="s">
        <v>196</v>
      </c>
      <c r="I1" s="250" t="s">
        <v>197</v>
      </c>
      <c r="K1" s="17" t="s">
        <v>191</v>
      </c>
      <c r="L1" s="18" t="s">
        <v>205</v>
      </c>
    </row>
    <row r="2" spans="1:12" x14ac:dyDescent="0.3">
      <c r="A2" s="157" t="s">
        <v>9</v>
      </c>
      <c r="B2" s="157" t="s">
        <v>10</v>
      </c>
      <c r="C2" s="157" t="s">
        <v>11</v>
      </c>
      <c r="D2" s="105"/>
      <c r="E2" s="105">
        <v>120</v>
      </c>
      <c r="F2" s="9">
        <f>SUM(Table23[[#This Row],[ &lt;15]:[ 15+]])</f>
        <v>120</v>
      </c>
      <c r="G2" s="107">
        <f t="shared" ref="G2:G11" si="0">F2/$F$11</f>
        <v>0.5240174672489083</v>
      </c>
      <c r="H2" s="11">
        <f t="shared" ref="H2:H10" si="1">G2*$H$11</f>
        <v>735.72052401746726</v>
      </c>
      <c r="I2" s="20">
        <f t="shared" ref="I2:I10" si="2">G2*$I$11</f>
        <v>809.60698689956337</v>
      </c>
      <c r="K2" s="14">
        <f>IFERROR(Table23[[#This Row],[ &lt;15]]/Table23[[#This Row],[Grand Total]],"")</f>
        <v>0</v>
      </c>
      <c r="L2" s="15">
        <f>IFERROR(K2*Table23[[#This Row],[FY24 DATIM Target_Adj (internal) (g*i(district total))]],"")</f>
        <v>0</v>
      </c>
    </row>
    <row r="3" spans="1:12" x14ac:dyDescent="0.3">
      <c r="A3" s="157" t="s">
        <v>9</v>
      </c>
      <c r="B3" s="157" t="s">
        <v>10</v>
      </c>
      <c r="C3" s="157" t="s">
        <v>12</v>
      </c>
      <c r="D3" s="105"/>
      <c r="E3" s="105">
        <v>0</v>
      </c>
      <c r="F3" s="9">
        <f>SUM(Table23[[#This Row],[ &lt;15]:[ 15+]])</f>
        <v>0</v>
      </c>
      <c r="G3" s="107">
        <f t="shared" si="0"/>
        <v>0</v>
      </c>
      <c r="H3" s="11">
        <f t="shared" si="1"/>
        <v>0</v>
      </c>
      <c r="I3" s="20">
        <f t="shared" si="2"/>
        <v>0</v>
      </c>
      <c r="K3" s="14">
        <v>0</v>
      </c>
      <c r="L3" s="15">
        <f>IFERROR(K3*Table23[[#This Row],[FY24 DATIM Target_Adj (internal) (g*i(district total))]],"")</f>
        <v>0</v>
      </c>
    </row>
    <row r="4" spans="1:12" x14ac:dyDescent="0.3">
      <c r="A4" s="157" t="s">
        <v>9</v>
      </c>
      <c r="B4" s="157" t="s">
        <v>10</v>
      </c>
      <c r="C4" s="157" t="s">
        <v>13</v>
      </c>
      <c r="D4" s="105"/>
      <c r="E4" s="105">
        <v>105</v>
      </c>
      <c r="F4" s="9">
        <f>SUM(Table23[[#This Row],[ &lt;15]:[ 15+]])</f>
        <v>105</v>
      </c>
      <c r="G4" s="107">
        <f t="shared" si="0"/>
        <v>0.45851528384279477</v>
      </c>
      <c r="H4" s="11">
        <f t="shared" si="1"/>
        <v>643.75545851528386</v>
      </c>
      <c r="I4" s="20">
        <f t="shared" si="2"/>
        <v>708.4061135371179</v>
      </c>
      <c r="K4" s="14">
        <f>IFERROR(Table23[[#This Row],[ &lt;15]]/Table23[[#This Row],[Grand Total]],"")</f>
        <v>0</v>
      </c>
      <c r="L4" s="15">
        <f>IFERROR(K4*Table23[[#This Row],[FY24 DATIM Target_Adj (internal) (g*i(district total))]],"")</f>
        <v>0</v>
      </c>
    </row>
    <row r="5" spans="1:12" x14ac:dyDescent="0.3">
      <c r="A5" s="157" t="s">
        <v>9</v>
      </c>
      <c r="B5" s="157" t="s">
        <v>10</v>
      </c>
      <c r="C5" s="157" t="s">
        <v>14</v>
      </c>
      <c r="D5" s="105"/>
      <c r="E5" s="105">
        <v>2</v>
      </c>
      <c r="F5" s="9">
        <f>SUM(Table23[[#This Row],[ &lt;15]:[ 15+]])</f>
        <v>2</v>
      </c>
      <c r="G5" s="107">
        <f t="shared" si="0"/>
        <v>8.7336244541484712E-3</v>
      </c>
      <c r="H5" s="11">
        <f t="shared" si="1"/>
        <v>12.262008733624453</v>
      </c>
      <c r="I5" s="20">
        <f t="shared" si="2"/>
        <v>13.493449781659388</v>
      </c>
      <c r="K5" s="14">
        <f>IFERROR(Table23[[#This Row],[ &lt;15]]/Table23[[#This Row],[Grand Total]],"")</f>
        <v>0</v>
      </c>
      <c r="L5" s="15">
        <f>IFERROR(K5*Table23[[#This Row],[FY24 DATIM Target_Adj (internal) (g*i(district total))]],"")</f>
        <v>0</v>
      </c>
    </row>
    <row r="6" spans="1:12" x14ac:dyDescent="0.3">
      <c r="A6" s="157" t="s">
        <v>9</v>
      </c>
      <c r="B6" s="157" t="s">
        <v>10</v>
      </c>
      <c r="C6" s="157" t="s">
        <v>15</v>
      </c>
      <c r="D6" s="105"/>
      <c r="E6" s="105">
        <v>0</v>
      </c>
      <c r="F6" s="9">
        <f>SUM(Table23[[#This Row],[ &lt;15]:[ 15+]])</f>
        <v>0</v>
      </c>
      <c r="G6" s="107">
        <f t="shared" si="0"/>
        <v>0</v>
      </c>
      <c r="H6" s="11">
        <f t="shared" si="1"/>
        <v>0</v>
      </c>
      <c r="I6" s="20">
        <f t="shared" si="2"/>
        <v>0</v>
      </c>
      <c r="K6" s="14">
        <v>0</v>
      </c>
      <c r="L6" s="15">
        <f>IFERROR(K6*Table23[[#This Row],[FY24 DATIM Target_Adj (internal) (g*i(district total))]],"")</f>
        <v>0</v>
      </c>
    </row>
    <row r="7" spans="1:12" x14ac:dyDescent="0.3">
      <c r="A7" s="157" t="s">
        <v>9</v>
      </c>
      <c r="B7" s="157" t="s">
        <v>10</v>
      </c>
      <c r="C7" s="157" t="s">
        <v>16</v>
      </c>
      <c r="D7" s="105"/>
      <c r="E7" s="105">
        <v>2</v>
      </c>
      <c r="F7" s="9">
        <f>SUM(Table23[[#This Row],[ &lt;15]:[ 15+]])</f>
        <v>2</v>
      </c>
      <c r="G7" s="107">
        <f t="shared" si="0"/>
        <v>8.7336244541484712E-3</v>
      </c>
      <c r="H7" s="11">
        <f t="shared" si="1"/>
        <v>12.262008733624453</v>
      </c>
      <c r="I7" s="20">
        <f t="shared" si="2"/>
        <v>13.493449781659388</v>
      </c>
      <c r="K7" s="14">
        <f>IFERROR(Table23[[#This Row],[ &lt;15]]/Table23[[#This Row],[Grand Total]],"")</f>
        <v>0</v>
      </c>
      <c r="L7" s="15">
        <f>IFERROR(K7*Table23[[#This Row],[FY24 DATIM Target_Adj (internal) (g*i(district total))]],"")</f>
        <v>0</v>
      </c>
    </row>
    <row r="8" spans="1:12" x14ac:dyDescent="0.3">
      <c r="A8" s="157" t="s">
        <v>9</v>
      </c>
      <c r="B8" s="157" t="s">
        <v>10</v>
      </c>
      <c r="C8" s="157" t="s">
        <v>17</v>
      </c>
      <c r="D8" s="105"/>
      <c r="E8" s="105">
        <v>0</v>
      </c>
      <c r="F8" s="9">
        <f>SUM(Table23[[#This Row],[ &lt;15]:[ 15+]])</f>
        <v>0</v>
      </c>
      <c r="G8" s="107">
        <f t="shared" si="0"/>
        <v>0</v>
      </c>
      <c r="H8" s="11">
        <f t="shared" si="1"/>
        <v>0</v>
      </c>
      <c r="I8" s="20">
        <f t="shared" si="2"/>
        <v>0</v>
      </c>
      <c r="K8" s="14">
        <v>0</v>
      </c>
      <c r="L8" s="15">
        <f>IFERROR(K8*Table23[[#This Row],[FY24 DATIM Target_Adj (internal) (g*i(district total))]],"")</f>
        <v>0</v>
      </c>
    </row>
    <row r="9" spans="1:12" x14ac:dyDescent="0.3">
      <c r="A9" s="157" t="s">
        <v>9</v>
      </c>
      <c r="B9" s="157" t="s">
        <v>10</v>
      </c>
      <c r="C9" s="157" t="s">
        <v>18</v>
      </c>
      <c r="D9" s="105"/>
      <c r="E9" s="105">
        <v>0</v>
      </c>
      <c r="F9" s="9">
        <f>SUM(Table23[[#This Row],[ &lt;15]:[ 15+]])</f>
        <v>0</v>
      </c>
      <c r="G9" s="107">
        <f t="shared" si="0"/>
        <v>0</v>
      </c>
      <c r="H9" s="11">
        <f t="shared" si="1"/>
        <v>0</v>
      </c>
      <c r="I9" s="20">
        <f t="shared" si="2"/>
        <v>0</v>
      </c>
      <c r="K9" s="14">
        <v>0</v>
      </c>
      <c r="L9" s="15">
        <f>IFERROR(K9*Table23[[#This Row],[FY24 DATIM Target_Adj (internal) (g*i(district total))]],"")</f>
        <v>0</v>
      </c>
    </row>
    <row r="10" spans="1:12" x14ac:dyDescent="0.3">
      <c r="A10" s="157" t="s">
        <v>9</v>
      </c>
      <c r="B10" s="157" t="s">
        <v>10</v>
      </c>
      <c r="C10" s="157" t="s">
        <v>19</v>
      </c>
      <c r="D10" s="105"/>
      <c r="E10" s="105">
        <v>0</v>
      </c>
      <c r="F10" s="9">
        <f>SUM(Table23[[#This Row],[ &lt;15]:[ 15+]])</f>
        <v>0</v>
      </c>
      <c r="G10" s="107">
        <f t="shared" si="0"/>
        <v>0</v>
      </c>
      <c r="H10" s="11">
        <f t="shared" si="1"/>
        <v>0</v>
      </c>
      <c r="I10" s="20">
        <f t="shared" si="2"/>
        <v>0</v>
      </c>
      <c r="K10" s="14">
        <v>0</v>
      </c>
      <c r="L10" s="15">
        <f>IFERROR(K10*Table23[[#This Row],[FY24 DATIM Target_Adj (internal) (g*i(district total))]],"")</f>
        <v>0</v>
      </c>
    </row>
    <row r="11" spans="1:12" x14ac:dyDescent="0.3">
      <c r="A11" s="158" t="s">
        <v>9</v>
      </c>
      <c r="B11" s="158" t="s">
        <v>20</v>
      </c>
      <c r="C11" s="158"/>
      <c r="D11" s="110"/>
      <c r="E11" s="110">
        <v>229</v>
      </c>
      <c r="F11" s="6">
        <f>SUM(Table23[[#This Row],[ &lt;15]:[ 15+]])</f>
        <v>229</v>
      </c>
      <c r="G11" s="3">
        <f t="shared" si="0"/>
        <v>1</v>
      </c>
      <c r="H11" s="113">
        <v>1404</v>
      </c>
      <c r="I11" s="151">
        <v>1545</v>
      </c>
      <c r="K11" s="14">
        <f>IFERROR(Table23[[#This Row],[ &lt;15]]/Table23[[#This Row],[Grand Total]],"")</f>
        <v>0</v>
      </c>
      <c r="L11" s="15">
        <f>IFERROR(K11*Table23[[#This Row],[FY24 DATIM Target_Adj (internal) (g*i(district total))]],"")</f>
        <v>0</v>
      </c>
    </row>
    <row r="12" spans="1:12" x14ac:dyDescent="0.3">
      <c r="A12" s="159" t="s">
        <v>9</v>
      </c>
      <c r="B12" s="157" t="s">
        <v>21</v>
      </c>
      <c r="C12" s="159" t="s">
        <v>22</v>
      </c>
      <c r="D12" s="105"/>
      <c r="E12" s="105">
        <v>0</v>
      </c>
      <c r="F12" s="9">
        <f>SUM(Table23[[#This Row],[ &lt;15]:[ 15+]])</f>
        <v>0</v>
      </c>
      <c r="G12" s="107">
        <f t="shared" ref="G12:G22" si="3">F12/$F$22</f>
        <v>0</v>
      </c>
      <c r="H12" s="11">
        <f t="shared" ref="H12:H21" si="4">G12*$H$22</f>
        <v>0</v>
      </c>
      <c r="I12" s="20">
        <f t="shared" ref="I12:I21" si="5">G12*$I$22</f>
        <v>0</v>
      </c>
      <c r="K12" s="14">
        <v>0</v>
      </c>
      <c r="L12" s="15">
        <f>IFERROR(K12*Table23[[#This Row],[FY24 DATIM Target_Adj (internal) (g*i(district total))]],"")</f>
        <v>0</v>
      </c>
    </row>
    <row r="13" spans="1:12" x14ac:dyDescent="0.3">
      <c r="A13" s="160" t="s">
        <v>9</v>
      </c>
      <c r="B13" s="161" t="s">
        <v>21</v>
      </c>
      <c r="C13" s="161" t="s">
        <v>23</v>
      </c>
      <c r="D13" s="115">
        <v>3</v>
      </c>
      <c r="E13" s="115">
        <v>157</v>
      </c>
      <c r="F13" s="2">
        <f>SUM(Table23[[#This Row],[ &lt;15]:[ 15+]])</f>
        <v>160</v>
      </c>
      <c r="G13" s="116">
        <f t="shared" si="3"/>
        <v>5.4440285811500511E-2</v>
      </c>
      <c r="H13" s="4">
        <f t="shared" si="4"/>
        <v>211.06498809118747</v>
      </c>
      <c r="I13" s="19">
        <f t="shared" si="5"/>
        <v>232.18781898604968</v>
      </c>
      <c r="K13" s="14">
        <f>IFERROR(Table23[[#This Row],[ &lt;15]]/Table23[[#This Row],[Grand Total]],"")</f>
        <v>1.8749999999999999E-2</v>
      </c>
      <c r="L13" s="15">
        <f>IFERROR(K13*Table23[[#This Row],[FY24 DATIM Target_Adj (internal) (g*i(district total))]],"")</f>
        <v>4.3535216059884316</v>
      </c>
    </row>
    <row r="14" spans="1:12" x14ac:dyDescent="0.3">
      <c r="A14" s="159" t="s">
        <v>9</v>
      </c>
      <c r="B14" s="157" t="s">
        <v>21</v>
      </c>
      <c r="C14" s="159" t="s">
        <v>24</v>
      </c>
      <c r="D14" s="105"/>
      <c r="E14" s="105">
        <v>0</v>
      </c>
      <c r="F14" s="9">
        <f>SUM(Table23[[#This Row],[ &lt;15]:[ 15+]])</f>
        <v>0</v>
      </c>
      <c r="G14" s="107">
        <f t="shared" si="3"/>
        <v>0</v>
      </c>
      <c r="H14" s="11">
        <f t="shared" si="4"/>
        <v>0</v>
      </c>
      <c r="I14" s="20">
        <f t="shared" si="5"/>
        <v>0</v>
      </c>
      <c r="K14" s="14">
        <v>0</v>
      </c>
      <c r="L14" s="15">
        <f>IFERROR(K14*Table23[[#This Row],[FY24 DATIM Target_Adj (internal) (g*i(district total))]],"")</f>
        <v>0</v>
      </c>
    </row>
    <row r="15" spans="1:12" x14ac:dyDescent="0.3">
      <c r="A15" s="159" t="s">
        <v>9</v>
      </c>
      <c r="B15" s="157" t="s">
        <v>21</v>
      </c>
      <c r="C15" s="159" t="s">
        <v>25</v>
      </c>
      <c r="D15" s="105"/>
      <c r="E15" s="105">
        <v>96</v>
      </c>
      <c r="F15" s="9">
        <f>SUM(Table23[[#This Row],[ &lt;15]:[ 15+]])</f>
        <v>96</v>
      </c>
      <c r="G15" s="107">
        <f t="shared" si="3"/>
        <v>3.2664171486900304E-2</v>
      </c>
      <c r="H15" s="11">
        <f t="shared" si="4"/>
        <v>126.63899285471248</v>
      </c>
      <c r="I15" s="20">
        <f t="shared" si="5"/>
        <v>139.31269139162978</v>
      </c>
      <c r="K15" s="14">
        <f>IFERROR(Table23[[#This Row],[ &lt;15]]/Table23[[#This Row],[Grand Total]],"")</f>
        <v>0</v>
      </c>
      <c r="L15" s="15">
        <f>IFERROR(K15*Table23[[#This Row],[FY24 DATIM Target_Adj (internal) (g*i(district total))]],"")</f>
        <v>0</v>
      </c>
    </row>
    <row r="16" spans="1:12" x14ac:dyDescent="0.3">
      <c r="A16" s="160" t="s">
        <v>9</v>
      </c>
      <c r="B16" s="161" t="s">
        <v>21</v>
      </c>
      <c r="C16" s="161" t="s">
        <v>26</v>
      </c>
      <c r="D16" s="115">
        <v>93</v>
      </c>
      <c r="E16" s="115">
        <v>2114</v>
      </c>
      <c r="F16" s="2">
        <f>SUM(Table23[[#This Row],[ &lt;15]:[ 15+]])</f>
        <v>2207</v>
      </c>
      <c r="G16" s="116">
        <f t="shared" si="3"/>
        <v>0.75093569241238511</v>
      </c>
      <c r="H16" s="4">
        <f t="shared" si="4"/>
        <v>2911.3776794828173</v>
      </c>
      <c r="I16" s="19">
        <f t="shared" si="5"/>
        <v>3202.7407281388223</v>
      </c>
      <c r="K16" s="14">
        <f>IFERROR(Table23[[#This Row],[ &lt;15]]/Table23[[#This Row],[Grand Total]],"")</f>
        <v>4.2138649750792935E-2</v>
      </c>
      <c r="L16" s="15">
        <f>IFERROR(K16*Table23[[#This Row],[FY24 DATIM Target_Adj (internal) (g*i(district total))]],"")</f>
        <v>134.95916978564136</v>
      </c>
    </row>
    <row r="17" spans="1:12" x14ac:dyDescent="0.3">
      <c r="A17" s="159" t="s">
        <v>9</v>
      </c>
      <c r="B17" s="157" t="s">
        <v>21</v>
      </c>
      <c r="C17" s="159" t="s">
        <v>27</v>
      </c>
      <c r="D17" s="105"/>
      <c r="E17" s="105">
        <v>1</v>
      </c>
      <c r="F17" s="9">
        <f>SUM(Table23[[#This Row],[ &lt;15]:[ 15+]])</f>
        <v>1</v>
      </c>
      <c r="G17" s="107">
        <f t="shared" si="3"/>
        <v>3.4025178632187818E-4</v>
      </c>
      <c r="H17" s="11">
        <f t="shared" si="4"/>
        <v>1.3191561755699217</v>
      </c>
      <c r="I17" s="20">
        <f t="shared" si="5"/>
        <v>1.4511738686628104</v>
      </c>
      <c r="K17" s="14">
        <f>IFERROR(Table23[[#This Row],[ &lt;15]]/Table23[[#This Row],[Grand Total]],"")</f>
        <v>0</v>
      </c>
      <c r="L17" s="15">
        <f>IFERROR(K17*Table23[[#This Row],[FY24 DATIM Target_Adj (internal) (g*i(district total))]],"")</f>
        <v>0</v>
      </c>
    </row>
    <row r="18" spans="1:12" x14ac:dyDescent="0.3">
      <c r="A18" s="160" t="s">
        <v>9</v>
      </c>
      <c r="B18" s="161" t="s">
        <v>21</v>
      </c>
      <c r="C18" s="161" t="s">
        <v>28</v>
      </c>
      <c r="D18" s="115">
        <v>19</v>
      </c>
      <c r="E18" s="115">
        <v>396</v>
      </c>
      <c r="F18" s="2">
        <f>SUM(Table23[[#This Row],[ &lt;15]:[ 15+]])</f>
        <v>415</v>
      </c>
      <c r="G18" s="116">
        <f t="shared" si="3"/>
        <v>0.14120449132357946</v>
      </c>
      <c r="H18" s="4">
        <f t="shared" si="4"/>
        <v>547.44981286151756</v>
      </c>
      <c r="I18" s="19">
        <f t="shared" si="5"/>
        <v>602.23715549506642</v>
      </c>
      <c r="K18" s="14">
        <f>IFERROR(Table23[[#This Row],[ &lt;15]]/Table23[[#This Row],[Grand Total]],"")</f>
        <v>4.5783132530120479E-2</v>
      </c>
      <c r="L18" s="15">
        <f>IFERROR(K18*Table23[[#This Row],[FY24 DATIM Target_Adj (internal) (g*i(district total))]],"")</f>
        <v>27.5723035045934</v>
      </c>
    </row>
    <row r="19" spans="1:12" x14ac:dyDescent="0.3">
      <c r="A19" s="159" t="s">
        <v>9</v>
      </c>
      <c r="B19" s="157" t="s">
        <v>21</v>
      </c>
      <c r="C19" s="159" t="s">
        <v>29</v>
      </c>
      <c r="D19" s="105"/>
      <c r="E19" s="105">
        <v>60</v>
      </c>
      <c r="F19" s="9">
        <f>SUM(Table23[[#This Row],[ &lt;15]:[ 15+]])</f>
        <v>60</v>
      </c>
      <c r="G19" s="107">
        <f t="shared" si="3"/>
        <v>2.0415107179312691E-2</v>
      </c>
      <c r="H19" s="11">
        <f t="shared" si="4"/>
        <v>79.149370534195299</v>
      </c>
      <c r="I19" s="20">
        <f t="shared" si="5"/>
        <v>87.070432119768626</v>
      </c>
      <c r="K19" s="14">
        <f>IFERROR(Table23[[#This Row],[ &lt;15]]/Table23[[#This Row],[Grand Total]],"")</f>
        <v>0</v>
      </c>
      <c r="L19" s="15">
        <f>IFERROR(K19*Table23[[#This Row],[FY24 DATIM Target_Adj (internal) (g*i(district total))]],"")</f>
        <v>0</v>
      </c>
    </row>
    <row r="20" spans="1:12" x14ac:dyDescent="0.3">
      <c r="A20" s="159" t="s">
        <v>9</v>
      </c>
      <c r="B20" s="157" t="s">
        <v>21</v>
      </c>
      <c r="C20" s="159" t="s">
        <v>30</v>
      </c>
      <c r="D20" s="105"/>
      <c r="E20" s="105">
        <v>0</v>
      </c>
      <c r="F20" s="9">
        <f>SUM(Table23[[#This Row],[ &lt;15]:[ 15+]])</f>
        <v>0</v>
      </c>
      <c r="G20" s="107">
        <f t="shared" si="3"/>
        <v>0</v>
      </c>
      <c r="H20" s="11">
        <f t="shared" si="4"/>
        <v>0</v>
      </c>
      <c r="I20" s="20">
        <f t="shared" si="5"/>
        <v>0</v>
      </c>
      <c r="K20" s="14">
        <v>0</v>
      </c>
      <c r="L20" s="15">
        <f>IFERROR(K20*Table23[[#This Row],[FY24 DATIM Target_Adj (internal) (g*i(district total))]],"")</f>
        <v>0</v>
      </c>
    </row>
    <row r="21" spans="1:12" x14ac:dyDescent="0.3">
      <c r="A21" s="159" t="s">
        <v>9</v>
      </c>
      <c r="B21" s="157" t="s">
        <v>21</v>
      </c>
      <c r="C21" s="159" t="s">
        <v>31</v>
      </c>
      <c r="D21" s="105"/>
      <c r="E21" s="105">
        <v>0</v>
      </c>
      <c r="F21" s="9">
        <f>SUM(Table23[[#This Row],[ &lt;15]:[ 15+]])</f>
        <v>0</v>
      </c>
      <c r="G21" s="107">
        <f t="shared" si="3"/>
        <v>0</v>
      </c>
      <c r="H21" s="11">
        <f t="shared" si="4"/>
        <v>0</v>
      </c>
      <c r="I21" s="20">
        <f t="shared" si="5"/>
        <v>0</v>
      </c>
      <c r="K21" s="14">
        <v>0</v>
      </c>
      <c r="L21" s="15">
        <f>IFERROR(K21*Table23[[#This Row],[FY24 DATIM Target_Adj (internal) (g*i(district total))]],"")</f>
        <v>0</v>
      </c>
    </row>
    <row r="22" spans="1:12" x14ac:dyDescent="0.3">
      <c r="A22" s="162" t="s">
        <v>9</v>
      </c>
      <c r="B22" s="158" t="s">
        <v>32</v>
      </c>
      <c r="C22" s="158"/>
      <c r="D22" s="110">
        <v>115</v>
      </c>
      <c r="E22" s="110">
        <v>2824</v>
      </c>
      <c r="F22" s="6">
        <f>SUM(Table23[[#This Row],[ &lt;15]:[ 15+]])</f>
        <v>2939</v>
      </c>
      <c r="G22" s="112">
        <f t="shared" si="3"/>
        <v>1</v>
      </c>
      <c r="H22" s="110">
        <v>3877</v>
      </c>
      <c r="I22" s="141">
        <v>4265</v>
      </c>
      <c r="K22" s="14">
        <f>IFERROR(Table23[[#This Row],[ &lt;15]]/Table23[[#This Row],[Grand Total]],"")</f>
        <v>3.9128955427015992E-2</v>
      </c>
      <c r="L22" s="15">
        <f>IFERROR(K22*Table23[[#This Row],[FY24 DATIM Target_Adj (internal) (g*i(district total))]],"")</f>
        <v>166.88499489622322</v>
      </c>
    </row>
    <row r="23" spans="1:12" x14ac:dyDescent="0.3">
      <c r="A23" s="160" t="s">
        <v>9</v>
      </c>
      <c r="B23" s="161" t="s">
        <v>33</v>
      </c>
      <c r="C23" s="161" t="s">
        <v>34</v>
      </c>
      <c r="D23" s="115">
        <v>3</v>
      </c>
      <c r="E23" s="115">
        <v>113</v>
      </c>
      <c r="F23" s="2">
        <f>SUM(Table23[[#This Row],[ &lt;15]:[ 15+]])</f>
        <v>116</v>
      </c>
      <c r="G23" s="116">
        <f t="shared" ref="G23:G56" si="6">F23/$F$56</f>
        <v>1.1076100448773036E-2</v>
      </c>
      <c r="H23" s="4">
        <f t="shared" ref="H23:H55" si="7">G23*$H$56</f>
        <v>218.59791845698464</v>
      </c>
      <c r="I23" s="19">
        <f t="shared" ref="I23:I55" si="8">G23*$I$56</f>
        <v>240.46214074286263</v>
      </c>
      <c r="K23" s="14">
        <f>IFERROR(Table23[[#This Row],[ &lt;15]]/Table23[[#This Row],[Grand Total]],"")</f>
        <v>2.5862068965517241E-2</v>
      </c>
      <c r="L23" s="15">
        <f>IFERROR(K23*Table23[[#This Row],[FY24 DATIM Target_Adj (internal) (g*i(district total))]],"")</f>
        <v>6.2188484674878266</v>
      </c>
    </row>
    <row r="24" spans="1:12" x14ac:dyDescent="0.3">
      <c r="A24" s="160" t="s">
        <v>9</v>
      </c>
      <c r="B24" s="161" t="s">
        <v>33</v>
      </c>
      <c r="C24" s="161" t="s">
        <v>35</v>
      </c>
      <c r="D24" s="115">
        <v>6</v>
      </c>
      <c r="E24" s="115">
        <v>163</v>
      </c>
      <c r="F24" s="2">
        <f>SUM(Table23[[#This Row],[ &lt;15]:[ 15+]])</f>
        <v>169</v>
      </c>
      <c r="G24" s="116">
        <f t="shared" si="6"/>
        <v>1.6136732550367613E-2</v>
      </c>
      <c r="H24" s="4">
        <f t="shared" si="7"/>
        <v>318.4745536140552</v>
      </c>
      <c r="I24" s="19">
        <f t="shared" si="8"/>
        <v>350.32846366848088</v>
      </c>
      <c r="K24" s="14">
        <f>IFERROR(Table23[[#This Row],[ &lt;15]]/Table23[[#This Row],[Grand Total]],"")</f>
        <v>3.5502958579881658E-2</v>
      </c>
      <c r="L24" s="15">
        <f>IFERROR(K24*Table23[[#This Row],[FY24 DATIM Target_Adj (internal) (g*i(district total))]],"")</f>
        <v>12.437696934975653</v>
      </c>
    </row>
    <row r="25" spans="1:12" x14ac:dyDescent="0.3">
      <c r="A25" s="160" t="s">
        <v>9</v>
      </c>
      <c r="B25" s="161" t="s">
        <v>33</v>
      </c>
      <c r="C25" s="161" t="s">
        <v>36</v>
      </c>
      <c r="D25" s="115">
        <v>1</v>
      </c>
      <c r="E25" s="115">
        <v>545</v>
      </c>
      <c r="F25" s="2">
        <f>SUM(Table23[[#This Row],[ &lt;15]:[ 15+]])</f>
        <v>546</v>
      </c>
      <c r="G25" s="116">
        <f t="shared" si="6"/>
        <v>5.2134059008879977E-2</v>
      </c>
      <c r="H25" s="4">
        <f t="shared" si="7"/>
        <v>1028.9177885992551</v>
      </c>
      <c r="I25" s="19">
        <f t="shared" si="8"/>
        <v>1131.8304210827844</v>
      </c>
      <c r="K25" s="14">
        <f>IFERROR(Table23[[#This Row],[ &lt;15]]/Table23[[#This Row],[Grand Total]],"")</f>
        <v>1.8315018315018315E-3</v>
      </c>
      <c r="L25" s="15">
        <f>IFERROR(K25*Table23[[#This Row],[FY24 DATIM Target_Adj (internal) (g*i(district total))]],"")</f>
        <v>2.0729494891626086</v>
      </c>
    </row>
    <row r="26" spans="1:12" x14ac:dyDescent="0.3">
      <c r="A26" s="160" t="s">
        <v>9</v>
      </c>
      <c r="B26" s="161" t="s">
        <v>33</v>
      </c>
      <c r="C26" s="161" t="s">
        <v>37</v>
      </c>
      <c r="D26" s="115"/>
      <c r="E26" s="115">
        <v>13</v>
      </c>
      <c r="F26" s="2">
        <f>SUM(Table23[[#This Row],[ &lt;15]:[ 15+]])</f>
        <v>13</v>
      </c>
      <c r="G26" s="116">
        <f t="shared" si="6"/>
        <v>1.2412871192590471E-3</v>
      </c>
      <c r="H26" s="4">
        <f t="shared" si="7"/>
        <v>24.498042585696552</v>
      </c>
      <c r="I26" s="19">
        <f t="shared" si="8"/>
        <v>26.948343359113913</v>
      </c>
      <c r="K26" s="14">
        <f>IFERROR(Table23[[#This Row],[ &lt;15]]/Table23[[#This Row],[Grand Total]],"")</f>
        <v>0</v>
      </c>
      <c r="L26" s="15">
        <f>IFERROR(K26*Table23[[#This Row],[FY24 DATIM Target_Adj (internal) (g*i(district total))]],"")</f>
        <v>0</v>
      </c>
    </row>
    <row r="27" spans="1:12" x14ac:dyDescent="0.3">
      <c r="A27" s="160" t="s">
        <v>9</v>
      </c>
      <c r="B27" s="161" t="s">
        <v>33</v>
      </c>
      <c r="C27" s="161" t="s">
        <v>38</v>
      </c>
      <c r="D27" s="115">
        <v>41</v>
      </c>
      <c r="E27" s="115">
        <v>2270</v>
      </c>
      <c r="F27" s="2">
        <f>SUM(Table23[[#This Row],[ &lt;15]:[ 15+]])</f>
        <v>2311</v>
      </c>
      <c r="G27" s="116">
        <f t="shared" si="6"/>
        <v>0.22066265635443522</v>
      </c>
      <c r="H27" s="4">
        <f t="shared" si="7"/>
        <v>4354.9981858111332</v>
      </c>
      <c r="I27" s="19">
        <f t="shared" si="8"/>
        <v>4790.5862694547886</v>
      </c>
      <c r="K27" s="14">
        <f>IFERROR(Table23[[#This Row],[ &lt;15]]/Table23[[#This Row],[Grand Total]],"")</f>
        <v>1.7741237559498052E-2</v>
      </c>
      <c r="L27" s="15">
        <f>IFERROR(K27*Table23[[#This Row],[FY24 DATIM Target_Adj (internal) (g*i(district total))]],"")</f>
        <v>84.990929055666953</v>
      </c>
    </row>
    <row r="28" spans="1:12" x14ac:dyDescent="0.3">
      <c r="A28" s="160" t="s">
        <v>9</v>
      </c>
      <c r="B28" s="161" t="s">
        <v>33</v>
      </c>
      <c r="C28" s="161" t="s">
        <v>39</v>
      </c>
      <c r="D28" s="115">
        <v>9</v>
      </c>
      <c r="E28" s="115">
        <v>311</v>
      </c>
      <c r="F28" s="2">
        <f>SUM(Table23[[#This Row],[ &lt;15]:[ 15+]])</f>
        <v>320</v>
      </c>
      <c r="G28" s="116">
        <f t="shared" si="6"/>
        <v>3.0554759858684236E-2</v>
      </c>
      <c r="H28" s="4">
        <f t="shared" si="7"/>
        <v>603.02874057099211</v>
      </c>
      <c r="I28" s="19">
        <f t="shared" si="8"/>
        <v>663.34383653203474</v>
      </c>
      <c r="K28" s="14">
        <f>IFERROR(Table23[[#This Row],[ &lt;15]]/Table23[[#This Row],[Grand Total]],"")</f>
        <v>2.8125000000000001E-2</v>
      </c>
      <c r="L28" s="15">
        <f>IFERROR(K28*Table23[[#This Row],[FY24 DATIM Target_Adj (internal) (g*i(district total))]],"")</f>
        <v>18.656545402463479</v>
      </c>
    </row>
    <row r="29" spans="1:12" x14ac:dyDescent="0.3">
      <c r="A29" s="160" t="s">
        <v>9</v>
      </c>
      <c r="B29" s="161" t="s">
        <v>33</v>
      </c>
      <c r="C29" s="161" t="s">
        <v>40</v>
      </c>
      <c r="D29" s="115">
        <v>15</v>
      </c>
      <c r="E29" s="115">
        <v>692</v>
      </c>
      <c r="F29" s="2">
        <f>SUM(Table23[[#This Row],[ &lt;15]:[ 15+]])</f>
        <v>707</v>
      </c>
      <c r="G29" s="116">
        <f t="shared" si="6"/>
        <v>6.7506922562780486E-2</v>
      </c>
      <c r="H29" s="4">
        <f t="shared" si="7"/>
        <v>1332.3166236990357</v>
      </c>
      <c r="I29" s="19">
        <f t="shared" si="8"/>
        <v>1465.5752888379643</v>
      </c>
      <c r="K29" s="14">
        <f>IFERROR(Table23[[#This Row],[ &lt;15]]/Table23[[#This Row],[Grand Total]],"")</f>
        <v>2.1216407355021217E-2</v>
      </c>
      <c r="L29" s="15">
        <f>IFERROR(K29*Table23[[#This Row],[FY24 DATIM Target_Adj (internal) (g*i(district total))]],"")</f>
        <v>31.09424233743913</v>
      </c>
    </row>
    <row r="30" spans="1:12" x14ac:dyDescent="0.3">
      <c r="A30" s="159" t="s">
        <v>9</v>
      </c>
      <c r="B30" s="157" t="s">
        <v>33</v>
      </c>
      <c r="C30" s="159" t="s">
        <v>41</v>
      </c>
      <c r="D30" s="105"/>
      <c r="E30" s="105">
        <v>5</v>
      </c>
      <c r="F30" s="9">
        <f>SUM(Table23[[#This Row],[ &lt;15]:[ 15+]])</f>
        <v>5</v>
      </c>
      <c r="G30" s="107">
        <f t="shared" si="6"/>
        <v>4.7741812279194118E-4</v>
      </c>
      <c r="H30" s="11">
        <f t="shared" si="7"/>
        <v>9.4223240714217518</v>
      </c>
      <c r="I30" s="20">
        <f t="shared" si="8"/>
        <v>10.364747445813043</v>
      </c>
      <c r="K30" s="14">
        <f>IFERROR(Table23[[#This Row],[ &lt;15]]/Table23[[#This Row],[Grand Total]],"")</f>
        <v>0</v>
      </c>
      <c r="L30" s="15">
        <f>IFERROR(K30*Table23[[#This Row],[FY24 DATIM Target_Adj (internal) (g*i(district total))]],"")</f>
        <v>0</v>
      </c>
    </row>
    <row r="31" spans="1:12" x14ac:dyDescent="0.3">
      <c r="A31" s="160" t="s">
        <v>9</v>
      </c>
      <c r="B31" s="161" t="s">
        <v>33</v>
      </c>
      <c r="C31" s="161" t="s">
        <v>42</v>
      </c>
      <c r="D31" s="115">
        <v>8</v>
      </c>
      <c r="E31" s="115">
        <v>98</v>
      </c>
      <c r="F31" s="2">
        <f>SUM(Table23[[#This Row],[ &lt;15]:[ 15+]])</f>
        <v>106</v>
      </c>
      <c r="G31" s="116">
        <f t="shared" si="6"/>
        <v>1.0121264203189153E-2</v>
      </c>
      <c r="H31" s="4">
        <f t="shared" si="7"/>
        <v>199.7532703141411</v>
      </c>
      <c r="I31" s="19">
        <f t="shared" si="8"/>
        <v>219.7326458512365</v>
      </c>
      <c r="K31" s="14">
        <f>IFERROR(Table23[[#This Row],[ &lt;15]]/Table23[[#This Row],[Grand Total]],"")</f>
        <v>7.5471698113207544E-2</v>
      </c>
      <c r="L31" s="15">
        <f>IFERROR(K31*Table23[[#This Row],[FY24 DATIM Target_Adj (internal) (g*i(district total))]],"")</f>
        <v>16.583595913300869</v>
      </c>
    </row>
    <row r="32" spans="1:12" x14ac:dyDescent="0.3">
      <c r="A32" s="160" t="s">
        <v>9</v>
      </c>
      <c r="B32" s="161" t="s">
        <v>33</v>
      </c>
      <c r="C32" s="161" t="s">
        <v>43</v>
      </c>
      <c r="D32" s="115">
        <v>7</v>
      </c>
      <c r="E32" s="115">
        <v>102</v>
      </c>
      <c r="F32" s="2">
        <f>SUM(Table23[[#This Row],[ &lt;15]:[ 15+]])</f>
        <v>109</v>
      </c>
      <c r="G32" s="116">
        <f t="shared" si="6"/>
        <v>1.0407715076864318E-2</v>
      </c>
      <c r="H32" s="4">
        <f t="shared" si="7"/>
        <v>205.40666475699419</v>
      </c>
      <c r="I32" s="19">
        <f t="shared" si="8"/>
        <v>225.95149431872434</v>
      </c>
      <c r="K32" s="14">
        <f>IFERROR(Table23[[#This Row],[ &lt;15]]/Table23[[#This Row],[Grand Total]],"")</f>
        <v>6.4220183486238536E-2</v>
      </c>
      <c r="L32" s="15">
        <f>IFERROR(K32*Table23[[#This Row],[FY24 DATIM Target_Adj (internal) (g*i(district total))]],"")</f>
        <v>14.510646424138262</v>
      </c>
    </row>
    <row r="33" spans="1:12" x14ac:dyDescent="0.3">
      <c r="A33" s="160" t="s">
        <v>9</v>
      </c>
      <c r="B33" s="161" t="s">
        <v>33</v>
      </c>
      <c r="C33" s="161" t="s">
        <v>44</v>
      </c>
      <c r="D33" s="115">
        <v>49</v>
      </c>
      <c r="E33" s="115">
        <v>1953</v>
      </c>
      <c r="F33" s="2">
        <f>SUM(Table23[[#This Row],[ &lt;15]:[ 15+]])</f>
        <v>2002</v>
      </c>
      <c r="G33" s="116">
        <f t="shared" si="6"/>
        <v>0.19115821636589325</v>
      </c>
      <c r="H33" s="4">
        <f t="shared" si="7"/>
        <v>3772.6985581972694</v>
      </c>
      <c r="I33" s="19">
        <f t="shared" si="8"/>
        <v>4150.0448773035423</v>
      </c>
      <c r="K33" s="14">
        <f>IFERROR(Table23[[#This Row],[ &lt;15]]/Table23[[#This Row],[Grand Total]],"")</f>
        <v>2.4475524475524476E-2</v>
      </c>
      <c r="L33" s="15">
        <f>IFERROR(K33*Table23[[#This Row],[FY24 DATIM Target_Adj (internal) (g*i(district total))]],"")</f>
        <v>101.57452496896782</v>
      </c>
    </row>
    <row r="34" spans="1:12" x14ac:dyDescent="0.3">
      <c r="A34" s="160" t="s">
        <v>9</v>
      </c>
      <c r="B34" s="161" t="s">
        <v>33</v>
      </c>
      <c r="C34" s="161" t="s">
        <v>45</v>
      </c>
      <c r="D34" s="115">
        <v>2</v>
      </c>
      <c r="E34" s="115">
        <v>100</v>
      </c>
      <c r="F34" s="2">
        <f>SUM(Table23[[#This Row],[ &lt;15]:[ 15+]])</f>
        <v>102</v>
      </c>
      <c r="G34" s="116">
        <f t="shared" si="6"/>
        <v>9.7393297049556005E-3</v>
      </c>
      <c r="H34" s="4">
        <f t="shared" si="7"/>
        <v>192.21541105700373</v>
      </c>
      <c r="I34" s="19">
        <f t="shared" si="8"/>
        <v>211.44084789458608</v>
      </c>
      <c r="K34" s="14">
        <f>IFERROR(Table23[[#This Row],[ &lt;15]]/Table23[[#This Row],[Grand Total]],"")</f>
        <v>1.9607843137254902E-2</v>
      </c>
      <c r="L34" s="15">
        <f>IFERROR(K34*Table23[[#This Row],[FY24 DATIM Target_Adj (internal) (g*i(district total))]],"")</f>
        <v>4.1458989783252171</v>
      </c>
    </row>
    <row r="35" spans="1:12" x14ac:dyDescent="0.3">
      <c r="A35" s="160" t="s">
        <v>9</v>
      </c>
      <c r="B35" s="161" t="s">
        <v>33</v>
      </c>
      <c r="C35" s="161" t="s">
        <v>46</v>
      </c>
      <c r="D35" s="115">
        <v>87</v>
      </c>
      <c r="E35" s="115">
        <v>2149</v>
      </c>
      <c r="F35" s="2">
        <f>SUM(Table23[[#This Row],[ &lt;15]:[ 15+]])</f>
        <v>2236</v>
      </c>
      <c r="G35" s="116">
        <f t="shared" si="6"/>
        <v>0.2135013845125561</v>
      </c>
      <c r="H35" s="4">
        <f t="shared" si="7"/>
        <v>4213.6633247398067</v>
      </c>
      <c r="I35" s="19">
        <f t="shared" si="8"/>
        <v>4635.1150577675926</v>
      </c>
      <c r="K35" s="14">
        <f>IFERROR(Table23[[#This Row],[ &lt;15]]/Table23[[#This Row],[Grand Total]],"")</f>
        <v>3.8908765652951698E-2</v>
      </c>
      <c r="L35" s="15">
        <f>IFERROR(K35*Table23[[#This Row],[FY24 DATIM Target_Adj (internal) (g*i(district total))]],"")</f>
        <v>180.34660555714694</v>
      </c>
    </row>
    <row r="36" spans="1:12" x14ac:dyDescent="0.3">
      <c r="A36" s="160" t="s">
        <v>9</v>
      </c>
      <c r="B36" s="161" t="s">
        <v>33</v>
      </c>
      <c r="C36" s="161" t="s">
        <v>47</v>
      </c>
      <c r="D36" s="115">
        <v>12</v>
      </c>
      <c r="E36" s="115">
        <v>273</v>
      </c>
      <c r="F36" s="2">
        <f>SUM(Table23[[#This Row],[ &lt;15]:[ 15+]])</f>
        <v>285</v>
      </c>
      <c r="G36" s="116">
        <f t="shared" si="6"/>
        <v>2.7212832999140648E-2</v>
      </c>
      <c r="H36" s="4">
        <f t="shared" si="7"/>
        <v>537.07247207103978</v>
      </c>
      <c r="I36" s="19">
        <f t="shared" si="8"/>
        <v>590.79060441134345</v>
      </c>
      <c r="K36" s="14">
        <f>IFERROR(Table23[[#This Row],[ &lt;15]]/Table23[[#This Row],[Grand Total]],"")</f>
        <v>4.2105263157894736E-2</v>
      </c>
      <c r="L36" s="15">
        <f>IFERROR(K36*Table23[[#This Row],[FY24 DATIM Target_Adj (internal) (g*i(district total))]],"")</f>
        <v>24.875393869951303</v>
      </c>
    </row>
    <row r="37" spans="1:12" x14ac:dyDescent="0.3">
      <c r="A37" s="159" t="s">
        <v>9</v>
      </c>
      <c r="B37" s="157" t="s">
        <v>33</v>
      </c>
      <c r="C37" s="159" t="s">
        <v>48</v>
      </c>
      <c r="D37" s="105"/>
      <c r="E37" s="105">
        <v>43</v>
      </c>
      <c r="F37" s="9">
        <f>SUM(Table23[[#This Row],[ &lt;15]:[ 15+]])</f>
        <v>43</v>
      </c>
      <c r="G37" s="107">
        <f t="shared" si="6"/>
        <v>4.1057958560106944E-3</v>
      </c>
      <c r="H37" s="11">
        <f t="shared" si="7"/>
        <v>81.03198701422707</v>
      </c>
      <c r="I37" s="20">
        <f t="shared" si="8"/>
        <v>89.136828033992174</v>
      </c>
      <c r="K37" s="14">
        <f>IFERROR(Table23[[#This Row],[ &lt;15]]/Table23[[#This Row],[Grand Total]],"")</f>
        <v>0</v>
      </c>
      <c r="L37" s="15">
        <f>IFERROR(K37*Table23[[#This Row],[FY24 DATIM Target_Adj (internal) (g*i(district total))]],"")</f>
        <v>0</v>
      </c>
    </row>
    <row r="38" spans="1:12" x14ac:dyDescent="0.3">
      <c r="A38" s="160" t="s">
        <v>9</v>
      </c>
      <c r="B38" s="161" t="s">
        <v>33</v>
      </c>
      <c r="C38" s="161" t="s">
        <v>49</v>
      </c>
      <c r="D38" s="115"/>
      <c r="E38" s="115">
        <v>175</v>
      </c>
      <c r="F38" s="2">
        <f>SUM(Table23[[#This Row],[ &lt;15]:[ 15+]])</f>
        <v>175</v>
      </c>
      <c r="G38" s="116">
        <f t="shared" si="6"/>
        <v>1.6709634297717942E-2</v>
      </c>
      <c r="H38" s="4">
        <f t="shared" si="7"/>
        <v>329.78134249976131</v>
      </c>
      <c r="I38" s="19">
        <f t="shared" si="8"/>
        <v>362.76616060345651</v>
      </c>
      <c r="K38" s="14">
        <f>IFERROR(Table23[[#This Row],[ &lt;15]]/Table23[[#This Row],[Grand Total]],"")</f>
        <v>0</v>
      </c>
      <c r="L38" s="15">
        <f>IFERROR(K38*Table23[[#This Row],[FY24 DATIM Target_Adj (internal) (g*i(district total))]],"")</f>
        <v>0</v>
      </c>
    </row>
    <row r="39" spans="1:12" x14ac:dyDescent="0.3">
      <c r="A39" s="160" t="s">
        <v>9</v>
      </c>
      <c r="B39" s="161" t="s">
        <v>33</v>
      </c>
      <c r="C39" s="161" t="s">
        <v>50</v>
      </c>
      <c r="D39" s="115">
        <v>17</v>
      </c>
      <c r="E39" s="115">
        <v>271</v>
      </c>
      <c r="F39" s="2">
        <f>SUM(Table23[[#This Row],[ &lt;15]:[ 15+]])</f>
        <v>288</v>
      </c>
      <c r="G39" s="116">
        <f t="shared" si="6"/>
        <v>2.7499283872815812E-2</v>
      </c>
      <c r="H39" s="4">
        <f t="shared" si="7"/>
        <v>542.72586651389281</v>
      </c>
      <c r="I39" s="19">
        <f t="shared" si="8"/>
        <v>597.00945287883133</v>
      </c>
      <c r="K39" s="14">
        <f>IFERROR(Table23[[#This Row],[ &lt;15]]/Table23[[#This Row],[Grand Total]],"")</f>
        <v>5.9027777777777776E-2</v>
      </c>
      <c r="L39" s="15">
        <f>IFERROR(K39*Table23[[#This Row],[FY24 DATIM Target_Adj (internal) (g*i(district total))]],"")</f>
        <v>35.240141315764347</v>
      </c>
    </row>
    <row r="40" spans="1:12" x14ac:dyDescent="0.3">
      <c r="A40" s="159" t="s">
        <v>9</v>
      </c>
      <c r="B40" s="157" t="s">
        <v>33</v>
      </c>
      <c r="C40" s="159" t="s">
        <v>51</v>
      </c>
      <c r="D40" s="105"/>
      <c r="E40" s="105">
        <v>2</v>
      </c>
      <c r="F40" s="9">
        <f>SUM(Table23[[#This Row],[ &lt;15]:[ 15+]])</f>
        <v>2</v>
      </c>
      <c r="G40" s="107">
        <f t="shared" si="6"/>
        <v>1.9096724911677647E-4</v>
      </c>
      <c r="H40" s="11">
        <f t="shared" si="7"/>
        <v>3.7689296285687006</v>
      </c>
      <c r="I40" s="20">
        <f t="shared" si="8"/>
        <v>4.1458989783252171</v>
      </c>
      <c r="K40" s="14">
        <f>IFERROR(Table23[[#This Row],[ &lt;15]]/Table23[[#This Row],[Grand Total]],"")</f>
        <v>0</v>
      </c>
      <c r="L40" s="15">
        <f>IFERROR(K40*Table23[[#This Row],[FY24 DATIM Target_Adj (internal) (g*i(district total))]],"")</f>
        <v>0</v>
      </c>
    </row>
    <row r="41" spans="1:12" x14ac:dyDescent="0.3">
      <c r="A41" s="159" t="s">
        <v>9</v>
      </c>
      <c r="B41" s="157" t="s">
        <v>33</v>
      </c>
      <c r="C41" s="159" t="s">
        <v>52</v>
      </c>
      <c r="D41" s="105"/>
      <c r="E41" s="105">
        <v>0</v>
      </c>
      <c r="F41" s="9">
        <f>SUM(Table23[[#This Row],[ &lt;15]:[ 15+]])</f>
        <v>0</v>
      </c>
      <c r="G41" s="107">
        <f t="shared" si="6"/>
        <v>0</v>
      </c>
      <c r="H41" s="11">
        <f t="shared" si="7"/>
        <v>0</v>
      </c>
      <c r="I41" s="20">
        <f t="shared" si="8"/>
        <v>0</v>
      </c>
      <c r="K41" s="14">
        <v>0</v>
      </c>
      <c r="L41" s="15">
        <f>IFERROR(K41*Table23[[#This Row],[FY24 DATIM Target_Adj (internal) (g*i(district total))]],"")</f>
        <v>0</v>
      </c>
    </row>
    <row r="42" spans="1:12" x14ac:dyDescent="0.3">
      <c r="A42" s="160" t="s">
        <v>9</v>
      </c>
      <c r="B42" s="161" t="s">
        <v>33</v>
      </c>
      <c r="C42" s="161" t="s">
        <v>53</v>
      </c>
      <c r="D42" s="115"/>
      <c r="E42" s="115">
        <v>40</v>
      </c>
      <c r="F42" s="2">
        <f>SUM(Table23[[#This Row],[ &lt;15]:[ 15+]])</f>
        <v>40</v>
      </c>
      <c r="G42" s="116">
        <f t="shared" si="6"/>
        <v>3.8193449823355295E-3</v>
      </c>
      <c r="H42" s="4">
        <f t="shared" si="7"/>
        <v>75.378592571374014</v>
      </c>
      <c r="I42" s="19">
        <f t="shared" si="8"/>
        <v>82.917979566504343</v>
      </c>
      <c r="K42" s="14">
        <f>IFERROR(Table23[[#This Row],[ &lt;15]]/Table23[[#This Row],[Grand Total]],"")</f>
        <v>0</v>
      </c>
      <c r="L42" s="15">
        <f>IFERROR(K42*Table23[[#This Row],[FY24 DATIM Target_Adj (internal) (g*i(district total))]],"")</f>
        <v>0</v>
      </c>
    </row>
    <row r="43" spans="1:12" x14ac:dyDescent="0.3">
      <c r="A43" s="160" t="s">
        <v>9</v>
      </c>
      <c r="B43" s="161" t="s">
        <v>33</v>
      </c>
      <c r="C43" s="161" t="s">
        <v>54</v>
      </c>
      <c r="D43" s="115">
        <v>5</v>
      </c>
      <c r="E43" s="115">
        <v>43</v>
      </c>
      <c r="F43" s="2">
        <f>SUM(Table23[[#This Row],[ &lt;15]:[ 15+]])</f>
        <v>48</v>
      </c>
      <c r="G43" s="116">
        <f t="shared" si="6"/>
        <v>4.5832139788026353E-3</v>
      </c>
      <c r="H43" s="4">
        <f t="shared" si="7"/>
        <v>90.454311085648811</v>
      </c>
      <c r="I43" s="19">
        <f t="shared" si="8"/>
        <v>99.501575479805211</v>
      </c>
      <c r="K43" s="14">
        <f>IFERROR(Table23[[#This Row],[ &lt;15]]/Table23[[#This Row],[Grand Total]],"")</f>
        <v>0.10416666666666667</v>
      </c>
      <c r="L43" s="15">
        <f>IFERROR(K43*Table23[[#This Row],[FY24 DATIM Target_Adj (internal) (g*i(district total))]],"")</f>
        <v>10.364747445813043</v>
      </c>
    </row>
    <row r="44" spans="1:12" x14ac:dyDescent="0.3">
      <c r="A44" s="160" t="s">
        <v>9</v>
      </c>
      <c r="B44" s="161" t="s">
        <v>33</v>
      </c>
      <c r="C44" s="161" t="s">
        <v>55</v>
      </c>
      <c r="D44" s="115">
        <v>2</v>
      </c>
      <c r="E44" s="115">
        <v>38</v>
      </c>
      <c r="F44" s="2">
        <f>SUM(Table23[[#This Row],[ &lt;15]:[ 15+]])</f>
        <v>40</v>
      </c>
      <c r="G44" s="116">
        <f t="shared" si="6"/>
        <v>3.8193449823355295E-3</v>
      </c>
      <c r="H44" s="4">
        <f t="shared" si="7"/>
        <v>75.378592571374014</v>
      </c>
      <c r="I44" s="19">
        <f t="shared" si="8"/>
        <v>82.917979566504343</v>
      </c>
      <c r="K44" s="14">
        <f>IFERROR(Table23[[#This Row],[ &lt;15]]/Table23[[#This Row],[Grand Total]],"")</f>
        <v>0.05</v>
      </c>
      <c r="L44" s="15">
        <f>IFERROR(K44*Table23[[#This Row],[FY24 DATIM Target_Adj (internal) (g*i(district total))]],"")</f>
        <v>4.1458989783252171</v>
      </c>
    </row>
    <row r="45" spans="1:12" x14ac:dyDescent="0.3">
      <c r="A45" s="160" t="s">
        <v>9</v>
      </c>
      <c r="B45" s="161" t="s">
        <v>33</v>
      </c>
      <c r="C45" s="161" t="s">
        <v>56</v>
      </c>
      <c r="D45" s="115"/>
      <c r="E45" s="115">
        <v>20</v>
      </c>
      <c r="F45" s="2">
        <f>SUM(Table23[[#This Row],[ &lt;15]:[ 15+]])</f>
        <v>20</v>
      </c>
      <c r="G45" s="116">
        <f t="shared" si="6"/>
        <v>1.9096724911677647E-3</v>
      </c>
      <c r="H45" s="4">
        <f t="shared" si="7"/>
        <v>37.689296285687007</v>
      </c>
      <c r="I45" s="19">
        <f t="shared" si="8"/>
        <v>41.458989783252171</v>
      </c>
      <c r="K45" s="14">
        <f>IFERROR(Table23[[#This Row],[ &lt;15]]/Table23[[#This Row],[Grand Total]],"")</f>
        <v>0</v>
      </c>
      <c r="L45" s="15">
        <f>IFERROR(K45*Table23[[#This Row],[FY24 DATIM Target_Adj (internal) (g*i(district total))]],"")</f>
        <v>0</v>
      </c>
    </row>
    <row r="46" spans="1:12" x14ac:dyDescent="0.3">
      <c r="A46" s="159" t="s">
        <v>9</v>
      </c>
      <c r="B46" s="157" t="s">
        <v>33</v>
      </c>
      <c r="C46" s="159" t="s">
        <v>57</v>
      </c>
      <c r="D46" s="105"/>
      <c r="E46" s="105">
        <v>0</v>
      </c>
      <c r="F46" s="9">
        <f>SUM(Table23[[#This Row],[ &lt;15]:[ 15+]])</f>
        <v>0</v>
      </c>
      <c r="G46" s="107">
        <f t="shared" si="6"/>
        <v>0</v>
      </c>
      <c r="H46" s="11">
        <f t="shared" si="7"/>
        <v>0</v>
      </c>
      <c r="I46" s="20">
        <f t="shared" si="8"/>
        <v>0</v>
      </c>
      <c r="K46" s="14">
        <v>0</v>
      </c>
      <c r="L46" s="15">
        <f>IFERROR(K46*Table23[[#This Row],[FY24 DATIM Target_Adj (internal) (g*i(district total))]],"")</f>
        <v>0</v>
      </c>
    </row>
    <row r="47" spans="1:12" x14ac:dyDescent="0.3">
      <c r="A47" s="159" t="s">
        <v>9</v>
      </c>
      <c r="B47" s="157" t="s">
        <v>33</v>
      </c>
      <c r="C47" s="159" t="s">
        <v>58</v>
      </c>
      <c r="D47" s="105"/>
      <c r="E47" s="105">
        <v>0</v>
      </c>
      <c r="F47" s="9">
        <f>SUM(Table23[[#This Row],[ &lt;15]:[ 15+]])</f>
        <v>0</v>
      </c>
      <c r="G47" s="107">
        <f t="shared" si="6"/>
        <v>0</v>
      </c>
      <c r="H47" s="11">
        <f t="shared" si="7"/>
        <v>0</v>
      </c>
      <c r="I47" s="20">
        <f t="shared" si="8"/>
        <v>0</v>
      </c>
      <c r="K47" s="14">
        <v>0</v>
      </c>
      <c r="L47" s="15">
        <f>IFERROR(K47*Table23[[#This Row],[FY24 DATIM Target_Adj (internal) (g*i(district total))]],"")</f>
        <v>0</v>
      </c>
    </row>
    <row r="48" spans="1:12" x14ac:dyDescent="0.3">
      <c r="A48" s="160" t="s">
        <v>9</v>
      </c>
      <c r="B48" s="161" t="s">
        <v>33</v>
      </c>
      <c r="C48" s="161" t="s">
        <v>59</v>
      </c>
      <c r="D48" s="115">
        <v>2</v>
      </c>
      <c r="E48" s="115">
        <v>116</v>
      </c>
      <c r="F48" s="2">
        <f>SUM(Table23[[#This Row],[ &lt;15]:[ 15+]])</f>
        <v>118</v>
      </c>
      <c r="G48" s="116">
        <f t="shared" si="6"/>
        <v>1.1267067697889812E-2</v>
      </c>
      <c r="H48" s="4">
        <f t="shared" si="7"/>
        <v>222.36684808555333</v>
      </c>
      <c r="I48" s="19">
        <f t="shared" si="8"/>
        <v>244.60803972118782</v>
      </c>
      <c r="K48" s="14">
        <f>IFERROR(Table23[[#This Row],[ &lt;15]]/Table23[[#This Row],[Grand Total]],"")</f>
        <v>1.6949152542372881E-2</v>
      </c>
      <c r="L48" s="15">
        <f>IFERROR(K48*Table23[[#This Row],[FY24 DATIM Target_Adj (internal) (g*i(district total))]],"")</f>
        <v>4.1458989783252171</v>
      </c>
    </row>
    <row r="49" spans="1:12" x14ac:dyDescent="0.3">
      <c r="A49" s="160" t="s">
        <v>9</v>
      </c>
      <c r="B49" s="161" t="s">
        <v>33</v>
      </c>
      <c r="C49" s="161" t="s">
        <v>60</v>
      </c>
      <c r="D49" s="115"/>
      <c r="E49" s="115">
        <v>37</v>
      </c>
      <c r="F49" s="2">
        <f>SUM(Table23[[#This Row],[ &lt;15]:[ 15+]])</f>
        <v>37</v>
      </c>
      <c r="G49" s="116">
        <f t="shared" si="6"/>
        <v>3.532894108660365E-3</v>
      </c>
      <c r="H49" s="4">
        <f t="shared" si="7"/>
        <v>69.725198128520958</v>
      </c>
      <c r="I49" s="19">
        <f t="shared" si="8"/>
        <v>76.699131099016526</v>
      </c>
      <c r="K49" s="14">
        <f>IFERROR(Table23[[#This Row],[ &lt;15]]/Table23[[#This Row],[Grand Total]],"")</f>
        <v>0</v>
      </c>
      <c r="L49" s="15">
        <f>IFERROR(K49*Table23[[#This Row],[FY24 DATIM Target_Adj (internal) (g*i(district total))]],"")</f>
        <v>0</v>
      </c>
    </row>
    <row r="50" spans="1:12" x14ac:dyDescent="0.3">
      <c r="A50" s="160" t="s">
        <v>9</v>
      </c>
      <c r="B50" s="161" t="s">
        <v>33</v>
      </c>
      <c r="C50" s="161" t="s">
        <v>61</v>
      </c>
      <c r="D50" s="115">
        <v>5</v>
      </c>
      <c r="E50" s="115">
        <v>55</v>
      </c>
      <c r="F50" s="2">
        <f>SUM(Table23[[#This Row],[ &lt;15]:[ 15+]])</f>
        <v>60</v>
      </c>
      <c r="G50" s="116">
        <f t="shared" si="6"/>
        <v>5.7290174735032942E-3</v>
      </c>
      <c r="H50" s="4">
        <f t="shared" si="7"/>
        <v>113.06788885706101</v>
      </c>
      <c r="I50" s="19">
        <f t="shared" si="8"/>
        <v>124.37696934975652</v>
      </c>
      <c r="K50" s="14">
        <f>IFERROR(Table23[[#This Row],[ &lt;15]]/Table23[[#This Row],[Grand Total]],"")</f>
        <v>8.3333333333333329E-2</v>
      </c>
      <c r="L50" s="15">
        <f>IFERROR(K50*Table23[[#This Row],[FY24 DATIM Target_Adj (internal) (g*i(district total))]],"")</f>
        <v>10.364747445813043</v>
      </c>
    </row>
    <row r="51" spans="1:12" x14ac:dyDescent="0.3">
      <c r="A51" s="160" t="s">
        <v>9</v>
      </c>
      <c r="B51" s="161" t="s">
        <v>33</v>
      </c>
      <c r="C51" s="161" t="s">
        <v>62</v>
      </c>
      <c r="D51" s="115"/>
      <c r="E51" s="115">
        <v>34</v>
      </c>
      <c r="F51" s="2">
        <f>SUM(Table23[[#This Row],[ &lt;15]:[ 15+]])</f>
        <v>34</v>
      </c>
      <c r="G51" s="116">
        <f t="shared" si="6"/>
        <v>3.2464432349852E-3</v>
      </c>
      <c r="H51" s="4">
        <f t="shared" si="7"/>
        <v>64.071803685667902</v>
      </c>
      <c r="I51" s="19">
        <f t="shared" si="8"/>
        <v>70.480282631528695</v>
      </c>
      <c r="K51" s="14">
        <f>IFERROR(Table23[[#This Row],[ &lt;15]]/Table23[[#This Row],[Grand Total]],"")</f>
        <v>0</v>
      </c>
      <c r="L51" s="15">
        <f>IFERROR(K51*Table23[[#This Row],[FY24 DATIM Target_Adj (internal) (g*i(district total))]],"")</f>
        <v>0</v>
      </c>
    </row>
    <row r="52" spans="1:12" x14ac:dyDescent="0.3">
      <c r="A52" s="160" t="s">
        <v>9</v>
      </c>
      <c r="B52" s="161" t="s">
        <v>33</v>
      </c>
      <c r="C52" s="161" t="s">
        <v>63</v>
      </c>
      <c r="D52" s="115"/>
      <c r="E52" s="115">
        <v>123</v>
      </c>
      <c r="F52" s="2">
        <f>SUM(Table23[[#This Row],[ &lt;15]:[ 15+]])</f>
        <v>123</v>
      </c>
      <c r="G52" s="116">
        <f t="shared" si="6"/>
        <v>1.1744485820681752E-2</v>
      </c>
      <c r="H52" s="4">
        <f t="shared" si="7"/>
        <v>231.78917215697507</v>
      </c>
      <c r="I52" s="19">
        <f t="shared" si="8"/>
        <v>254.97278716700083</v>
      </c>
      <c r="K52" s="14">
        <f>IFERROR(Table23[[#This Row],[ &lt;15]]/Table23[[#This Row],[Grand Total]],"")</f>
        <v>0</v>
      </c>
      <c r="L52" s="15">
        <f>IFERROR(K52*Table23[[#This Row],[FY24 DATIM Target_Adj (internal) (g*i(district total))]],"")</f>
        <v>0</v>
      </c>
    </row>
    <row r="53" spans="1:12" x14ac:dyDescent="0.3">
      <c r="A53" s="159" t="s">
        <v>9</v>
      </c>
      <c r="B53" s="157" t="s">
        <v>33</v>
      </c>
      <c r="C53" s="159" t="s">
        <v>64</v>
      </c>
      <c r="D53" s="105"/>
      <c r="E53" s="105">
        <v>14</v>
      </c>
      <c r="F53" s="9">
        <f>SUM(Table23[[#This Row],[ &lt;15]:[ 15+]])</f>
        <v>14</v>
      </c>
      <c r="G53" s="107">
        <f t="shared" si="6"/>
        <v>1.3367707438174353E-3</v>
      </c>
      <c r="H53" s="11">
        <f t="shared" si="7"/>
        <v>26.382507399980902</v>
      </c>
      <c r="I53" s="20">
        <f t="shared" si="8"/>
        <v>29.02129284827652</v>
      </c>
      <c r="K53" s="14">
        <f>IFERROR(Table23[[#This Row],[ &lt;15]]/Table23[[#This Row],[Grand Total]],"")</f>
        <v>0</v>
      </c>
      <c r="L53" s="15">
        <f>IFERROR(K53*Table23[[#This Row],[FY24 DATIM Target_Adj (internal) (g*i(district total))]],"")</f>
        <v>0</v>
      </c>
    </row>
    <row r="54" spans="1:12" x14ac:dyDescent="0.3">
      <c r="A54" s="160" t="s">
        <v>9</v>
      </c>
      <c r="B54" s="161" t="s">
        <v>33</v>
      </c>
      <c r="C54" s="161" t="s">
        <v>65</v>
      </c>
      <c r="D54" s="115">
        <v>7</v>
      </c>
      <c r="E54" s="115">
        <v>30</v>
      </c>
      <c r="F54" s="2">
        <f>SUM(Table23[[#This Row],[ &lt;15]:[ 15+]])</f>
        <v>37</v>
      </c>
      <c r="G54" s="116">
        <f t="shared" si="6"/>
        <v>3.532894108660365E-3</v>
      </c>
      <c r="H54" s="4">
        <f t="shared" si="7"/>
        <v>69.725198128520958</v>
      </c>
      <c r="I54" s="19">
        <f t="shared" si="8"/>
        <v>76.699131099016526</v>
      </c>
      <c r="K54" s="14">
        <f>IFERROR(Table23[[#This Row],[ &lt;15]]/Table23[[#This Row],[Grand Total]],"")</f>
        <v>0.1891891891891892</v>
      </c>
      <c r="L54" s="15">
        <f>IFERROR(K54*Table23[[#This Row],[FY24 DATIM Target_Adj (internal) (g*i(district total))]],"")</f>
        <v>14.510646424138262</v>
      </c>
    </row>
    <row r="55" spans="1:12" x14ac:dyDescent="0.3">
      <c r="A55" s="160" t="s">
        <v>9</v>
      </c>
      <c r="B55" s="161" t="s">
        <v>33</v>
      </c>
      <c r="C55" s="161" t="s">
        <v>66</v>
      </c>
      <c r="D55" s="115">
        <v>6</v>
      </c>
      <c r="E55" s="115">
        <v>361</v>
      </c>
      <c r="F55" s="2">
        <f>SUM(Table23[[#This Row],[ &lt;15]:[ 15+]])</f>
        <v>367</v>
      </c>
      <c r="G55" s="116">
        <f t="shared" si="6"/>
        <v>3.5042490212928483E-2</v>
      </c>
      <c r="H55" s="4">
        <f t="shared" si="7"/>
        <v>691.59858684235655</v>
      </c>
      <c r="I55" s="19">
        <f t="shared" si="8"/>
        <v>760.77246252267742</v>
      </c>
      <c r="K55" s="14">
        <f>IFERROR(Table23[[#This Row],[ &lt;15]]/Table23[[#This Row],[Grand Total]],"")</f>
        <v>1.6348773841961851E-2</v>
      </c>
      <c r="L55" s="15">
        <f>IFERROR(K55*Table23[[#This Row],[FY24 DATIM Target_Adj (internal) (g*i(district total))]],"")</f>
        <v>12.437696934975651</v>
      </c>
    </row>
    <row r="56" spans="1:12" x14ac:dyDescent="0.3">
      <c r="A56" s="162" t="s">
        <v>9</v>
      </c>
      <c r="B56" s="158" t="s">
        <v>67</v>
      </c>
      <c r="C56" s="158"/>
      <c r="D56" s="110">
        <v>284</v>
      </c>
      <c r="E56" s="110">
        <v>10189</v>
      </c>
      <c r="F56" s="6">
        <f>SUM(Table23[[#This Row],[ &lt;15]:[ 15+]])</f>
        <v>10473</v>
      </c>
      <c r="G56" s="112">
        <f t="shared" si="6"/>
        <v>1</v>
      </c>
      <c r="H56" s="110">
        <v>19736</v>
      </c>
      <c r="I56" s="141">
        <v>21710</v>
      </c>
      <c r="K56" s="14">
        <f>IFERROR(Table23[[#This Row],[ &lt;15]]/Table23[[#This Row],[Grand Total]],"")</f>
        <v>2.711734937458226E-2</v>
      </c>
      <c r="L56" s="15">
        <f>IFERROR(K56*Table23[[#This Row],[FY24 DATIM Target_Adj (internal) (g*i(district total))]],"")</f>
        <v>588.71765492218083</v>
      </c>
    </row>
    <row r="57" spans="1:12" x14ac:dyDescent="0.3">
      <c r="A57" s="159" t="s">
        <v>9</v>
      </c>
      <c r="B57" s="157" t="s">
        <v>68</v>
      </c>
      <c r="C57" s="159" t="s">
        <v>69</v>
      </c>
      <c r="D57" s="105"/>
      <c r="E57" s="105">
        <v>249</v>
      </c>
      <c r="F57" s="9">
        <f>SUM(Table23[[#This Row],[ &lt;15]:[ 15+]])</f>
        <v>249</v>
      </c>
      <c r="G57" s="107">
        <f t="shared" ref="G57:G66" si="9">F57/$F$66</f>
        <v>0.34583333333333333</v>
      </c>
      <c r="H57" s="11">
        <f t="shared" ref="H57:H65" si="10">G57*$H$66</f>
        <v>676.79583333333335</v>
      </c>
      <c r="I57" s="20">
        <f t="shared" ref="I57:I65" si="11">G57*$I$66</f>
        <v>744.57916666666665</v>
      </c>
      <c r="K57" s="14">
        <f>IFERROR(Table23[[#This Row],[ &lt;15]]/Table23[[#This Row],[Grand Total]],"")</f>
        <v>0</v>
      </c>
      <c r="L57" s="15">
        <f>IFERROR(K57*Table23[[#This Row],[FY24 DATIM Target_Adj (internal) (g*i(district total))]],"")</f>
        <v>0</v>
      </c>
    </row>
    <row r="58" spans="1:12" x14ac:dyDescent="0.3">
      <c r="A58" s="159" t="s">
        <v>9</v>
      </c>
      <c r="B58" s="157" t="s">
        <v>68</v>
      </c>
      <c r="C58" s="159" t="s">
        <v>70</v>
      </c>
      <c r="D58" s="105"/>
      <c r="E58" s="105">
        <v>6</v>
      </c>
      <c r="F58" s="9">
        <f>SUM(Table23[[#This Row],[ &lt;15]:[ 15+]])</f>
        <v>6</v>
      </c>
      <c r="G58" s="107">
        <f t="shared" si="9"/>
        <v>8.3333333333333332E-3</v>
      </c>
      <c r="H58" s="11">
        <f t="shared" si="10"/>
        <v>16.308333333333334</v>
      </c>
      <c r="I58" s="20">
        <f t="shared" si="11"/>
        <v>17.941666666666666</v>
      </c>
      <c r="K58" s="14">
        <f>IFERROR(Table23[[#This Row],[ &lt;15]]/Table23[[#This Row],[Grand Total]],"")</f>
        <v>0</v>
      </c>
      <c r="L58" s="15">
        <f>IFERROR(K58*Table23[[#This Row],[FY24 DATIM Target_Adj (internal) (g*i(district total))]],"")</f>
        <v>0</v>
      </c>
    </row>
    <row r="59" spans="1:12" x14ac:dyDescent="0.3">
      <c r="A59" s="160" t="s">
        <v>9</v>
      </c>
      <c r="B59" s="161" t="s">
        <v>68</v>
      </c>
      <c r="C59" s="161" t="s">
        <v>71</v>
      </c>
      <c r="D59" s="115">
        <v>11</v>
      </c>
      <c r="E59" s="115">
        <v>111</v>
      </c>
      <c r="F59" s="2">
        <f>SUM(Table23[[#This Row],[ &lt;15]:[ 15+]])</f>
        <v>122</v>
      </c>
      <c r="G59" s="116">
        <f t="shared" si="9"/>
        <v>0.16944444444444445</v>
      </c>
      <c r="H59" s="4">
        <f t="shared" si="10"/>
        <v>331.60277777777782</v>
      </c>
      <c r="I59" s="19">
        <f t="shared" si="11"/>
        <v>364.81388888888893</v>
      </c>
      <c r="K59" s="14">
        <f>IFERROR(Table23[[#This Row],[ &lt;15]]/Table23[[#This Row],[Grand Total]],"")</f>
        <v>9.0163934426229511E-2</v>
      </c>
      <c r="L59" s="15">
        <f>IFERROR(K59*Table23[[#This Row],[FY24 DATIM Target_Adj (internal) (g*i(district total))]],"")</f>
        <v>32.893055555555563</v>
      </c>
    </row>
    <row r="60" spans="1:12" x14ac:dyDescent="0.3">
      <c r="A60" s="159" t="s">
        <v>9</v>
      </c>
      <c r="B60" s="157" t="s">
        <v>68</v>
      </c>
      <c r="C60" s="159" t="s">
        <v>72</v>
      </c>
      <c r="D60" s="105"/>
      <c r="E60" s="105">
        <v>3</v>
      </c>
      <c r="F60" s="9">
        <f>SUM(Table23[[#This Row],[ &lt;15]:[ 15+]])</f>
        <v>3</v>
      </c>
      <c r="G60" s="107">
        <f t="shared" si="9"/>
        <v>4.1666666666666666E-3</v>
      </c>
      <c r="H60" s="11">
        <f t="shared" si="10"/>
        <v>8.1541666666666668</v>
      </c>
      <c r="I60" s="20">
        <f t="shared" si="11"/>
        <v>8.9708333333333332</v>
      </c>
      <c r="K60" s="14">
        <f>IFERROR(Table23[[#This Row],[ &lt;15]]/Table23[[#This Row],[Grand Total]],"")</f>
        <v>0</v>
      </c>
      <c r="L60" s="15">
        <f>IFERROR(K60*Table23[[#This Row],[FY24 DATIM Target_Adj (internal) (g*i(district total))]],"")</f>
        <v>0</v>
      </c>
    </row>
    <row r="61" spans="1:12" x14ac:dyDescent="0.3">
      <c r="A61" s="160" t="s">
        <v>9</v>
      </c>
      <c r="B61" s="161" t="s">
        <v>68</v>
      </c>
      <c r="C61" s="161" t="s">
        <v>73</v>
      </c>
      <c r="D61" s="115"/>
      <c r="E61" s="115">
        <v>22</v>
      </c>
      <c r="F61" s="2">
        <f>SUM(Table23[[#This Row],[ &lt;15]:[ 15+]])</f>
        <v>22</v>
      </c>
      <c r="G61" s="116">
        <f t="shared" si="9"/>
        <v>3.0555555555555555E-2</v>
      </c>
      <c r="H61" s="4">
        <f t="shared" si="10"/>
        <v>59.797222222222217</v>
      </c>
      <c r="I61" s="19">
        <f t="shared" si="11"/>
        <v>65.786111111111111</v>
      </c>
      <c r="K61" s="14">
        <f>IFERROR(Table23[[#This Row],[ &lt;15]]/Table23[[#This Row],[Grand Total]],"")</f>
        <v>0</v>
      </c>
      <c r="L61" s="15">
        <f>IFERROR(K61*Table23[[#This Row],[FY24 DATIM Target_Adj (internal) (g*i(district total))]],"")</f>
        <v>0</v>
      </c>
    </row>
    <row r="62" spans="1:12" x14ac:dyDescent="0.3">
      <c r="A62" s="160" t="s">
        <v>9</v>
      </c>
      <c r="B62" s="161" t="s">
        <v>68</v>
      </c>
      <c r="C62" s="161" t="s">
        <v>74</v>
      </c>
      <c r="D62" s="115">
        <v>7</v>
      </c>
      <c r="E62" s="115">
        <v>128</v>
      </c>
      <c r="F62" s="2">
        <f>SUM(Table23[[#This Row],[ &lt;15]:[ 15+]])</f>
        <v>135</v>
      </c>
      <c r="G62" s="116">
        <f t="shared" si="9"/>
        <v>0.1875</v>
      </c>
      <c r="H62" s="4">
        <f t="shared" si="10"/>
        <v>366.9375</v>
      </c>
      <c r="I62" s="19">
        <f t="shared" si="11"/>
        <v>403.6875</v>
      </c>
      <c r="K62" s="14">
        <f>IFERROR(Table23[[#This Row],[ &lt;15]]/Table23[[#This Row],[Grand Total]],"")</f>
        <v>5.185185185185185E-2</v>
      </c>
      <c r="L62" s="15">
        <f>IFERROR(K62*Table23[[#This Row],[FY24 DATIM Target_Adj (internal) (g*i(district total))]],"")</f>
        <v>20.931944444444444</v>
      </c>
    </row>
    <row r="63" spans="1:12" x14ac:dyDescent="0.3">
      <c r="A63" s="159" t="s">
        <v>9</v>
      </c>
      <c r="B63" s="157" t="s">
        <v>68</v>
      </c>
      <c r="C63" s="159" t="s">
        <v>75</v>
      </c>
      <c r="D63" s="105"/>
      <c r="E63" s="105">
        <v>18</v>
      </c>
      <c r="F63" s="9">
        <f>SUM(Table23[[#This Row],[ &lt;15]:[ 15+]])</f>
        <v>18</v>
      </c>
      <c r="G63" s="107">
        <f t="shared" si="9"/>
        <v>2.5000000000000001E-2</v>
      </c>
      <c r="H63" s="11">
        <f t="shared" si="10"/>
        <v>48.925000000000004</v>
      </c>
      <c r="I63" s="20">
        <f t="shared" si="11"/>
        <v>53.825000000000003</v>
      </c>
      <c r="K63" s="14">
        <f>IFERROR(Table23[[#This Row],[ &lt;15]]/Table23[[#This Row],[Grand Total]],"")</f>
        <v>0</v>
      </c>
      <c r="L63" s="15">
        <f>IFERROR(K63*Table23[[#This Row],[FY24 DATIM Target_Adj (internal) (g*i(district total))]],"")</f>
        <v>0</v>
      </c>
    </row>
    <row r="64" spans="1:12" x14ac:dyDescent="0.3">
      <c r="A64" s="160" t="s">
        <v>9</v>
      </c>
      <c r="B64" s="161" t="s">
        <v>68</v>
      </c>
      <c r="C64" s="161" t="s">
        <v>76</v>
      </c>
      <c r="D64" s="115">
        <v>10</v>
      </c>
      <c r="E64" s="115">
        <v>155</v>
      </c>
      <c r="F64" s="2">
        <f>SUM(Table23[[#This Row],[ &lt;15]:[ 15+]])</f>
        <v>165</v>
      </c>
      <c r="G64" s="116">
        <f t="shared" si="9"/>
        <v>0.22916666666666666</v>
      </c>
      <c r="H64" s="4">
        <f t="shared" si="10"/>
        <v>448.47916666666663</v>
      </c>
      <c r="I64" s="19">
        <f t="shared" si="11"/>
        <v>493.39583333333331</v>
      </c>
      <c r="K64" s="14">
        <f>IFERROR(Table23[[#This Row],[ &lt;15]]/Table23[[#This Row],[Grand Total]],"")</f>
        <v>6.0606060606060608E-2</v>
      </c>
      <c r="L64" s="15">
        <f>IFERROR(K64*Table23[[#This Row],[FY24 DATIM Target_Adj (internal) (g*i(district total))]],"")</f>
        <v>29.902777777777779</v>
      </c>
    </row>
    <row r="65" spans="1:12" x14ac:dyDescent="0.3">
      <c r="A65" s="160" t="s">
        <v>9</v>
      </c>
      <c r="B65" s="161" t="s">
        <v>68</v>
      </c>
      <c r="C65" s="159" t="s">
        <v>77</v>
      </c>
      <c r="D65" s="105"/>
      <c r="E65" s="105">
        <v>0</v>
      </c>
      <c r="F65" s="9">
        <f>SUM(Table23[[#This Row],[ &lt;15]:[ 15+]])</f>
        <v>0</v>
      </c>
      <c r="G65" s="107">
        <f t="shared" si="9"/>
        <v>0</v>
      </c>
      <c r="H65" s="11">
        <f t="shared" si="10"/>
        <v>0</v>
      </c>
      <c r="I65" s="20">
        <f t="shared" si="11"/>
        <v>0</v>
      </c>
      <c r="K65" s="14">
        <v>0</v>
      </c>
      <c r="L65" s="15">
        <f>IFERROR(K65*Table23[[#This Row],[FY24 DATIM Target_Adj (internal) (g*i(district total))]],"")</f>
        <v>0</v>
      </c>
    </row>
    <row r="66" spans="1:12" x14ac:dyDescent="0.3">
      <c r="A66" s="162" t="s">
        <v>9</v>
      </c>
      <c r="B66" s="158" t="s">
        <v>78</v>
      </c>
      <c r="C66" s="158"/>
      <c r="D66" s="110">
        <v>28</v>
      </c>
      <c r="E66" s="110">
        <v>692</v>
      </c>
      <c r="F66" s="6">
        <f>SUM(Table23[[#This Row],[ &lt;15]:[ 15+]])</f>
        <v>720</v>
      </c>
      <c r="G66" s="112">
        <f t="shared" si="9"/>
        <v>1</v>
      </c>
      <c r="H66" s="110">
        <v>1957</v>
      </c>
      <c r="I66" s="141">
        <v>2153</v>
      </c>
      <c r="K66" s="14">
        <f>IFERROR(Table23[[#This Row],[ &lt;15]]/Table23[[#This Row],[Grand Total]],"")</f>
        <v>3.888888888888889E-2</v>
      </c>
      <c r="L66" s="15">
        <f>IFERROR(K66*Table23[[#This Row],[FY24 DATIM Target_Adj (internal) (g*i(district total))]],"")</f>
        <v>83.727777777777774</v>
      </c>
    </row>
    <row r="67" spans="1:12" x14ac:dyDescent="0.3">
      <c r="A67" s="159" t="s">
        <v>9</v>
      </c>
      <c r="B67" s="157" t="s">
        <v>79</v>
      </c>
      <c r="C67" s="159" t="s">
        <v>80</v>
      </c>
      <c r="D67" s="105"/>
      <c r="E67" s="105">
        <v>1</v>
      </c>
      <c r="F67" s="9">
        <f>SUM(Table23[[#This Row],[ &lt;15]:[ 15+]])</f>
        <v>1</v>
      </c>
      <c r="G67" s="107">
        <f t="shared" ref="G67:G73" si="12">F67/$F$73</f>
        <v>1.7636684303350969E-3</v>
      </c>
      <c r="H67" s="11">
        <f t="shared" ref="H67:H72" si="13">G67*$H$73</f>
        <v>1.9982363315696647</v>
      </c>
      <c r="I67" s="20">
        <f t="shared" ref="I67:I72" si="14">G67*$I$73</f>
        <v>2.1992945326278659</v>
      </c>
      <c r="K67" s="14">
        <f>IFERROR(Table23[[#This Row],[ &lt;15]]/Table23[[#This Row],[Grand Total]],"")</f>
        <v>0</v>
      </c>
      <c r="L67" s="15">
        <f>IFERROR(K67*Table23[[#This Row],[FY24 DATIM Target_Adj (internal) (g*i(district total))]],"")</f>
        <v>0</v>
      </c>
    </row>
    <row r="68" spans="1:12" x14ac:dyDescent="0.3">
      <c r="A68" s="160" t="s">
        <v>9</v>
      </c>
      <c r="B68" s="161" t="s">
        <v>79</v>
      </c>
      <c r="C68" s="161" t="s">
        <v>81</v>
      </c>
      <c r="D68" s="115">
        <v>6</v>
      </c>
      <c r="E68" s="115">
        <v>76</v>
      </c>
      <c r="F68" s="2">
        <f>SUM(Table23[[#This Row],[ &lt;15]:[ 15+]])</f>
        <v>82</v>
      </c>
      <c r="G68" s="116">
        <f t="shared" si="12"/>
        <v>0.14462081128747795</v>
      </c>
      <c r="H68" s="4">
        <f t="shared" si="13"/>
        <v>163.8553791887125</v>
      </c>
      <c r="I68" s="19">
        <f t="shared" si="14"/>
        <v>180.34215167548498</v>
      </c>
      <c r="K68" s="14">
        <f>IFERROR(Table23[[#This Row],[ &lt;15]]/Table23[[#This Row],[Grand Total]],"")</f>
        <v>7.3170731707317069E-2</v>
      </c>
      <c r="L68" s="15">
        <f>IFERROR(K68*Table23[[#This Row],[FY24 DATIM Target_Adj (internal) (g*i(district total))]],"")</f>
        <v>13.195767195767193</v>
      </c>
    </row>
    <row r="69" spans="1:12" x14ac:dyDescent="0.3">
      <c r="A69" s="159" t="s">
        <v>9</v>
      </c>
      <c r="B69" s="157" t="s">
        <v>79</v>
      </c>
      <c r="C69" s="159" t="s">
        <v>82</v>
      </c>
      <c r="D69" s="105"/>
      <c r="E69" s="105">
        <v>44</v>
      </c>
      <c r="F69" s="9">
        <f>SUM(Table23[[#This Row],[ &lt;15]:[ 15+]])</f>
        <v>44</v>
      </c>
      <c r="G69" s="107">
        <f t="shared" si="12"/>
        <v>7.7601410934744264E-2</v>
      </c>
      <c r="H69" s="11">
        <f t="shared" si="13"/>
        <v>87.922398589065253</v>
      </c>
      <c r="I69" s="20">
        <f t="shared" si="14"/>
        <v>96.768959435626101</v>
      </c>
      <c r="K69" s="14">
        <f>IFERROR(Table23[[#This Row],[ &lt;15]]/Table23[[#This Row],[Grand Total]],"")</f>
        <v>0</v>
      </c>
      <c r="L69" s="15">
        <f>IFERROR(K69*Table23[[#This Row],[FY24 DATIM Target_Adj (internal) (g*i(district total))]],"")</f>
        <v>0</v>
      </c>
    </row>
    <row r="70" spans="1:12" x14ac:dyDescent="0.3">
      <c r="A70" s="159" t="s">
        <v>9</v>
      </c>
      <c r="B70" s="157" t="s">
        <v>79</v>
      </c>
      <c r="C70" s="159" t="s">
        <v>83</v>
      </c>
      <c r="D70" s="105"/>
      <c r="E70" s="105">
        <v>64</v>
      </c>
      <c r="F70" s="9">
        <f>SUM(Table23[[#This Row],[ &lt;15]:[ 15+]])</f>
        <v>64</v>
      </c>
      <c r="G70" s="107">
        <f t="shared" si="12"/>
        <v>0.1128747795414462</v>
      </c>
      <c r="H70" s="11">
        <f t="shared" si="13"/>
        <v>127.88712522045854</v>
      </c>
      <c r="I70" s="20">
        <f t="shared" si="14"/>
        <v>140.75485008818342</v>
      </c>
      <c r="K70" s="14">
        <f>IFERROR(Table23[[#This Row],[ &lt;15]]/Table23[[#This Row],[Grand Total]],"")</f>
        <v>0</v>
      </c>
      <c r="L70" s="15">
        <f>IFERROR(K70*Table23[[#This Row],[FY24 DATIM Target_Adj (internal) (g*i(district total))]],"")</f>
        <v>0</v>
      </c>
    </row>
    <row r="71" spans="1:12" x14ac:dyDescent="0.3">
      <c r="A71" s="159" t="s">
        <v>9</v>
      </c>
      <c r="B71" s="157" t="s">
        <v>79</v>
      </c>
      <c r="C71" s="159" t="s">
        <v>84</v>
      </c>
      <c r="D71" s="105"/>
      <c r="E71" s="105">
        <v>19</v>
      </c>
      <c r="F71" s="9">
        <f>SUM(Table23[[#This Row],[ &lt;15]:[ 15+]])</f>
        <v>19</v>
      </c>
      <c r="G71" s="107">
        <f t="shared" si="12"/>
        <v>3.3509700176366841E-2</v>
      </c>
      <c r="H71" s="11">
        <f t="shared" si="13"/>
        <v>37.966490299823633</v>
      </c>
      <c r="I71" s="20">
        <f t="shared" si="14"/>
        <v>41.786596119929449</v>
      </c>
      <c r="K71" s="14">
        <f>IFERROR(Table23[[#This Row],[ &lt;15]]/Table23[[#This Row],[Grand Total]],"")</f>
        <v>0</v>
      </c>
      <c r="L71" s="15">
        <f>IFERROR(K71*Table23[[#This Row],[FY24 DATIM Target_Adj (internal) (g*i(district total))]],"")</f>
        <v>0</v>
      </c>
    </row>
    <row r="72" spans="1:12" x14ac:dyDescent="0.3">
      <c r="A72" s="160" t="s">
        <v>9</v>
      </c>
      <c r="B72" s="161" t="s">
        <v>79</v>
      </c>
      <c r="C72" s="161" t="s">
        <v>85</v>
      </c>
      <c r="D72" s="115">
        <v>9</v>
      </c>
      <c r="E72" s="115">
        <v>348</v>
      </c>
      <c r="F72" s="2">
        <f>SUM(Table23[[#This Row],[ &lt;15]:[ 15+]])</f>
        <v>357</v>
      </c>
      <c r="G72" s="116">
        <f t="shared" si="12"/>
        <v>0.62962962962962965</v>
      </c>
      <c r="H72" s="4">
        <f t="shared" si="13"/>
        <v>713.37037037037044</v>
      </c>
      <c r="I72" s="19">
        <f t="shared" si="14"/>
        <v>785.14814814814815</v>
      </c>
      <c r="K72" s="14">
        <f>IFERROR(Table23[[#This Row],[ &lt;15]]/Table23[[#This Row],[Grand Total]],"")</f>
        <v>2.5210084033613446E-2</v>
      </c>
      <c r="L72" s="15">
        <f>IFERROR(K72*Table23[[#This Row],[FY24 DATIM Target_Adj (internal) (g*i(district total))]],"")</f>
        <v>19.793650793650794</v>
      </c>
    </row>
    <row r="73" spans="1:12" x14ac:dyDescent="0.3">
      <c r="A73" s="162" t="s">
        <v>9</v>
      </c>
      <c r="B73" s="158" t="s">
        <v>86</v>
      </c>
      <c r="C73" s="158"/>
      <c r="D73" s="110">
        <v>15</v>
      </c>
      <c r="E73" s="110">
        <v>552</v>
      </c>
      <c r="F73" s="6">
        <f>SUM(Table23[[#This Row],[ &lt;15]:[ 15+]])</f>
        <v>567</v>
      </c>
      <c r="G73" s="112">
        <f t="shared" si="12"/>
        <v>1</v>
      </c>
      <c r="H73" s="110">
        <v>1133</v>
      </c>
      <c r="I73" s="141">
        <v>1247</v>
      </c>
      <c r="K73" s="14">
        <f>IFERROR(Table23[[#This Row],[ &lt;15]]/Table23[[#This Row],[Grand Total]],"")</f>
        <v>2.6455026455026454E-2</v>
      </c>
      <c r="L73" s="15">
        <f>IFERROR(K73*Table23[[#This Row],[FY24 DATIM Target_Adj (internal) (g*i(district total))]],"")</f>
        <v>32.989417989417987</v>
      </c>
    </row>
    <row r="74" spans="1:12" x14ac:dyDescent="0.3">
      <c r="A74" s="160" t="s">
        <v>9</v>
      </c>
      <c r="B74" s="161" t="s">
        <v>87</v>
      </c>
      <c r="C74" s="161" t="s">
        <v>88</v>
      </c>
      <c r="D74" s="115">
        <v>9</v>
      </c>
      <c r="E74" s="115">
        <v>94</v>
      </c>
      <c r="F74" s="2">
        <f>SUM(Table23[[#This Row],[ &lt;15]:[ 15+]])</f>
        <v>103</v>
      </c>
      <c r="G74" s="116">
        <f>F74/$F$86</f>
        <v>5.5080213903743312E-2</v>
      </c>
      <c r="H74" s="4">
        <f>G74*$H$86</f>
        <v>293.46737967914436</v>
      </c>
      <c r="I74" s="19">
        <f>G74*$I$86</f>
        <v>322.82513368983956</v>
      </c>
      <c r="K74" s="14">
        <f>IFERROR(Table23[[#This Row],[ &lt;15]]/Table23[[#This Row],[Grand Total]],"")</f>
        <v>8.7378640776699032E-2</v>
      </c>
      <c r="L74" s="15">
        <f>IFERROR(K74*Table23[[#This Row],[FY24 DATIM Target_Adj (internal) (g*i(district total))]],"")</f>
        <v>28.208021390374331</v>
      </c>
    </row>
    <row r="75" spans="1:12" x14ac:dyDescent="0.3">
      <c r="A75" s="160" t="s">
        <v>9</v>
      </c>
      <c r="B75" s="161" t="s">
        <v>87</v>
      </c>
      <c r="C75" s="161" t="s">
        <v>89</v>
      </c>
      <c r="D75" s="115">
        <v>1</v>
      </c>
      <c r="E75" s="115">
        <v>30</v>
      </c>
      <c r="F75" s="2">
        <f>SUM(Table23[[#This Row],[ &lt;15]:[ 15+]])</f>
        <v>31</v>
      </c>
      <c r="G75" s="116">
        <f t="shared" ref="G75:G86" si="15">F75/$F$86</f>
        <v>1.6577540106951873E-2</v>
      </c>
      <c r="H75" s="4">
        <f t="shared" ref="H75:H85" si="16">G75*$H$86</f>
        <v>88.325133689839575</v>
      </c>
      <c r="I75" s="19">
        <f t="shared" ref="I75:I85" si="17">G75*$I$86</f>
        <v>97.16096256684493</v>
      </c>
      <c r="K75" s="14">
        <f>IFERROR(Table23[[#This Row],[ &lt;15]]/Table23[[#This Row],[Grand Total]],"")</f>
        <v>3.2258064516129031E-2</v>
      </c>
      <c r="L75" s="15">
        <f>IFERROR(K75*Table23[[#This Row],[FY24 DATIM Target_Adj (internal) (g*i(district total))]],"")</f>
        <v>3.1342245989304813</v>
      </c>
    </row>
    <row r="76" spans="1:12" x14ac:dyDescent="0.3">
      <c r="A76" s="159" t="s">
        <v>9</v>
      </c>
      <c r="B76" s="157" t="s">
        <v>87</v>
      </c>
      <c r="C76" s="159" t="s">
        <v>90</v>
      </c>
      <c r="D76" s="105"/>
      <c r="E76" s="105">
        <v>0</v>
      </c>
      <c r="F76" s="9">
        <f>SUM(Table23[[#This Row],[ &lt;15]:[ 15+]])</f>
        <v>0</v>
      </c>
      <c r="G76" s="107">
        <f t="shared" si="15"/>
        <v>0</v>
      </c>
      <c r="H76" s="11">
        <f t="shared" si="16"/>
        <v>0</v>
      </c>
      <c r="I76" s="20">
        <f t="shared" si="17"/>
        <v>0</v>
      </c>
      <c r="K76" s="14">
        <v>0</v>
      </c>
      <c r="L76" s="15">
        <f>IFERROR(K76*Table23[[#This Row],[FY24 DATIM Target_Adj (internal) (g*i(district total))]],"")</f>
        <v>0</v>
      </c>
    </row>
    <row r="77" spans="1:12" x14ac:dyDescent="0.3">
      <c r="A77" s="159" t="s">
        <v>9</v>
      </c>
      <c r="B77" s="157" t="s">
        <v>87</v>
      </c>
      <c r="C77" s="159" t="s">
        <v>91</v>
      </c>
      <c r="D77" s="105"/>
      <c r="E77" s="105">
        <v>120</v>
      </c>
      <c r="F77" s="9">
        <f>SUM(Table23[[#This Row],[ &lt;15]:[ 15+]])</f>
        <v>120</v>
      </c>
      <c r="G77" s="107">
        <f t="shared" si="15"/>
        <v>6.4171122994652413E-2</v>
      </c>
      <c r="H77" s="11">
        <f t="shared" si="16"/>
        <v>341.90374331550805</v>
      </c>
      <c r="I77" s="20">
        <f t="shared" si="17"/>
        <v>376.10695187165777</v>
      </c>
      <c r="K77" s="14">
        <f>IFERROR(Table23[[#This Row],[ &lt;15]]/Table23[[#This Row],[Grand Total]],"")</f>
        <v>0</v>
      </c>
      <c r="L77" s="15">
        <f>IFERROR(K77*Table23[[#This Row],[FY24 DATIM Target_Adj (internal) (g*i(district total))]],"")</f>
        <v>0</v>
      </c>
    </row>
    <row r="78" spans="1:12" x14ac:dyDescent="0.3">
      <c r="A78" s="160" t="s">
        <v>9</v>
      </c>
      <c r="B78" s="161" t="s">
        <v>87</v>
      </c>
      <c r="C78" s="161" t="s">
        <v>92</v>
      </c>
      <c r="D78" s="115">
        <v>2</v>
      </c>
      <c r="E78" s="115">
        <v>36</v>
      </c>
      <c r="F78" s="2">
        <f>SUM(Table23[[#This Row],[ &lt;15]:[ 15+]])</f>
        <v>38</v>
      </c>
      <c r="G78" s="116">
        <f t="shared" si="15"/>
        <v>2.0320855614973262E-2</v>
      </c>
      <c r="H78" s="4">
        <f t="shared" si="16"/>
        <v>108.26951871657754</v>
      </c>
      <c r="I78" s="19">
        <f t="shared" si="17"/>
        <v>119.10053475935828</v>
      </c>
      <c r="K78" s="14">
        <f>IFERROR(Table23[[#This Row],[ &lt;15]]/Table23[[#This Row],[Grand Total]],"")</f>
        <v>5.2631578947368418E-2</v>
      </c>
      <c r="L78" s="15">
        <f>IFERROR(K78*Table23[[#This Row],[FY24 DATIM Target_Adj (internal) (g*i(district total))]],"")</f>
        <v>6.2684491978609618</v>
      </c>
    </row>
    <row r="79" spans="1:12" x14ac:dyDescent="0.3">
      <c r="A79" s="160" t="s">
        <v>9</v>
      </c>
      <c r="B79" s="161" t="s">
        <v>87</v>
      </c>
      <c r="C79" s="161" t="s">
        <v>93</v>
      </c>
      <c r="D79" s="115"/>
      <c r="E79" s="115">
        <v>13</v>
      </c>
      <c r="F79" s="2">
        <f>SUM(Table23[[#This Row],[ &lt;15]:[ 15+]])</f>
        <v>13</v>
      </c>
      <c r="G79" s="116">
        <f t="shared" si="15"/>
        <v>6.9518716577540111E-3</v>
      </c>
      <c r="H79" s="4">
        <f t="shared" si="16"/>
        <v>37.039572192513369</v>
      </c>
      <c r="I79" s="19">
        <f t="shared" si="17"/>
        <v>40.744919786096261</v>
      </c>
      <c r="K79" s="14">
        <f>IFERROR(Table23[[#This Row],[ &lt;15]]/Table23[[#This Row],[Grand Total]],"")</f>
        <v>0</v>
      </c>
      <c r="L79" s="15">
        <f>IFERROR(K79*Table23[[#This Row],[FY24 DATIM Target_Adj (internal) (g*i(district total))]],"")</f>
        <v>0</v>
      </c>
    </row>
    <row r="80" spans="1:12" x14ac:dyDescent="0.3">
      <c r="A80" s="160" t="s">
        <v>9</v>
      </c>
      <c r="B80" s="161" t="s">
        <v>87</v>
      </c>
      <c r="C80" s="161" t="s">
        <v>94</v>
      </c>
      <c r="D80" s="115">
        <v>14</v>
      </c>
      <c r="E80" s="115">
        <v>1269</v>
      </c>
      <c r="F80" s="2">
        <f>SUM(Table23[[#This Row],[ &lt;15]:[ 15+]])</f>
        <v>1283</v>
      </c>
      <c r="G80" s="116">
        <f t="shared" si="15"/>
        <v>0.68609625668449203</v>
      </c>
      <c r="H80" s="4">
        <f t="shared" si="16"/>
        <v>3655.5208556149737</v>
      </c>
      <c r="I80" s="19">
        <f t="shared" si="17"/>
        <v>4021.2101604278078</v>
      </c>
      <c r="K80" s="14">
        <f>IFERROR(Table23[[#This Row],[ &lt;15]]/Table23[[#This Row],[Grand Total]],"")</f>
        <v>1.0911925175370226E-2</v>
      </c>
      <c r="L80" s="15">
        <f>IFERROR(K80*Table23[[#This Row],[FY24 DATIM Target_Adj (internal) (g*i(district total))]],"")</f>
        <v>43.879144385026741</v>
      </c>
    </row>
    <row r="81" spans="1:12" x14ac:dyDescent="0.3">
      <c r="A81" s="159" t="s">
        <v>9</v>
      </c>
      <c r="B81" s="157" t="s">
        <v>87</v>
      </c>
      <c r="C81" s="159" t="s">
        <v>95</v>
      </c>
      <c r="D81" s="105"/>
      <c r="E81" s="105">
        <v>0</v>
      </c>
      <c r="F81" s="9">
        <f>SUM(Table23[[#This Row],[ &lt;15]:[ 15+]])</f>
        <v>0</v>
      </c>
      <c r="G81" s="107">
        <f t="shared" si="15"/>
        <v>0</v>
      </c>
      <c r="H81" s="11">
        <f t="shared" si="16"/>
        <v>0</v>
      </c>
      <c r="I81" s="20">
        <f t="shared" si="17"/>
        <v>0</v>
      </c>
      <c r="K81" s="14">
        <v>0</v>
      </c>
      <c r="L81" s="15">
        <f>IFERROR(K81*Table23[[#This Row],[FY24 DATIM Target_Adj (internal) (g*i(district total))]],"")</f>
        <v>0</v>
      </c>
    </row>
    <row r="82" spans="1:12" x14ac:dyDescent="0.3">
      <c r="A82" s="160" t="s">
        <v>9</v>
      </c>
      <c r="B82" s="161" t="s">
        <v>87</v>
      </c>
      <c r="C82" s="161" t="s">
        <v>96</v>
      </c>
      <c r="D82" s="115"/>
      <c r="E82" s="115">
        <v>211</v>
      </c>
      <c r="F82" s="2">
        <f>SUM(Table23[[#This Row],[ &lt;15]:[ 15+]])</f>
        <v>211</v>
      </c>
      <c r="G82" s="116">
        <f t="shared" si="15"/>
        <v>0.11283422459893049</v>
      </c>
      <c r="H82" s="4">
        <f t="shared" si="16"/>
        <v>601.18074866310167</v>
      </c>
      <c r="I82" s="19">
        <f t="shared" si="17"/>
        <v>661.3213903743316</v>
      </c>
      <c r="K82" s="14">
        <f>IFERROR(Table23[[#This Row],[ &lt;15]]/Table23[[#This Row],[Grand Total]],"")</f>
        <v>0</v>
      </c>
      <c r="L82" s="15">
        <f>IFERROR(K82*Table23[[#This Row],[FY24 DATIM Target_Adj (internal) (g*i(district total))]],"")</f>
        <v>0</v>
      </c>
    </row>
    <row r="83" spans="1:12" x14ac:dyDescent="0.3">
      <c r="A83" s="159" t="s">
        <v>9</v>
      </c>
      <c r="B83" s="157" t="s">
        <v>87</v>
      </c>
      <c r="C83" s="159" t="s">
        <v>97</v>
      </c>
      <c r="D83" s="105"/>
      <c r="E83" s="105">
        <v>0</v>
      </c>
      <c r="F83" s="9">
        <f>SUM(Table23[[#This Row],[ &lt;15]:[ 15+]])</f>
        <v>0</v>
      </c>
      <c r="G83" s="107">
        <f t="shared" si="15"/>
        <v>0</v>
      </c>
      <c r="H83" s="11">
        <f t="shared" si="16"/>
        <v>0</v>
      </c>
      <c r="I83" s="20">
        <f t="shared" si="17"/>
        <v>0</v>
      </c>
      <c r="K83" s="14">
        <v>0</v>
      </c>
      <c r="L83" s="15">
        <f>IFERROR(K83*Table23[[#This Row],[FY24 DATIM Target_Adj (internal) (g*i(district total))]],"")</f>
        <v>0</v>
      </c>
    </row>
    <row r="84" spans="1:12" x14ac:dyDescent="0.3">
      <c r="A84" s="159" t="s">
        <v>9</v>
      </c>
      <c r="B84" s="157" t="s">
        <v>87</v>
      </c>
      <c r="C84" s="159" t="s">
        <v>98</v>
      </c>
      <c r="D84" s="105"/>
      <c r="E84" s="105">
        <v>32</v>
      </c>
      <c r="F84" s="9">
        <f>SUM(Table23[[#This Row],[ &lt;15]:[ 15+]])</f>
        <v>32</v>
      </c>
      <c r="G84" s="107">
        <f t="shared" si="15"/>
        <v>1.7112299465240642E-2</v>
      </c>
      <c r="H84" s="11">
        <f t="shared" si="16"/>
        <v>91.174331550802137</v>
      </c>
      <c r="I84" s="20">
        <f t="shared" si="17"/>
        <v>100.2951871657754</v>
      </c>
      <c r="K84" s="14">
        <f>IFERROR(Table23[[#This Row],[ &lt;15]]/Table23[[#This Row],[Grand Total]],"")</f>
        <v>0</v>
      </c>
      <c r="L84" s="15">
        <f>IFERROR(K84*Table23[[#This Row],[FY24 DATIM Target_Adj (internal) (g*i(district total))]],"")</f>
        <v>0</v>
      </c>
    </row>
    <row r="85" spans="1:12" x14ac:dyDescent="0.3">
      <c r="A85" s="160" t="s">
        <v>9</v>
      </c>
      <c r="B85" s="161" t="s">
        <v>87</v>
      </c>
      <c r="C85" s="161" t="s">
        <v>99</v>
      </c>
      <c r="D85" s="115"/>
      <c r="E85" s="115">
        <v>39</v>
      </c>
      <c r="F85" s="2">
        <f>SUM(Table23[[#This Row],[ &lt;15]:[ 15+]])</f>
        <v>39</v>
      </c>
      <c r="G85" s="116">
        <f t="shared" si="15"/>
        <v>2.0855614973262031E-2</v>
      </c>
      <c r="H85" s="4">
        <f t="shared" si="16"/>
        <v>111.1187165775401</v>
      </c>
      <c r="I85" s="19">
        <f t="shared" si="17"/>
        <v>122.23475935828877</v>
      </c>
      <c r="K85" s="14">
        <f>IFERROR(Table23[[#This Row],[ &lt;15]]/Table23[[#This Row],[Grand Total]],"")</f>
        <v>0</v>
      </c>
      <c r="L85" s="15">
        <f>IFERROR(K85*Table23[[#This Row],[FY24 DATIM Target_Adj (internal) (g*i(district total))]],"")</f>
        <v>0</v>
      </c>
    </row>
    <row r="86" spans="1:12" x14ac:dyDescent="0.3">
      <c r="A86" s="162" t="s">
        <v>9</v>
      </c>
      <c r="B86" s="158" t="s">
        <v>100</v>
      </c>
      <c r="C86" s="158"/>
      <c r="D86" s="110">
        <v>26</v>
      </c>
      <c r="E86" s="110">
        <v>1844</v>
      </c>
      <c r="F86" s="6">
        <f>SUM(Table23[[#This Row],[ &lt;15]:[ 15+]])</f>
        <v>1870</v>
      </c>
      <c r="G86" s="112">
        <f t="shared" si="15"/>
        <v>1</v>
      </c>
      <c r="H86" s="110">
        <v>5328</v>
      </c>
      <c r="I86" s="141">
        <v>5861</v>
      </c>
      <c r="K86" s="14">
        <f>IFERROR(Table23[[#This Row],[ &lt;15]]/Table23[[#This Row],[Grand Total]],"")</f>
        <v>1.3903743315508022E-2</v>
      </c>
      <c r="L86" s="15">
        <f>IFERROR(K86*Table23[[#This Row],[FY24 DATIM Target_Adj (internal) (g*i(district total))]],"")</f>
        <v>81.489839572192523</v>
      </c>
    </row>
    <row r="87" spans="1:12" x14ac:dyDescent="0.3">
      <c r="A87" s="159" t="s">
        <v>9</v>
      </c>
      <c r="B87" s="157" t="s">
        <v>101</v>
      </c>
      <c r="C87" s="159" t="s">
        <v>102</v>
      </c>
      <c r="D87" s="105"/>
      <c r="E87" s="105">
        <v>0</v>
      </c>
      <c r="F87" s="9">
        <f>SUM(Table23[[#This Row],[ &lt;15]:[ 15+]])</f>
        <v>0</v>
      </c>
      <c r="G87" s="107">
        <f t="shared" ref="G87:G106" si="18">F87/$F$106</f>
        <v>0</v>
      </c>
      <c r="H87" s="11">
        <f t="shared" ref="H87:H105" si="19">G87*$H$106</f>
        <v>0</v>
      </c>
      <c r="I87" s="20">
        <f t="shared" ref="I87:I105" si="20">G87*$I$106</f>
        <v>0</v>
      </c>
      <c r="K87" s="14">
        <v>0</v>
      </c>
      <c r="L87" s="15">
        <f>IFERROR(K87*Table23[[#This Row],[FY24 DATIM Target_Adj (internal) (g*i(district total))]],"")</f>
        <v>0</v>
      </c>
    </row>
    <row r="88" spans="1:12" x14ac:dyDescent="0.3">
      <c r="A88" s="160" t="s">
        <v>9</v>
      </c>
      <c r="B88" s="161" t="s">
        <v>101</v>
      </c>
      <c r="C88" s="161" t="s">
        <v>103</v>
      </c>
      <c r="D88" s="115">
        <v>1</v>
      </c>
      <c r="E88" s="115">
        <v>13</v>
      </c>
      <c r="F88" s="2">
        <f>SUM(Table23[[#This Row],[ &lt;15]:[ 15+]])</f>
        <v>14</v>
      </c>
      <c r="G88" s="116">
        <f t="shared" si="18"/>
        <v>1.5765765765765764E-2</v>
      </c>
      <c r="H88" s="4">
        <f t="shared" si="19"/>
        <v>111.88963963963963</v>
      </c>
      <c r="I88" s="19">
        <f t="shared" si="20"/>
        <v>123.08333333333333</v>
      </c>
      <c r="K88" s="14">
        <f>IFERROR(Table23[[#This Row],[ &lt;15]]/Table23[[#This Row],[Grand Total]],"")</f>
        <v>7.1428571428571425E-2</v>
      </c>
      <c r="L88" s="15">
        <f>IFERROR(K88*Table23[[#This Row],[FY24 DATIM Target_Adj (internal) (g*i(district total))]],"")</f>
        <v>8.7916666666666661</v>
      </c>
    </row>
    <row r="89" spans="1:12" x14ac:dyDescent="0.3">
      <c r="A89" s="160" t="s">
        <v>9</v>
      </c>
      <c r="B89" s="161" t="s">
        <v>101</v>
      </c>
      <c r="C89" s="161" t="s">
        <v>104</v>
      </c>
      <c r="D89" s="115">
        <v>2</v>
      </c>
      <c r="E89" s="115">
        <v>14</v>
      </c>
      <c r="F89" s="2">
        <f>SUM(Table23[[#This Row],[ &lt;15]:[ 15+]])</f>
        <v>16</v>
      </c>
      <c r="G89" s="116">
        <f t="shared" si="18"/>
        <v>1.8018018018018018E-2</v>
      </c>
      <c r="H89" s="4">
        <f t="shared" si="19"/>
        <v>127.87387387387388</v>
      </c>
      <c r="I89" s="19">
        <f t="shared" si="20"/>
        <v>140.66666666666666</v>
      </c>
      <c r="K89" s="14">
        <f>IFERROR(Table23[[#This Row],[ &lt;15]]/Table23[[#This Row],[Grand Total]],"")</f>
        <v>0.125</v>
      </c>
      <c r="L89" s="15">
        <f>IFERROR(K89*Table23[[#This Row],[FY24 DATIM Target_Adj (internal) (g*i(district total))]],"")</f>
        <v>17.583333333333332</v>
      </c>
    </row>
    <row r="90" spans="1:12" x14ac:dyDescent="0.3">
      <c r="A90" s="159" t="s">
        <v>9</v>
      </c>
      <c r="B90" s="157" t="s">
        <v>101</v>
      </c>
      <c r="C90" s="159" t="s">
        <v>105</v>
      </c>
      <c r="D90" s="105"/>
      <c r="E90" s="105">
        <v>42</v>
      </c>
      <c r="F90" s="9">
        <f>SUM(Table23[[#This Row],[ &lt;15]:[ 15+]])</f>
        <v>42</v>
      </c>
      <c r="G90" s="107">
        <f t="shared" si="18"/>
        <v>4.72972972972973E-2</v>
      </c>
      <c r="H90" s="11">
        <f t="shared" si="19"/>
        <v>335.66891891891896</v>
      </c>
      <c r="I90" s="20">
        <f t="shared" si="20"/>
        <v>369.25</v>
      </c>
      <c r="K90" s="14">
        <f>IFERROR(Table23[[#This Row],[ &lt;15]]/Table23[[#This Row],[Grand Total]],"")</f>
        <v>0</v>
      </c>
      <c r="L90" s="15">
        <f>IFERROR(K90*Table23[[#This Row],[FY24 DATIM Target_Adj (internal) (g*i(district total))]],"")</f>
        <v>0</v>
      </c>
    </row>
    <row r="91" spans="1:12" x14ac:dyDescent="0.3">
      <c r="A91" s="160" t="s">
        <v>9</v>
      </c>
      <c r="B91" s="161" t="s">
        <v>101</v>
      </c>
      <c r="C91" s="161" t="s">
        <v>106</v>
      </c>
      <c r="D91" s="115"/>
      <c r="E91" s="115">
        <v>43</v>
      </c>
      <c r="F91" s="2">
        <f>SUM(Table23[[#This Row],[ &lt;15]:[ 15+]])</f>
        <v>43</v>
      </c>
      <c r="G91" s="116">
        <f t="shared" si="18"/>
        <v>4.8423423423423421E-2</v>
      </c>
      <c r="H91" s="4">
        <f t="shared" si="19"/>
        <v>343.66103603603602</v>
      </c>
      <c r="I91" s="19">
        <f t="shared" si="20"/>
        <v>378.04166666666663</v>
      </c>
      <c r="K91" s="14">
        <f>IFERROR(Table23[[#This Row],[ &lt;15]]/Table23[[#This Row],[Grand Total]],"")</f>
        <v>0</v>
      </c>
      <c r="L91" s="15">
        <f>IFERROR(K91*Table23[[#This Row],[FY24 DATIM Target_Adj (internal) (g*i(district total))]],"")</f>
        <v>0</v>
      </c>
    </row>
    <row r="92" spans="1:12" x14ac:dyDescent="0.3">
      <c r="A92" s="159" t="s">
        <v>9</v>
      </c>
      <c r="B92" s="157" t="s">
        <v>101</v>
      </c>
      <c r="C92" s="159" t="s">
        <v>194</v>
      </c>
      <c r="D92" s="105"/>
      <c r="E92" s="105">
        <v>0</v>
      </c>
      <c r="F92" s="9">
        <f>SUM(Table23[[#This Row],[ &lt;15]:[ 15+]])</f>
        <v>0</v>
      </c>
      <c r="G92" s="107">
        <f t="shared" si="18"/>
        <v>0</v>
      </c>
      <c r="H92" s="11">
        <f t="shared" si="19"/>
        <v>0</v>
      </c>
      <c r="I92" s="20">
        <f t="shared" si="20"/>
        <v>0</v>
      </c>
      <c r="K92" s="14">
        <v>0</v>
      </c>
      <c r="L92" s="15">
        <f>IFERROR(K92*Table23[[#This Row],[FY24 DATIM Target_Adj (internal) (g*i(district total))]],"")</f>
        <v>0</v>
      </c>
    </row>
    <row r="93" spans="1:12" x14ac:dyDescent="0.3">
      <c r="A93" s="160" t="s">
        <v>9</v>
      </c>
      <c r="B93" s="161" t="s">
        <v>101</v>
      </c>
      <c r="C93" s="161" t="s">
        <v>108</v>
      </c>
      <c r="D93" s="115"/>
      <c r="E93" s="115">
        <v>14</v>
      </c>
      <c r="F93" s="2">
        <f>SUM(Table23[[#This Row],[ &lt;15]:[ 15+]])</f>
        <v>14</v>
      </c>
      <c r="G93" s="116">
        <f t="shared" si="18"/>
        <v>1.5765765765765764E-2</v>
      </c>
      <c r="H93" s="4">
        <f t="shared" si="19"/>
        <v>111.88963963963963</v>
      </c>
      <c r="I93" s="19">
        <f t="shared" si="20"/>
        <v>123.08333333333333</v>
      </c>
      <c r="K93" s="14">
        <f>IFERROR(Table23[[#This Row],[ &lt;15]]/Table23[[#This Row],[Grand Total]],"")</f>
        <v>0</v>
      </c>
      <c r="L93" s="15">
        <f>IFERROR(K93*Table23[[#This Row],[FY24 DATIM Target_Adj (internal) (g*i(district total))]],"")</f>
        <v>0</v>
      </c>
    </row>
    <row r="94" spans="1:12" x14ac:dyDescent="0.3">
      <c r="A94" s="159" t="s">
        <v>9</v>
      </c>
      <c r="B94" s="157" t="s">
        <v>101</v>
      </c>
      <c r="C94" s="159" t="s">
        <v>109</v>
      </c>
      <c r="D94" s="105"/>
      <c r="E94" s="105">
        <v>249</v>
      </c>
      <c r="F94" s="9">
        <f>SUM(Table23[[#This Row],[ &lt;15]:[ 15+]])</f>
        <v>249</v>
      </c>
      <c r="G94" s="107">
        <f t="shared" si="18"/>
        <v>0.28040540540540543</v>
      </c>
      <c r="H94" s="11">
        <f t="shared" si="19"/>
        <v>1990.0371621621623</v>
      </c>
      <c r="I94" s="20">
        <f t="shared" si="20"/>
        <v>2189.125</v>
      </c>
      <c r="K94" s="14">
        <f>IFERROR(Table23[[#This Row],[ &lt;15]]/Table23[[#This Row],[Grand Total]],"")</f>
        <v>0</v>
      </c>
      <c r="L94" s="15">
        <f>IFERROR(K94*Table23[[#This Row],[FY24 DATIM Target_Adj (internal) (g*i(district total))]],"")</f>
        <v>0</v>
      </c>
    </row>
    <row r="95" spans="1:12" x14ac:dyDescent="0.3">
      <c r="A95" s="160" t="s">
        <v>9</v>
      </c>
      <c r="B95" s="161" t="s">
        <v>101</v>
      </c>
      <c r="C95" s="161" t="s">
        <v>110</v>
      </c>
      <c r="D95" s="115">
        <v>2</v>
      </c>
      <c r="E95" s="115">
        <v>36</v>
      </c>
      <c r="F95" s="2">
        <f>SUM(Table23[[#This Row],[ &lt;15]:[ 15+]])</f>
        <v>38</v>
      </c>
      <c r="G95" s="116">
        <f t="shared" si="18"/>
        <v>4.2792792792792793E-2</v>
      </c>
      <c r="H95" s="4">
        <f t="shared" si="19"/>
        <v>303.70045045045043</v>
      </c>
      <c r="I95" s="19">
        <f t="shared" si="20"/>
        <v>334.08333333333331</v>
      </c>
      <c r="K95" s="14">
        <f>IFERROR(Table23[[#This Row],[ &lt;15]]/Table23[[#This Row],[Grand Total]],"")</f>
        <v>5.2631578947368418E-2</v>
      </c>
      <c r="L95" s="15">
        <f>IFERROR(K95*Table23[[#This Row],[FY24 DATIM Target_Adj (internal) (g*i(district total))]],"")</f>
        <v>17.583333333333332</v>
      </c>
    </row>
    <row r="96" spans="1:12" x14ac:dyDescent="0.3">
      <c r="A96" s="159" t="s">
        <v>9</v>
      </c>
      <c r="B96" s="157" t="s">
        <v>101</v>
      </c>
      <c r="C96" s="159" t="s">
        <v>111</v>
      </c>
      <c r="D96" s="105"/>
      <c r="E96" s="105">
        <v>0</v>
      </c>
      <c r="F96" s="9">
        <f>SUM(Table23[[#This Row],[ &lt;15]:[ 15+]])</f>
        <v>0</v>
      </c>
      <c r="G96" s="107">
        <f t="shared" si="18"/>
        <v>0</v>
      </c>
      <c r="H96" s="11">
        <f t="shared" si="19"/>
        <v>0</v>
      </c>
      <c r="I96" s="20">
        <f t="shared" si="20"/>
        <v>0</v>
      </c>
      <c r="K96" s="14">
        <v>0</v>
      </c>
      <c r="L96" s="15">
        <f>IFERROR(K96*Table23[[#This Row],[FY24 DATIM Target_Adj (internal) (g*i(district total))]],"")</f>
        <v>0</v>
      </c>
    </row>
    <row r="97" spans="1:12" x14ac:dyDescent="0.3">
      <c r="A97" s="160" t="s">
        <v>9</v>
      </c>
      <c r="B97" s="161" t="s">
        <v>101</v>
      </c>
      <c r="C97" s="161" t="s">
        <v>112</v>
      </c>
      <c r="D97" s="115">
        <v>49</v>
      </c>
      <c r="E97" s="115">
        <v>230</v>
      </c>
      <c r="F97" s="2">
        <f>SUM(Table23[[#This Row],[ &lt;15]:[ 15+]])</f>
        <v>279</v>
      </c>
      <c r="G97" s="116">
        <f t="shared" si="18"/>
        <v>0.3141891891891892</v>
      </c>
      <c r="H97" s="4">
        <f t="shared" si="19"/>
        <v>2229.8006756756758</v>
      </c>
      <c r="I97" s="19">
        <f t="shared" si="20"/>
        <v>2452.875</v>
      </c>
      <c r="K97" s="14">
        <f>IFERROR(Table23[[#This Row],[ &lt;15]]/Table23[[#This Row],[Grand Total]],"")</f>
        <v>0.17562724014336917</v>
      </c>
      <c r="L97" s="15">
        <f>IFERROR(K97*Table23[[#This Row],[FY24 DATIM Target_Adj (internal) (g*i(district total))]],"")</f>
        <v>430.79166666666663</v>
      </c>
    </row>
    <row r="98" spans="1:12" x14ac:dyDescent="0.3">
      <c r="A98" s="160" t="s">
        <v>9</v>
      </c>
      <c r="B98" s="161" t="s">
        <v>101</v>
      </c>
      <c r="C98" s="161" t="s">
        <v>113</v>
      </c>
      <c r="D98" s="115"/>
      <c r="E98" s="115">
        <v>8</v>
      </c>
      <c r="F98" s="2">
        <f>SUM(Table23[[#This Row],[ &lt;15]:[ 15+]])</f>
        <v>8</v>
      </c>
      <c r="G98" s="116">
        <f t="shared" si="18"/>
        <v>9.0090090090090089E-3</v>
      </c>
      <c r="H98" s="4">
        <f t="shared" si="19"/>
        <v>63.936936936936938</v>
      </c>
      <c r="I98" s="19">
        <f t="shared" si="20"/>
        <v>70.333333333333329</v>
      </c>
      <c r="K98" s="14">
        <f>IFERROR(Table23[[#This Row],[ &lt;15]]/Table23[[#This Row],[Grand Total]],"")</f>
        <v>0</v>
      </c>
      <c r="L98" s="15">
        <f>IFERROR(K98*Table23[[#This Row],[FY24 DATIM Target_Adj (internal) (g*i(district total))]],"")</f>
        <v>0</v>
      </c>
    </row>
    <row r="99" spans="1:12" x14ac:dyDescent="0.3">
      <c r="A99" s="160" t="s">
        <v>9</v>
      </c>
      <c r="B99" s="161" t="s">
        <v>101</v>
      </c>
      <c r="C99" s="161" t="s">
        <v>114</v>
      </c>
      <c r="D99" s="115"/>
      <c r="E99" s="115">
        <v>5</v>
      </c>
      <c r="F99" s="2">
        <f>SUM(Table23[[#This Row],[ &lt;15]:[ 15+]])</f>
        <v>5</v>
      </c>
      <c r="G99" s="116">
        <f t="shared" si="18"/>
        <v>5.6306306306306304E-3</v>
      </c>
      <c r="H99" s="4">
        <f t="shared" si="19"/>
        <v>39.960585585585584</v>
      </c>
      <c r="I99" s="19">
        <f t="shared" si="20"/>
        <v>43.958333333333329</v>
      </c>
      <c r="K99" s="14">
        <f>IFERROR(Table23[[#This Row],[ &lt;15]]/Table23[[#This Row],[Grand Total]],"")</f>
        <v>0</v>
      </c>
      <c r="L99" s="15">
        <f>IFERROR(K99*Table23[[#This Row],[FY24 DATIM Target_Adj (internal) (g*i(district total))]],"")</f>
        <v>0</v>
      </c>
    </row>
    <row r="100" spans="1:12" x14ac:dyDescent="0.3">
      <c r="A100" s="159" t="s">
        <v>9</v>
      </c>
      <c r="B100" s="157" t="s">
        <v>101</v>
      </c>
      <c r="C100" s="159" t="s">
        <v>115</v>
      </c>
      <c r="D100" s="105"/>
      <c r="E100" s="105">
        <v>0</v>
      </c>
      <c r="F100" s="9">
        <f>SUM(Table23[[#This Row],[ &lt;15]:[ 15+]])</f>
        <v>0</v>
      </c>
      <c r="G100" s="107">
        <f t="shared" si="18"/>
        <v>0</v>
      </c>
      <c r="H100" s="11">
        <f t="shared" si="19"/>
        <v>0</v>
      </c>
      <c r="I100" s="20">
        <f t="shared" si="20"/>
        <v>0</v>
      </c>
      <c r="K100" s="14">
        <v>0</v>
      </c>
      <c r="L100" s="15">
        <f>IFERROR(K100*Table23[[#This Row],[FY24 DATIM Target_Adj (internal) (g*i(district total))]],"")</f>
        <v>0</v>
      </c>
    </row>
    <row r="101" spans="1:12" x14ac:dyDescent="0.3">
      <c r="A101" s="159" t="s">
        <v>9</v>
      </c>
      <c r="B101" s="157" t="s">
        <v>101</v>
      </c>
      <c r="C101" s="159" t="s">
        <v>116</v>
      </c>
      <c r="D101" s="105"/>
      <c r="E101" s="105">
        <v>34</v>
      </c>
      <c r="F101" s="9">
        <f>SUM(Table23[[#This Row],[ &lt;15]:[ 15+]])</f>
        <v>34</v>
      </c>
      <c r="G101" s="107">
        <f t="shared" si="18"/>
        <v>3.8288288288288286E-2</v>
      </c>
      <c r="H101" s="11">
        <f t="shared" si="19"/>
        <v>271.73198198198196</v>
      </c>
      <c r="I101" s="20">
        <f t="shared" si="20"/>
        <v>298.91666666666663</v>
      </c>
      <c r="K101" s="14">
        <f>IFERROR(Table23[[#This Row],[ &lt;15]]/Table23[[#This Row],[Grand Total]],"")</f>
        <v>0</v>
      </c>
      <c r="L101" s="15">
        <f>IFERROR(K101*Table23[[#This Row],[FY24 DATIM Target_Adj (internal) (g*i(district total))]],"")</f>
        <v>0</v>
      </c>
    </row>
    <row r="102" spans="1:12" x14ac:dyDescent="0.3">
      <c r="A102" s="159" t="s">
        <v>9</v>
      </c>
      <c r="B102" s="157" t="s">
        <v>101</v>
      </c>
      <c r="C102" s="159" t="s">
        <v>117</v>
      </c>
      <c r="D102" s="105"/>
      <c r="E102" s="105">
        <v>8</v>
      </c>
      <c r="F102" s="9">
        <f>SUM(Table23[[#This Row],[ &lt;15]:[ 15+]])</f>
        <v>8</v>
      </c>
      <c r="G102" s="107">
        <f t="shared" si="18"/>
        <v>9.0090090090090089E-3</v>
      </c>
      <c r="H102" s="11">
        <f t="shared" si="19"/>
        <v>63.936936936936938</v>
      </c>
      <c r="I102" s="20">
        <f t="shared" si="20"/>
        <v>70.333333333333329</v>
      </c>
      <c r="K102" s="14">
        <f>IFERROR(Table23[[#This Row],[ &lt;15]]/Table23[[#This Row],[Grand Total]],"")</f>
        <v>0</v>
      </c>
      <c r="L102" s="15">
        <f>IFERROR(K102*Table23[[#This Row],[FY24 DATIM Target_Adj (internal) (g*i(district total))]],"")</f>
        <v>0</v>
      </c>
    </row>
    <row r="103" spans="1:12" x14ac:dyDescent="0.3">
      <c r="A103" s="159" t="s">
        <v>9</v>
      </c>
      <c r="B103" s="157" t="s">
        <v>101</v>
      </c>
      <c r="C103" s="159" t="s">
        <v>118</v>
      </c>
      <c r="D103" s="105"/>
      <c r="E103" s="105">
        <v>90</v>
      </c>
      <c r="F103" s="9">
        <f>SUM(Table23[[#This Row],[ &lt;15]:[ 15+]])</f>
        <v>90</v>
      </c>
      <c r="G103" s="107">
        <f t="shared" si="18"/>
        <v>0.10135135135135136</v>
      </c>
      <c r="H103" s="11">
        <f t="shared" si="19"/>
        <v>719.29054054054063</v>
      </c>
      <c r="I103" s="20">
        <f t="shared" si="20"/>
        <v>791.25</v>
      </c>
      <c r="K103" s="14">
        <f>IFERROR(Table23[[#This Row],[ &lt;15]]/Table23[[#This Row],[Grand Total]],"")</f>
        <v>0</v>
      </c>
      <c r="L103" s="15">
        <f>IFERROR(K103*Table23[[#This Row],[FY24 DATIM Target_Adj (internal) (g*i(district total))]],"")</f>
        <v>0</v>
      </c>
    </row>
    <row r="104" spans="1:12" x14ac:dyDescent="0.3">
      <c r="A104" s="159" t="s">
        <v>9</v>
      </c>
      <c r="B104" s="157" t="s">
        <v>101</v>
      </c>
      <c r="C104" s="159" t="s">
        <v>119</v>
      </c>
      <c r="D104" s="105"/>
      <c r="E104" s="105">
        <v>0</v>
      </c>
      <c r="F104" s="9">
        <f>SUM(Table23[[#This Row],[ &lt;15]:[ 15+]])</f>
        <v>0</v>
      </c>
      <c r="G104" s="107">
        <f t="shared" si="18"/>
        <v>0</v>
      </c>
      <c r="H104" s="11">
        <f t="shared" si="19"/>
        <v>0</v>
      </c>
      <c r="I104" s="20">
        <f t="shared" si="20"/>
        <v>0</v>
      </c>
      <c r="K104" s="14">
        <v>0</v>
      </c>
      <c r="L104" s="15">
        <f>IFERROR(K104*Table23[[#This Row],[FY24 DATIM Target_Adj (internal) (g*i(district total))]],"")</f>
        <v>0</v>
      </c>
    </row>
    <row r="105" spans="1:12" x14ac:dyDescent="0.3">
      <c r="A105" s="160" t="s">
        <v>9</v>
      </c>
      <c r="B105" s="161" t="s">
        <v>101</v>
      </c>
      <c r="C105" s="161" t="s">
        <v>120</v>
      </c>
      <c r="D105" s="115"/>
      <c r="E105" s="115">
        <v>48</v>
      </c>
      <c r="F105" s="2">
        <f>SUM(Table23[[#This Row],[ &lt;15]:[ 15+]])</f>
        <v>48</v>
      </c>
      <c r="G105" s="116">
        <f t="shared" si="18"/>
        <v>5.4054054054054057E-2</v>
      </c>
      <c r="H105" s="4">
        <f t="shared" si="19"/>
        <v>383.62162162162167</v>
      </c>
      <c r="I105" s="19">
        <f t="shared" si="20"/>
        <v>422</v>
      </c>
      <c r="K105" s="14">
        <f>IFERROR(Table23[[#This Row],[ &lt;15]]/Table23[[#This Row],[Grand Total]],"")</f>
        <v>0</v>
      </c>
      <c r="L105" s="15">
        <f>IFERROR(K105*Table23[[#This Row],[FY24 DATIM Target_Adj (internal) (g*i(district total))]],"")</f>
        <v>0</v>
      </c>
    </row>
    <row r="106" spans="1:12" x14ac:dyDescent="0.3">
      <c r="A106" s="162" t="s">
        <v>9</v>
      </c>
      <c r="B106" s="158" t="s">
        <v>121</v>
      </c>
      <c r="C106" s="158"/>
      <c r="D106" s="110">
        <v>54</v>
      </c>
      <c r="E106" s="110">
        <v>834</v>
      </c>
      <c r="F106" s="6">
        <f>SUM(Table23[[#This Row],[ &lt;15]:[ 15+]])</f>
        <v>888</v>
      </c>
      <c r="G106" s="112">
        <f t="shared" si="18"/>
        <v>1</v>
      </c>
      <c r="H106" s="110">
        <v>7097</v>
      </c>
      <c r="I106" s="141">
        <v>7807</v>
      </c>
      <c r="K106" s="14">
        <f>IFERROR(Table23[[#This Row],[ &lt;15]]/Table23[[#This Row],[Grand Total]],"")</f>
        <v>6.0810810810810814E-2</v>
      </c>
      <c r="L106" s="15">
        <f>IFERROR(K106*Table23[[#This Row],[FY24 DATIM Target_Adj (internal) (g*i(district total))]],"")</f>
        <v>474.75</v>
      </c>
    </row>
    <row r="107" spans="1:12" x14ac:dyDescent="0.3">
      <c r="A107" s="160" t="s">
        <v>9</v>
      </c>
      <c r="B107" s="161" t="s">
        <v>122</v>
      </c>
      <c r="C107" s="161" t="s">
        <v>123</v>
      </c>
      <c r="D107" s="115"/>
      <c r="E107" s="115">
        <v>44</v>
      </c>
      <c r="F107" s="2">
        <f>SUM(Table23[[#This Row],[ &lt;15]:[ 15+]])</f>
        <v>44</v>
      </c>
      <c r="G107" s="116">
        <f t="shared" ref="G107:G113" si="21">F107/$F$113</f>
        <v>2.6715239829993929E-2</v>
      </c>
      <c r="H107" s="4">
        <f t="shared" ref="H107:H112" si="22">G107*$H$113</f>
        <v>78.088646023072258</v>
      </c>
      <c r="I107" s="19">
        <f t="shared" ref="I107:I112" si="23">G107*$I$113</f>
        <v>85.916211293260474</v>
      </c>
      <c r="K107" s="14">
        <f>IFERROR(Table23[[#This Row],[ &lt;15]]/Table23[[#This Row],[Grand Total]],"")</f>
        <v>0</v>
      </c>
      <c r="L107" s="15">
        <f>IFERROR(K107*Table23[[#This Row],[FY24 DATIM Target_Adj (internal) (g*i(district total))]],"")</f>
        <v>0</v>
      </c>
    </row>
    <row r="108" spans="1:12" x14ac:dyDescent="0.3">
      <c r="A108" s="159" t="s">
        <v>9</v>
      </c>
      <c r="B108" s="157" t="s">
        <v>122</v>
      </c>
      <c r="C108" s="159" t="s">
        <v>124</v>
      </c>
      <c r="D108" s="105"/>
      <c r="E108" s="105">
        <v>38</v>
      </c>
      <c r="F108" s="9">
        <f>SUM(Table23[[#This Row],[ &lt;15]:[ 15+]])</f>
        <v>38</v>
      </c>
      <c r="G108" s="107">
        <f t="shared" si="21"/>
        <v>2.3072252580449301E-2</v>
      </c>
      <c r="H108" s="11">
        <f t="shared" si="22"/>
        <v>67.440194292653302</v>
      </c>
      <c r="I108" s="20">
        <f t="shared" si="23"/>
        <v>74.200364298724949</v>
      </c>
      <c r="K108" s="14">
        <f>IFERROR(Table23[[#This Row],[ &lt;15]]/Table23[[#This Row],[Grand Total]],"")</f>
        <v>0</v>
      </c>
      <c r="L108" s="15">
        <f>IFERROR(K108*Table23[[#This Row],[FY24 DATIM Target_Adj (internal) (g*i(district total))]],"")</f>
        <v>0</v>
      </c>
    </row>
    <row r="109" spans="1:12" x14ac:dyDescent="0.3">
      <c r="A109" s="160" t="s">
        <v>9</v>
      </c>
      <c r="B109" s="161" t="s">
        <v>122</v>
      </c>
      <c r="C109" s="161" t="s">
        <v>125</v>
      </c>
      <c r="D109" s="115">
        <v>2</v>
      </c>
      <c r="E109" s="115">
        <v>61</v>
      </c>
      <c r="F109" s="2">
        <f>SUM(Table23[[#This Row],[ &lt;15]:[ 15+]])</f>
        <v>63</v>
      </c>
      <c r="G109" s="116">
        <f t="shared" si="21"/>
        <v>3.825136612021858E-2</v>
      </c>
      <c r="H109" s="4">
        <f t="shared" si="22"/>
        <v>111.80874316939891</v>
      </c>
      <c r="I109" s="19">
        <f t="shared" si="23"/>
        <v>123.01639344262296</v>
      </c>
      <c r="K109" s="14">
        <f>IFERROR(Table23[[#This Row],[ &lt;15]]/Table23[[#This Row],[Grand Total]],"")</f>
        <v>3.1746031746031744E-2</v>
      </c>
      <c r="L109" s="15">
        <f>IFERROR(K109*Table23[[#This Row],[FY24 DATIM Target_Adj (internal) (g*i(district total))]],"")</f>
        <v>3.9052823315118395</v>
      </c>
    </row>
    <row r="110" spans="1:12" x14ac:dyDescent="0.3">
      <c r="A110" s="160" t="s">
        <v>9</v>
      </c>
      <c r="B110" s="161" t="s">
        <v>122</v>
      </c>
      <c r="C110" s="161" t="s">
        <v>126</v>
      </c>
      <c r="D110" s="115"/>
      <c r="E110" s="115">
        <v>19</v>
      </c>
      <c r="F110" s="2">
        <f>SUM(Table23[[#This Row],[ &lt;15]:[ 15+]])</f>
        <v>19</v>
      </c>
      <c r="G110" s="116">
        <f t="shared" si="21"/>
        <v>1.1536126290224651E-2</v>
      </c>
      <c r="H110" s="4">
        <f t="shared" si="22"/>
        <v>33.720097146326651</v>
      </c>
      <c r="I110" s="19">
        <f t="shared" si="23"/>
        <v>37.100182149362475</v>
      </c>
      <c r="K110" s="14">
        <f>IFERROR(Table23[[#This Row],[ &lt;15]]/Table23[[#This Row],[Grand Total]],"")</f>
        <v>0</v>
      </c>
      <c r="L110" s="15">
        <f>IFERROR(K110*Table23[[#This Row],[FY24 DATIM Target_Adj (internal) (g*i(district total))]],"")</f>
        <v>0</v>
      </c>
    </row>
    <row r="111" spans="1:12" x14ac:dyDescent="0.3">
      <c r="A111" s="160" t="s">
        <v>9</v>
      </c>
      <c r="B111" s="161" t="s">
        <v>122</v>
      </c>
      <c r="C111" s="161" t="s">
        <v>127</v>
      </c>
      <c r="D111" s="115">
        <v>1</v>
      </c>
      <c r="E111" s="115">
        <v>645</v>
      </c>
      <c r="F111" s="2">
        <f>SUM(Table23[[#This Row],[ &lt;15]:[ 15+]])</f>
        <v>646</v>
      </c>
      <c r="G111" s="116">
        <f t="shared" si="21"/>
        <v>0.39222829386763813</v>
      </c>
      <c r="H111" s="4">
        <f t="shared" si="22"/>
        <v>1146.4833029751062</v>
      </c>
      <c r="I111" s="19">
        <f t="shared" si="23"/>
        <v>1261.4061930783243</v>
      </c>
      <c r="K111" s="14">
        <f>IFERROR(Table23[[#This Row],[ &lt;15]]/Table23[[#This Row],[Grand Total]],"")</f>
        <v>1.5479876160990713E-3</v>
      </c>
      <c r="L111" s="15">
        <f>IFERROR(K111*Table23[[#This Row],[FY24 DATIM Target_Adj (internal) (g*i(district total))]],"")</f>
        <v>1.9526411657559202</v>
      </c>
    </row>
    <row r="112" spans="1:12" x14ac:dyDescent="0.3">
      <c r="A112" s="160" t="s">
        <v>9</v>
      </c>
      <c r="B112" s="161" t="s">
        <v>122</v>
      </c>
      <c r="C112" s="161" t="s">
        <v>128</v>
      </c>
      <c r="D112" s="115">
        <v>39</v>
      </c>
      <c r="E112" s="115">
        <v>836</v>
      </c>
      <c r="F112" s="2">
        <f>SUM(Table23[[#This Row],[ &lt;15]:[ 15+]])</f>
        <v>875</v>
      </c>
      <c r="G112" s="116">
        <f t="shared" si="21"/>
        <v>0.53126897389192473</v>
      </c>
      <c r="H112" s="4">
        <f t="shared" si="22"/>
        <v>1552.899210686096</v>
      </c>
      <c r="I112" s="19">
        <f t="shared" si="23"/>
        <v>1708.5610200364299</v>
      </c>
      <c r="K112" s="14">
        <f>IFERROR(Table23[[#This Row],[ &lt;15]]/Table23[[#This Row],[Grand Total]],"")</f>
        <v>4.4571428571428574E-2</v>
      </c>
      <c r="L112" s="15">
        <f>IFERROR(K112*Table23[[#This Row],[FY24 DATIM Target_Adj (internal) (g*i(district total))]],"")</f>
        <v>76.153005464480884</v>
      </c>
    </row>
    <row r="113" spans="1:12" x14ac:dyDescent="0.3">
      <c r="A113" s="162" t="s">
        <v>9</v>
      </c>
      <c r="B113" s="158" t="s">
        <v>129</v>
      </c>
      <c r="C113" s="158"/>
      <c r="D113" s="110">
        <v>42</v>
      </c>
      <c r="E113" s="110">
        <v>1605</v>
      </c>
      <c r="F113" s="6">
        <f>SUM(Table23[[#This Row],[ &lt;15]:[ 15+]])</f>
        <v>1647</v>
      </c>
      <c r="G113" s="112">
        <f t="shared" si="21"/>
        <v>1</v>
      </c>
      <c r="H113" s="110">
        <v>2923</v>
      </c>
      <c r="I113" s="141">
        <v>3216</v>
      </c>
      <c r="K113" s="14">
        <f>IFERROR(Table23[[#This Row],[ &lt;15]]/Table23[[#This Row],[Grand Total]],"")</f>
        <v>2.5500910746812388E-2</v>
      </c>
      <c r="L113" s="15">
        <f>IFERROR(K113*Table23[[#This Row],[FY24 DATIM Target_Adj (internal) (g*i(district total))]],"")</f>
        <v>82.010928961748633</v>
      </c>
    </row>
    <row r="114" spans="1:12" x14ac:dyDescent="0.3">
      <c r="A114" s="159" t="s">
        <v>9</v>
      </c>
      <c r="B114" s="157" t="s">
        <v>130</v>
      </c>
      <c r="C114" s="159" t="s">
        <v>131</v>
      </c>
      <c r="D114" s="105"/>
      <c r="E114" s="105">
        <v>0</v>
      </c>
      <c r="F114" s="9">
        <f>SUM(Table23[[#This Row],[ &lt;15]:[ 15+]])</f>
        <v>0</v>
      </c>
      <c r="G114" s="107">
        <f t="shared" ref="G114:G127" si="24">F114/$F$127</f>
        <v>0</v>
      </c>
      <c r="H114" s="11">
        <f t="shared" ref="H114:H126" si="25">G114*$H$127</f>
        <v>0</v>
      </c>
      <c r="I114" s="20">
        <f t="shared" ref="I114:I126" si="26">G114*$I$127</f>
        <v>0</v>
      </c>
      <c r="K114" s="14">
        <v>0</v>
      </c>
      <c r="L114" s="15">
        <f>IFERROR(K114*Table23[[#This Row],[FY24 DATIM Target_Adj (internal) (g*i(district total))]],"")</f>
        <v>0</v>
      </c>
    </row>
    <row r="115" spans="1:12" x14ac:dyDescent="0.3">
      <c r="A115" s="160" t="s">
        <v>9</v>
      </c>
      <c r="B115" s="161" t="s">
        <v>130</v>
      </c>
      <c r="C115" s="161" t="s">
        <v>132</v>
      </c>
      <c r="D115" s="115"/>
      <c r="E115" s="115">
        <v>46</v>
      </c>
      <c r="F115" s="2">
        <f>SUM(Table23[[#This Row],[ &lt;15]:[ 15+]])</f>
        <v>46</v>
      </c>
      <c r="G115" s="116">
        <f t="shared" si="24"/>
        <v>9.3325218096977081E-3</v>
      </c>
      <c r="H115" s="4">
        <f t="shared" si="25"/>
        <v>75.845404747413269</v>
      </c>
      <c r="I115" s="19">
        <f t="shared" si="26"/>
        <v>83.432744978697514</v>
      </c>
      <c r="K115" s="14">
        <f>IFERROR(Table23[[#This Row],[ &lt;15]]/Table23[[#This Row],[Grand Total]],"")</f>
        <v>0</v>
      </c>
      <c r="L115" s="15">
        <f>IFERROR(K115*Table23[[#This Row],[FY24 DATIM Target_Adj (internal) (g*i(district total))]],"")</f>
        <v>0</v>
      </c>
    </row>
    <row r="116" spans="1:12" x14ac:dyDescent="0.3">
      <c r="A116" s="160" t="s">
        <v>9</v>
      </c>
      <c r="B116" s="161" t="s">
        <v>130</v>
      </c>
      <c r="C116" s="161" t="s">
        <v>133</v>
      </c>
      <c r="D116" s="115">
        <v>15</v>
      </c>
      <c r="E116" s="115">
        <v>201</v>
      </c>
      <c r="F116" s="2">
        <f>SUM(Table23[[#This Row],[ &lt;15]:[ 15+]])</f>
        <v>216</v>
      </c>
      <c r="G116" s="116">
        <f t="shared" si="24"/>
        <v>4.3822276323797933E-2</v>
      </c>
      <c r="H116" s="4">
        <f t="shared" si="25"/>
        <v>356.1436396835058</v>
      </c>
      <c r="I116" s="19">
        <f t="shared" si="26"/>
        <v>391.77115033475354</v>
      </c>
      <c r="K116" s="14">
        <f>IFERROR(Table23[[#This Row],[ &lt;15]]/Table23[[#This Row],[Grand Total]],"")</f>
        <v>6.9444444444444448E-2</v>
      </c>
      <c r="L116" s="15">
        <f>IFERROR(K116*Table23[[#This Row],[FY24 DATIM Target_Adj (internal) (g*i(district total))]],"")</f>
        <v>27.206329884357885</v>
      </c>
    </row>
    <row r="117" spans="1:12" x14ac:dyDescent="0.3">
      <c r="A117" s="159" t="s">
        <v>9</v>
      </c>
      <c r="B117" s="157" t="s">
        <v>130</v>
      </c>
      <c r="C117" s="159" t="s">
        <v>134</v>
      </c>
      <c r="D117" s="105"/>
      <c r="E117" s="105">
        <v>1</v>
      </c>
      <c r="F117" s="9">
        <f>SUM(Table23[[#This Row],[ &lt;15]:[ 15+]])</f>
        <v>1</v>
      </c>
      <c r="G117" s="107">
        <f t="shared" si="24"/>
        <v>2.028809089064719E-4</v>
      </c>
      <c r="H117" s="11">
        <f t="shared" si="25"/>
        <v>1.6488131466828972</v>
      </c>
      <c r="I117" s="20">
        <f t="shared" si="26"/>
        <v>1.8137553256238588</v>
      </c>
      <c r="K117" s="14">
        <f>IFERROR(Table23[[#This Row],[ &lt;15]]/Table23[[#This Row],[Grand Total]],"")</f>
        <v>0</v>
      </c>
      <c r="L117" s="15">
        <f>IFERROR(K117*Table23[[#This Row],[FY24 DATIM Target_Adj (internal) (g*i(district total))]],"")</f>
        <v>0</v>
      </c>
    </row>
    <row r="118" spans="1:12" x14ac:dyDescent="0.3">
      <c r="A118" s="160" t="s">
        <v>9</v>
      </c>
      <c r="B118" s="161" t="s">
        <v>130</v>
      </c>
      <c r="C118" s="161" t="s">
        <v>135</v>
      </c>
      <c r="D118" s="115">
        <v>12</v>
      </c>
      <c r="E118" s="115">
        <v>210</v>
      </c>
      <c r="F118" s="2">
        <f>SUM(Table23[[#This Row],[ &lt;15]:[ 15+]])</f>
        <v>222</v>
      </c>
      <c r="G118" s="116">
        <f t="shared" si="24"/>
        <v>4.503956177723676E-2</v>
      </c>
      <c r="H118" s="4">
        <f t="shared" si="25"/>
        <v>366.03651856360312</v>
      </c>
      <c r="I118" s="19">
        <f t="shared" si="26"/>
        <v>402.65368228849661</v>
      </c>
      <c r="K118" s="14">
        <f>IFERROR(Table23[[#This Row],[ &lt;15]]/Table23[[#This Row],[Grand Total]],"")</f>
        <v>5.4054054054054057E-2</v>
      </c>
      <c r="L118" s="15">
        <f>IFERROR(K118*Table23[[#This Row],[FY24 DATIM Target_Adj (internal) (g*i(district total))]],"")</f>
        <v>21.765063907486304</v>
      </c>
    </row>
    <row r="119" spans="1:12" x14ac:dyDescent="0.3">
      <c r="A119" s="160" t="s">
        <v>9</v>
      </c>
      <c r="B119" s="161" t="s">
        <v>130</v>
      </c>
      <c r="C119" s="161" t="s">
        <v>136</v>
      </c>
      <c r="D119" s="115">
        <v>2</v>
      </c>
      <c r="E119" s="115">
        <v>87</v>
      </c>
      <c r="F119" s="2">
        <f>SUM(Table23[[#This Row],[ &lt;15]:[ 15+]])</f>
        <v>89</v>
      </c>
      <c r="G119" s="116">
        <f t="shared" si="24"/>
        <v>1.8056400892675999E-2</v>
      </c>
      <c r="H119" s="4">
        <f t="shared" si="25"/>
        <v>146.74437005477785</v>
      </c>
      <c r="I119" s="19">
        <f t="shared" si="26"/>
        <v>161.42422398052344</v>
      </c>
      <c r="K119" s="14">
        <f>IFERROR(Table23[[#This Row],[ &lt;15]]/Table23[[#This Row],[Grand Total]],"")</f>
        <v>2.247191011235955E-2</v>
      </c>
      <c r="L119" s="15">
        <f>IFERROR(K119*Table23[[#This Row],[FY24 DATIM Target_Adj (internal) (g*i(district total))]],"")</f>
        <v>3.6275106512477175</v>
      </c>
    </row>
    <row r="120" spans="1:12" x14ac:dyDescent="0.3">
      <c r="A120" s="160" t="s">
        <v>9</v>
      </c>
      <c r="B120" s="161" t="s">
        <v>130</v>
      </c>
      <c r="C120" s="161" t="s">
        <v>137</v>
      </c>
      <c r="D120" s="115">
        <v>1</v>
      </c>
      <c r="E120" s="115">
        <v>7</v>
      </c>
      <c r="F120" s="2">
        <f>SUM(Table23[[#This Row],[ &lt;15]:[ 15+]])</f>
        <v>8</v>
      </c>
      <c r="G120" s="116">
        <f t="shared" si="24"/>
        <v>1.6230472712517752E-3</v>
      </c>
      <c r="H120" s="4">
        <f t="shared" si="25"/>
        <v>13.190505173463178</v>
      </c>
      <c r="I120" s="19">
        <f t="shared" si="26"/>
        <v>14.51004260499087</v>
      </c>
      <c r="K120" s="14">
        <f>IFERROR(Table23[[#This Row],[ &lt;15]]/Table23[[#This Row],[Grand Total]],"")</f>
        <v>0.125</v>
      </c>
      <c r="L120" s="15">
        <f>IFERROR(K120*Table23[[#This Row],[FY24 DATIM Target_Adj (internal) (g*i(district total))]],"")</f>
        <v>1.8137553256238588</v>
      </c>
    </row>
    <row r="121" spans="1:12" x14ac:dyDescent="0.3">
      <c r="A121" s="160" t="s">
        <v>9</v>
      </c>
      <c r="B121" s="161" t="s">
        <v>130</v>
      </c>
      <c r="C121" s="161" t="s">
        <v>138</v>
      </c>
      <c r="D121" s="115"/>
      <c r="E121" s="115">
        <v>18</v>
      </c>
      <c r="F121" s="2">
        <f>SUM(Table23[[#This Row],[ &lt;15]:[ 15+]])</f>
        <v>18</v>
      </c>
      <c r="G121" s="116">
        <f t="shared" si="24"/>
        <v>3.6518563603164943E-3</v>
      </c>
      <c r="H121" s="4">
        <f t="shared" si="25"/>
        <v>29.678636640292147</v>
      </c>
      <c r="I121" s="19">
        <f t="shared" si="26"/>
        <v>32.647595861229462</v>
      </c>
      <c r="K121" s="14">
        <f>IFERROR(Table23[[#This Row],[ &lt;15]]/Table23[[#This Row],[Grand Total]],"")</f>
        <v>0</v>
      </c>
      <c r="L121" s="15">
        <f>IFERROR(K121*Table23[[#This Row],[FY24 DATIM Target_Adj (internal) (g*i(district total))]],"")</f>
        <v>0</v>
      </c>
    </row>
    <row r="122" spans="1:12" x14ac:dyDescent="0.3">
      <c r="A122" s="160" t="s">
        <v>9</v>
      </c>
      <c r="B122" s="161" t="s">
        <v>130</v>
      </c>
      <c r="C122" s="161" t="s">
        <v>139</v>
      </c>
      <c r="D122" s="115"/>
      <c r="E122" s="115">
        <v>6</v>
      </c>
      <c r="F122" s="2">
        <f>SUM(Table23[[#This Row],[ &lt;15]:[ 15+]])</f>
        <v>6</v>
      </c>
      <c r="G122" s="116">
        <f t="shared" si="24"/>
        <v>1.2172854534388314E-3</v>
      </c>
      <c r="H122" s="4">
        <f t="shared" si="25"/>
        <v>9.892878880097383</v>
      </c>
      <c r="I122" s="19">
        <f t="shared" si="26"/>
        <v>10.882531953743152</v>
      </c>
      <c r="K122" s="14">
        <f>IFERROR(Table23[[#This Row],[ &lt;15]]/Table23[[#This Row],[Grand Total]],"")</f>
        <v>0</v>
      </c>
      <c r="L122" s="15">
        <f>IFERROR(K122*Table23[[#This Row],[FY24 DATIM Target_Adj (internal) (g*i(district total))]],"")</f>
        <v>0</v>
      </c>
    </row>
    <row r="123" spans="1:12" x14ac:dyDescent="0.3">
      <c r="A123" s="159" t="s">
        <v>9</v>
      </c>
      <c r="B123" s="157" t="s">
        <v>130</v>
      </c>
      <c r="C123" s="159" t="s">
        <v>140</v>
      </c>
      <c r="D123" s="105"/>
      <c r="E123" s="105">
        <v>72</v>
      </c>
      <c r="F123" s="9">
        <f>SUM(Table23[[#This Row],[ &lt;15]:[ 15+]])</f>
        <v>72</v>
      </c>
      <c r="G123" s="107">
        <f t="shared" si="24"/>
        <v>1.4607425441265977E-2</v>
      </c>
      <c r="H123" s="11">
        <f t="shared" si="25"/>
        <v>118.71454656116859</v>
      </c>
      <c r="I123" s="20">
        <f t="shared" si="26"/>
        <v>130.59038344491785</v>
      </c>
      <c r="K123" s="14">
        <f>IFERROR(Table23[[#This Row],[ &lt;15]]/Table23[[#This Row],[Grand Total]],"")</f>
        <v>0</v>
      </c>
      <c r="L123" s="15">
        <f>IFERROR(K123*Table23[[#This Row],[FY24 DATIM Target_Adj (internal) (g*i(district total))]],"")</f>
        <v>0</v>
      </c>
    </row>
    <row r="124" spans="1:12" x14ac:dyDescent="0.3">
      <c r="A124" s="160" t="s">
        <v>9</v>
      </c>
      <c r="B124" s="161" t="s">
        <v>130</v>
      </c>
      <c r="C124" s="161" t="s">
        <v>141</v>
      </c>
      <c r="D124" s="115"/>
      <c r="E124" s="115">
        <v>935</v>
      </c>
      <c r="F124" s="2">
        <f>SUM(Table23[[#This Row],[ &lt;15]:[ 15+]])</f>
        <v>935</v>
      </c>
      <c r="G124" s="116">
        <f t="shared" si="24"/>
        <v>0.18969364982755121</v>
      </c>
      <c r="H124" s="4">
        <f t="shared" si="25"/>
        <v>1541.6402921485087</v>
      </c>
      <c r="I124" s="19">
        <f t="shared" si="26"/>
        <v>1695.8612294583079</v>
      </c>
      <c r="K124" s="14">
        <f>IFERROR(Table23[[#This Row],[ &lt;15]]/Table23[[#This Row],[Grand Total]],"")</f>
        <v>0</v>
      </c>
      <c r="L124" s="15">
        <f>IFERROR(K124*Table23[[#This Row],[FY24 DATIM Target_Adj (internal) (g*i(district total))]],"")</f>
        <v>0</v>
      </c>
    </row>
    <row r="125" spans="1:12" x14ac:dyDescent="0.3">
      <c r="A125" s="160" t="s">
        <v>9</v>
      </c>
      <c r="B125" s="161" t="s">
        <v>130</v>
      </c>
      <c r="C125" s="161" t="s">
        <v>142</v>
      </c>
      <c r="D125" s="115">
        <v>43</v>
      </c>
      <c r="E125" s="115">
        <v>3261</v>
      </c>
      <c r="F125" s="2">
        <f>SUM(Table23[[#This Row],[ &lt;15]:[ 15+]])</f>
        <v>3304</v>
      </c>
      <c r="G125" s="116">
        <f t="shared" si="24"/>
        <v>0.67031852302698314</v>
      </c>
      <c r="H125" s="4">
        <f t="shared" si="25"/>
        <v>5447.6786366402921</v>
      </c>
      <c r="I125" s="19">
        <f t="shared" si="26"/>
        <v>5992.6475958612291</v>
      </c>
      <c r="K125" s="14">
        <f>IFERROR(Table23[[#This Row],[ &lt;15]]/Table23[[#This Row],[Grand Total]],"")</f>
        <v>1.301452784503632E-2</v>
      </c>
      <c r="L125" s="15">
        <f>IFERROR(K125*Table23[[#This Row],[FY24 DATIM Target_Adj (internal) (g*i(district total))]],"")</f>
        <v>77.991479001825923</v>
      </c>
    </row>
    <row r="126" spans="1:12" x14ac:dyDescent="0.3">
      <c r="A126" s="160" t="s">
        <v>9</v>
      </c>
      <c r="B126" s="161" t="s">
        <v>130</v>
      </c>
      <c r="C126" s="161" t="s">
        <v>143</v>
      </c>
      <c r="D126" s="115"/>
      <c r="E126" s="115">
        <v>12</v>
      </c>
      <c r="F126" s="2">
        <f>SUM(Table23[[#This Row],[ &lt;15]:[ 15+]])</f>
        <v>12</v>
      </c>
      <c r="G126" s="116">
        <f t="shared" si="24"/>
        <v>2.4345709068776629E-3</v>
      </c>
      <c r="H126" s="4">
        <f t="shared" si="25"/>
        <v>19.785757760194766</v>
      </c>
      <c r="I126" s="19">
        <f t="shared" si="26"/>
        <v>21.765063907486304</v>
      </c>
      <c r="K126" s="14">
        <f>IFERROR(Table23[[#This Row],[ &lt;15]]/Table23[[#This Row],[Grand Total]],"")</f>
        <v>0</v>
      </c>
      <c r="L126" s="15">
        <f>IFERROR(K126*Table23[[#This Row],[FY24 DATIM Target_Adj (internal) (g*i(district total))]],"")</f>
        <v>0</v>
      </c>
    </row>
    <row r="127" spans="1:12" x14ac:dyDescent="0.3">
      <c r="A127" s="162" t="s">
        <v>9</v>
      </c>
      <c r="B127" s="158" t="s">
        <v>144</v>
      </c>
      <c r="C127" s="158"/>
      <c r="D127" s="110">
        <v>73</v>
      </c>
      <c r="E127" s="110">
        <v>4856</v>
      </c>
      <c r="F127" s="6">
        <f>SUM(Table23[[#This Row],[ &lt;15]:[ 15+]])</f>
        <v>4929</v>
      </c>
      <c r="G127" s="112">
        <f t="shared" si="24"/>
        <v>1</v>
      </c>
      <c r="H127" s="110">
        <v>8127</v>
      </c>
      <c r="I127" s="141">
        <v>8940</v>
      </c>
      <c r="K127" s="14">
        <f>IFERROR(Table23[[#This Row],[ &lt;15]]/Table23[[#This Row],[Grand Total]],"")</f>
        <v>1.4810306350172449E-2</v>
      </c>
      <c r="L127" s="15">
        <f>IFERROR(K127*Table23[[#This Row],[FY24 DATIM Target_Adj (internal) (g*i(district total))]],"")</f>
        <v>132.40413877054169</v>
      </c>
    </row>
    <row r="128" spans="1:12" x14ac:dyDescent="0.3">
      <c r="A128" s="159" t="s">
        <v>9</v>
      </c>
      <c r="B128" s="157" t="s">
        <v>145</v>
      </c>
      <c r="C128" s="159" t="s">
        <v>146</v>
      </c>
      <c r="D128" s="105"/>
      <c r="E128" s="105">
        <v>0</v>
      </c>
      <c r="F128" s="9">
        <f>SUM(Table23[[#This Row],[ &lt;15]:[ 15+]])</f>
        <v>0</v>
      </c>
      <c r="G128" s="107">
        <f>F128/$F$169</f>
        <v>0</v>
      </c>
      <c r="H128" s="106">
        <v>0</v>
      </c>
      <c r="I128" s="143">
        <v>0</v>
      </c>
      <c r="K128" s="14">
        <v>0</v>
      </c>
      <c r="L128" s="15">
        <f>IFERROR(K128*Table23[[#This Row],[FY24 DATIM Target_Adj (internal) (g*i(district total))]],"")</f>
        <v>0</v>
      </c>
    </row>
    <row r="129" spans="1:12" x14ac:dyDescent="0.3">
      <c r="A129" s="159" t="s">
        <v>9</v>
      </c>
      <c r="B129" s="157" t="s">
        <v>145</v>
      </c>
      <c r="C129" s="159" t="s">
        <v>147</v>
      </c>
      <c r="D129" s="105"/>
      <c r="E129" s="105">
        <v>0</v>
      </c>
      <c r="F129" s="9">
        <f>SUM(Table23[[#This Row],[ &lt;15]:[ 15+]])</f>
        <v>0</v>
      </c>
      <c r="G129" s="107">
        <f t="shared" ref="G129:G147" si="27">F129/$F$147</f>
        <v>0</v>
      </c>
      <c r="H129" s="11">
        <f t="shared" ref="H129:H146" si="28">G129*$H$147</f>
        <v>0</v>
      </c>
      <c r="I129" s="20">
        <f t="shared" ref="I129:I146" si="29">G129*$I$147</f>
        <v>0</v>
      </c>
      <c r="K129" s="14">
        <v>0</v>
      </c>
      <c r="L129" s="15">
        <f>IFERROR(K129*Table23[[#This Row],[FY24 DATIM Target_Adj (internal) (g*i(district total))]],"")</f>
        <v>0</v>
      </c>
    </row>
    <row r="130" spans="1:12" x14ac:dyDescent="0.3">
      <c r="A130" s="160" t="s">
        <v>9</v>
      </c>
      <c r="B130" s="161" t="s">
        <v>145</v>
      </c>
      <c r="C130" s="161" t="s">
        <v>148</v>
      </c>
      <c r="D130" s="115">
        <v>7</v>
      </c>
      <c r="E130" s="115">
        <v>199</v>
      </c>
      <c r="F130" s="2">
        <f>SUM(Table23[[#This Row],[ &lt;15]:[ 15+]])</f>
        <v>206</v>
      </c>
      <c r="G130" s="116">
        <f t="shared" si="27"/>
        <v>6.0110884155237819E-2</v>
      </c>
      <c r="H130" s="4">
        <f t="shared" si="28"/>
        <v>288.59235482929677</v>
      </c>
      <c r="I130" s="19">
        <f t="shared" si="29"/>
        <v>317.50569010796613</v>
      </c>
      <c r="K130" s="14">
        <f>IFERROR(Table23[[#This Row],[ &lt;15]]/Table23[[#This Row],[Grand Total]],"")</f>
        <v>3.3980582524271843E-2</v>
      </c>
      <c r="L130" s="15">
        <f>IFERROR(K130*Table23[[#This Row],[FY24 DATIM Target_Adj (internal) (g*i(district total))]],"")</f>
        <v>10.789028304639626</v>
      </c>
    </row>
    <row r="131" spans="1:12" x14ac:dyDescent="0.3">
      <c r="A131" s="159" t="s">
        <v>9</v>
      </c>
      <c r="B131" s="157" t="s">
        <v>145</v>
      </c>
      <c r="C131" s="159" t="s">
        <v>149</v>
      </c>
      <c r="D131" s="105"/>
      <c r="E131" s="105">
        <v>169</v>
      </c>
      <c r="F131" s="9">
        <f>SUM(Table23[[#This Row],[ &lt;15]:[ 15+]])</f>
        <v>169</v>
      </c>
      <c r="G131" s="107">
        <f t="shared" si="27"/>
        <v>4.9314269039976655E-2</v>
      </c>
      <c r="H131" s="11">
        <f t="shared" si="28"/>
        <v>236.75780566092791</v>
      </c>
      <c r="I131" s="20">
        <f t="shared" si="29"/>
        <v>260.4779690691567</v>
      </c>
      <c r="K131" s="14">
        <f>IFERROR(Table23[[#This Row],[ &lt;15]]/Table23[[#This Row],[Grand Total]],"")</f>
        <v>0</v>
      </c>
      <c r="L131" s="15">
        <f>IFERROR(K131*Table23[[#This Row],[FY24 DATIM Target_Adj (internal) (g*i(district total))]],"")</f>
        <v>0</v>
      </c>
    </row>
    <row r="132" spans="1:12" x14ac:dyDescent="0.3">
      <c r="A132" s="160" t="s">
        <v>9</v>
      </c>
      <c r="B132" s="161" t="s">
        <v>145</v>
      </c>
      <c r="C132" s="161" t="s">
        <v>150</v>
      </c>
      <c r="D132" s="115">
        <v>5</v>
      </c>
      <c r="E132" s="115">
        <v>378</v>
      </c>
      <c r="F132" s="2">
        <f>SUM(Table23[[#This Row],[ &lt;15]:[ 15+]])</f>
        <v>383</v>
      </c>
      <c r="G132" s="116">
        <f t="shared" si="27"/>
        <v>0.11175955646337905</v>
      </c>
      <c r="H132" s="4">
        <f t="shared" si="28"/>
        <v>536.55763058068283</v>
      </c>
      <c r="I132" s="19">
        <f t="shared" si="29"/>
        <v>590.3139772395682</v>
      </c>
      <c r="K132" s="14">
        <f>IFERROR(Table23[[#This Row],[ &lt;15]]/Table23[[#This Row],[Grand Total]],"")</f>
        <v>1.3054830287206266E-2</v>
      </c>
      <c r="L132" s="15">
        <f>IFERROR(K132*Table23[[#This Row],[FY24 DATIM Target_Adj (internal) (g*i(district total))]],"")</f>
        <v>7.7064487890283049</v>
      </c>
    </row>
    <row r="133" spans="1:12" x14ac:dyDescent="0.3">
      <c r="A133" s="160" t="s">
        <v>9</v>
      </c>
      <c r="B133" s="161" t="s">
        <v>145</v>
      </c>
      <c r="C133" s="161" t="s">
        <v>151</v>
      </c>
      <c r="D133" s="115">
        <v>3</v>
      </c>
      <c r="E133" s="115">
        <v>35</v>
      </c>
      <c r="F133" s="2">
        <f>SUM(Table23[[#This Row],[ &lt;15]:[ 15+]])</f>
        <v>38</v>
      </c>
      <c r="G133" s="116">
        <f t="shared" si="27"/>
        <v>1.1088415523781734E-2</v>
      </c>
      <c r="H133" s="4">
        <f t="shared" si="28"/>
        <v>53.235482929676103</v>
      </c>
      <c r="I133" s="19">
        <f t="shared" si="29"/>
        <v>58.569010796615117</v>
      </c>
      <c r="K133" s="14">
        <f>IFERROR(Table23[[#This Row],[ &lt;15]]/Table23[[#This Row],[Grand Total]],"")</f>
        <v>7.8947368421052627E-2</v>
      </c>
      <c r="L133" s="15">
        <f>IFERROR(K133*Table23[[#This Row],[FY24 DATIM Target_Adj (internal) (g*i(district total))]],"")</f>
        <v>4.6238692734169824</v>
      </c>
    </row>
    <row r="134" spans="1:12" x14ac:dyDescent="0.3">
      <c r="A134" s="159" t="s">
        <v>9</v>
      </c>
      <c r="B134" s="157" t="s">
        <v>145</v>
      </c>
      <c r="C134" s="159" t="s">
        <v>152</v>
      </c>
      <c r="D134" s="105"/>
      <c r="E134" s="105">
        <v>226</v>
      </c>
      <c r="F134" s="9">
        <f>SUM(Table23[[#This Row],[ &lt;15]:[ 15+]])</f>
        <v>226</v>
      </c>
      <c r="G134" s="107">
        <f t="shared" si="27"/>
        <v>6.5946892325649251E-2</v>
      </c>
      <c r="H134" s="11">
        <f t="shared" si="28"/>
        <v>316.61103005544203</v>
      </c>
      <c r="I134" s="20">
        <f t="shared" si="29"/>
        <v>348.33148526407933</v>
      </c>
      <c r="K134" s="14">
        <f>IFERROR(Table23[[#This Row],[ &lt;15]]/Table23[[#This Row],[Grand Total]],"")</f>
        <v>0</v>
      </c>
      <c r="L134" s="15">
        <f>IFERROR(K134*Table23[[#This Row],[FY24 DATIM Target_Adj (internal) (g*i(district total))]],"")</f>
        <v>0</v>
      </c>
    </row>
    <row r="135" spans="1:12" x14ac:dyDescent="0.3">
      <c r="A135" s="160" t="s">
        <v>9</v>
      </c>
      <c r="B135" s="161" t="s">
        <v>145</v>
      </c>
      <c r="C135" s="161" t="s">
        <v>153</v>
      </c>
      <c r="D135" s="115">
        <v>9</v>
      </c>
      <c r="E135" s="115">
        <v>70</v>
      </c>
      <c r="F135" s="2">
        <f>SUM(Table23[[#This Row],[ &lt;15]:[ 15+]])</f>
        <v>79</v>
      </c>
      <c r="G135" s="116">
        <f t="shared" si="27"/>
        <v>2.3052232273125181E-2</v>
      </c>
      <c r="H135" s="4">
        <f t="shared" si="28"/>
        <v>110.67376714327399</v>
      </c>
      <c r="I135" s="19">
        <f t="shared" si="29"/>
        <v>121.76189086664721</v>
      </c>
      <c r="K135" s="14">
        <f>IFERROR(Table23[[#This Row],[ &lt;15]]/Table23[[#This Row],[Grand Total]],"")</f>
        <v>0.11392405063291139</v>
      </c>
      <c r="L135" s="15">
        <f>IFERROR(K135*Table23[[#This Row],[FY24 DATIM Target_Adj (internal) (g*i(district total))]],"")</f>
        <v>13.871607820250947</v>
      </c>
    </row>
    <row r="136" spans="1:12" x14ac:dyDescent="0.3">
      <c r="A136" s="160" t="s">
        <v>9</v>
      </c>
      <c r="B136" s="161" t="s">
        <v>145</v>
      </c>
      <c r="C136" s="161" t="s">
        <v>154</v>
      </c>
      <c r="D136" s="115">
        <v>8</v>
      </c>
      <c r="E136" s="115">
        <v>117</v>
      </c>
      <c r="F136" s="2">
        <f>SUM(Table23[[#This Row],[ &lt;15]:[ 15+]])</f>
        <v>125</v>
      </c>
      <c r="G136" s="116">
        <f t="shared" si="27"/>
        <v>3.6475051065071491E-2</v>
      </c>
      <c r="H136" s="4">
        <f t="shared" si="28"/>
        <v>175.11672016340822</v>
      </c>
      <c r="I136" s="19">
        <f t="shared" si="29"/>
        <v>192.66121972570761</v>
      </c>
      <c r="K136" s="14">
        <f>IFERROR(Table23[[#This Row],[ &lt;15]]/Table23[[#This Row],[Grand Total]],"")</f>
        <v>6.4000000000000001E-2</v>
      </c>
      <c r="L136" s="15">
        <f>IFERROR(K136*Table23[[#This Row],[FY24 DATIM Target_Adj (internal) (g*i(district total))]],"")</f>
        <v>12.330318062445288</v>
      </c>
    </row>
    <row r="137" spans="1:12" x14ac:dyDescent="0.3">
      <c r="A137" s="160" t="s">
        <v>9</v>
      </c>
      <c r="B137" s="161" t="s">
        <v>145</v>
      </c>
      <c r="C137" s="161" t="s">
        <v>155</v>
      </c>
      <c r="D137" s="115">
        <v>12</v>
      </c>
      <c r="E137" s="115">
        <v>328</v>
      </c>
      <c r="F137" s="2">
        <f>SUM(Table23[[#This Row],[ &lt;15]:[ 15+]])</f>
        <v>340</v>
      </c>
      <c r="G137" s="116">
        <f t="shared" si="27"/>
        <v>9.9212138896994456E-2</v>
      </c>
      <c r="H137" s="4">
        <f t="shared" si="28"/>
        <v>476.31747884447037</v>
      </c>
      <c r="I137" s="19">
        <f t="shared" si="29"/>
        <v>524.03851765392471</v>
      </c>
      <c r="K137" s="14">
        <f>IFERROR(Table23[[#This Row],[ &lt;15]]/Table23[[#This Row],[Grand Total]],"")</f>
        <v>3.5294117647058823E-2</v>
      </c>
      <c r="L137" s="15">
        <f>IFERROR(K137*Table23[[#This Row],[FY24 DATIM Target_Adj (internal) (g*i(district total))]],"")</f>
        <v>18.49547709366793</v>
      </c>
    </row>
    <row r="138" spans="1:12" x14ac:dyDescent="0.3">
      <c r="A138" s="160" t="s">
        <v>9</v>
      </c>
      <c r="B138" s="161" t="s">
        <v>145</v>
      </c>
      <c r="C138" s="161" t="s">
        <v>156</v>
      </c>
      <c r="D138" s="115">
        <v>1</v>
      </c>
      <c r="E138" s="115">
        <v>105</v>
      </c>
      <c r="F138" s="2">
        <f>SUM(Table23[[#This Row],[ &lt;15]:[ 15+]])</f>
        <v>106</v>
      </c>
      <c r="G138" s="116">
        <f t="shared" si="27"/>
        <v>3.0930843303180626E-2</v>
      </c>
      <c r="H138" s="4">
        <f t="shared" si="28"/>
        <v>148.4989786985702</v>
      </c>
      <c r="I138" s="19">
        <f t="shared" si="29"/>
        <v>163.37671432740007</v>
      </c>
      <c r="K138" s="14">
        <f>IFERROR(Table23[[#This Row],[ &lt;15]]/Table23[[#This Row],[Grand Total]],"")</f>
        <v>9.433962264150943E-3</v>
      </c>
      <c r="L138" s="15">
        <f>IFERROR(K138*Table23[[#This Row],[FY24 DATIM Target_Adj (internal) (g*i(district total))]],"")</f>
        <v>1.541289757805661</v>
      </c>
    </row>
    <row r="139" spans="1:12" x14ac:dyDescent="0.3">
      <c r="A139" s="160" t="s">
        <v>9</v>
      </c>
      <c r="B139" s="161" t="s">
        <v>145</v>
      </c>
      <c r="C139" s="161" t="s">
        <v>157</v>
      </c>
      <c r="D139" s="115">
        <v>35</v>
      </c>
      <c r="E139" s="115">
        <v>1382</v>
      </c>
      <c r="F139" s="2">
        <f>SUM(Table23[[#This Row],[ &lt;15]:[ 15+]])</f>
        <v>1417</v>
      </c>
      <c r="G139" s="116">
        <f t="shared" si="27"/>
        <v>0.41348117887365043</v>
      </c>
      <c r="H139" s="4">
        <f t="shared" si="28"/>
        <v>1985.1231397723957</v>
      </c>
      <c r="I139" s="19">
        <f t="shared" si="29"/>
        <v>2184.0075868106214</v>
      </c>
      <c r="K139" s="14">
        <f>IFERROR(Table23[[#This Row],[ &lt;15]]/Table23[[#This Row],[Grand Total]],"")</f>
        <v>2.4700070571630206E-2</v>
      </c>
      <c r="L139" s="15">
        <f>IFERROR(K139*Table23[[#This Row],[FY24 DATIM Target_Adj (internal) (g*i(district total))]],"")</f>
        <v>53.945141523198131</v>
      </c>
    </row>
    <row r="140" spans="1:12" x14ac:dyDescent="0.3">
      <c r="A140" s="159" t="s">
        <v>9</v>
      </c>
      <c r="B140" s="157" t="s">
        <v>145</v>
      </c>
      <c r="C140" s="159" t="s">
        <v>158</v>
      </c>
      <c r="D140" s="105"/>
      <c r="E140" s="105">
        <v>291</v>
      </c>
      <c r="F140" s="9">
        <f>SUM(Table23[[#This Row],[ &lt;15]:[ 15+]])</f>
        <v>291</v>
      </c>
      <c r="G140" s="107">
        <f t="shared" si="27"/>
        <v>8.4913918879486433E-2</v>
      </c>
      <c r="H140" s="11">
        <f t="shared" si="28"/>
        <v>407.67172454041435</v>
      </c>
      <c r="I140" s="20">
        <f t="shared" si="29"/>
        <v>448.51531952144734</v>
      </c>
      <c r="K140" s="14">
        <f>IFERROR(Table23[[#This Row],[ &lt;15]]/Table23[[#This Row],[Grand Total]],"")</f>
        <v>0</v>
      </c>
      <c r="L140" s="15">
        <f>IFERROR(K140*Table23[[#This Row],[FY24 DATIM Target_Adj (internal) (g*i(district total))]],"")</f>
        <v>0</v>
      </c>
    </row>
    <row r="141" spans="1:12" x14ac:dyDescent="0.3">
      <c r="A141" s="160" t="s">
        <v>9</v>
      </c>
      <c r="B141" s="161" t="s">
        <v>145</v>
      </c>
      <c r="C141" s="161" t="s">
        <v>159</v>
      </c>
      <c r="D141" s="115"/>
      <c r="E141" s="115">
        <v>46</v>
      </c>
      <c r="F141" s="2">
        <f>SUM(Table23[[#This Row],[ &lt;15]:[ 15+]])</f>
        <v>46</v>
      </c>
      <c r="G141" s="116">
        <f t="shared" si="27"/>
        <v>1.3422818791946308E-2</v>
      </c>
      <c r="H141" s="4">
        <f t="shared" si="28"/>
        <v>64.442953020134226</v>
      </c>
      <c r="I141" s="19">
        <f t="shared" si="29"/>
        <v>70.899328859060404</v>
      </c>
      <c r="K141" s="14">
        <f>IFERROR(Table23[[#This Row],[ &lt;15]]/Table23[[#This Row],[Grand Total]],"")</f>
        <v>0</v>
      </c>
      <c r="L141" s="15">
        <f>IFERROR(K141*Table23[[#This Row],[FY24 DATIM Target_Adj (internal) (g*i(district total))]],"")</f>
        <v>0</v>
      </c>
    </row>
    <row r="142" spans="1:12" x14ac:dyDescent="0.3">
      <c r="A142" s="160" t="s">
        <v>9</v>
      </c>
      <c r="B142" s="161" t="s">
        <v>145</v>
      </c>
      <c r="C142" s="161" t="s">
        <v>160</v>
      </c>
      <c r="D142" s="115"/>
      <c r="E142" s="115">
        <v>90</v>
      </c>
      <c r="F142" s="2">
        <f>SUM(Table23[[#This Row],[ &lt;15]:[ 15+]])</f>
        <v>90</v>
      </c>
      <c r="G142" s="116">
        <f t="shared" si="27"/>
        <v>2.6262036766851474E-2</v>
      </c>
      <c r="H142" s="4">
        <f t="shared" si="28"/>
        <v>126.08403851765392</v>
      </c>
      <c r="I142" s="19">
        <f t="shared" si="29"/>
        <v>138.71607820250949</v>
      </c>
      <c r="K142" s="14">
        <f>IFERROR(Table23[[#This Row],[ &lt;15]]/Table23[[#This Row],[Grand Total]],"")</f>
        <v>0</v>
      </c>
      <c r="L142" s="15">
        <f>IFERROR(K142*Table23[[#This Row],[FY24 DATIM Target_Adj (internal) (g*i(district total))]],"")</f>
        <v>0</v>
      </c>
    </row>
    <row r="143" spans="1:12" x14ac:dyDescent="0.3">
      <c r="A143" s="160" t="s">
        <v>9</v>
      </c>
      <c r="B143" s="161" t="s">
        <v>145</v>
      </c>
      <c r="C143" s="161" t="s">
        <v>161</v>
      </c>
      <c r="D143" s="115">
        <v>6</v>
      </c>
      <c r="E143" s="115">
        <v>392</v>
      </c>
      <c r="F143" s="2">
        <f>SUM(Table23[[#This Row],[ &lt;15]:[ 15+]])</f>
        <v>398</v>
      </c>
      <c r="G143" s="116">
        <f t="shared" si="27"/>
        <v>0.11613656259118763</v>
      </c>
      <c r="H143" s="4">
        <f t="shared" si="28"/>
        <v>557.57163700029184</v>
      </c>
      <c r="I143" s="19">
        <f t="shared" si="29"/>
        <v>613.43332360665306</v>
      </c>
      <c r="K143" s="14">
        <f>IFERROR(Table23[[#This Row],[ &lt;15]]/Table23[[#This Row],[Grand Total]],"")</f>
        <v>1.507537688442211E-2</v>
      </c>
      <c r="L143" s="15">
        <f>IFERROR(K143*Table23[[#This Row],[FY24 DATIM Target_Adj (internal) (g*i(district total))]],"")</f>
        <v>9.2477385468339648</v>
      </c>
    </row>
    <row r="144" spans="1:12" x14ac:dyDescent="0.3">
      <c r="A144" s="160" t="s">
        <v>9</v>
      </c>
      <c r="B144" s="161" t="s">
        <v>145</v>
      </c>
      <c r="C144" s="161" t="s">
        <v>162</v>
      </c>
      <c r="D144" s="115">
        <v>4</v>
      </c>
      <c r="E144" s="115">
        <v>88</v>
      </c>
      <c r="F144" s="2">
        <f>SUM(Table23[[#This Row],[ &lt;15]:[ 15+]])</f>
        <v>92</v>
      </c>
      <c r="G144" s="116">
        <f t="shared" si="27"/>
        <v>2.6845637583892617E-2</v>
      </c>
      <c r="H144" s="4">
        <f t="shared" si="28"/>
        <v>128.88590604026845</v>
      </c>
      <c r="I144" s="19">
        <f t="shared" si="29"/>
        <v>141.79865771812081</v>
      </c>
      <c r="K144" s="14">
        <f>IFERROR(Table23[[#This Row],[ &lt;15]]/Table23[[#This Row],[Grand Total]],"")</f>
        <v>4.3478260869565216E-2</v>
      </c>
      <c r="L144" s="15">
        <f>IFERROR(K144*Table23[[#This Row],[FY24 DATIM Target_Adj (internal) (g*i(district total))]],"")</f>
        <v>6.1651590312226441</v>
      </c>
    </row>
    <row r="145" spans="1:12" x14ac:dyDescent="0.3">
      <c r="A145" s="160" t="s">
        <v>9</v>
      </c>
      <c r="B145" s="161" t="s">
        <v>145</v>
      </c>
      <c r="C145" s="161" t="s">
        <v>163</v>
      </c>
      <c r="D145" s="115">
        <v>2</v>
      </c>
      <c r="E145" s="115">
        <v>105</v>
      </c>
      <c r="F145" s="2">
        <f>SUM(Table23[[#This Row],[ &lt;15]:[ 15+]])</f>
        <v>107</v>
      </c>
      <c r="G145" s="116">
        <f t="shared" si="27"/>
        <v>3.1222643711701196E-2</v>
      </c>
      <c r="H145" s="4">
        <f t="shared" si="28"/>
        <v>149.89991245987744</v>
      </c>
      <c r="I145" s="19">
        <f t="shared" si="29"/>
        <v>164.91800408520572</v>
      </c>
      <c r="K145" s="14">
        <f>IFERROR(Table23[[#This Row],[ &lt;15]]/Table23[[#This Row],[Grand Total]],"")</f>
        <v>1.8691588785046728E-2</v>
      </c>
      <c r="L145" s="15">
        <f>IFERROR(K145*Table23[[#This Row],[FY24 DATIM Target_Adj (internal) (g*i(district total))]],"")</f>
        <v>3.0825795156113216</v>
      </c>
    </row>
    <row r="146" spans="1:12" x14ac:dyDescent="0.3">
      <c r="A146" s="159" t="s">
        <v>9</v>
      </c>
      <c r="B146" s="157" t="s">
        <v>145</v>
      </c>
      <c r="C146" s="159" t="s">
        <v>164</v>
      </c>
      <c r="D146" s="105"/>
      <c r="E146" s="105">
        <v>18</v>
      </c>
      <c r="F146" s="9">
        <f>SUM(Table23[[#This Row],[ &lt;15]:[ 15+]])</f>
        <v>18</v>
      </c>
      <c r="G146" s="107">
        <f t="shared" si="27"/>
        <v>5.2524073533702946E-3</v>
      </c>
      <c r="H146" s="11">
        <f t="shared" si="28"/>
        <v>25.216807703530783</v>
      </c>
      <c r="I146" s="20">
        <f t="shared" si="29"/>
        <v>27.743215640501894</v>
      </c>
      <c r="K146" s="14">
        <f>IFERROR(Table23[[#This Row],[ &lt;15]]/Table23[[#This Row],[Grand Total]],"")</f>
        <v>0</v>
      </c>
      <c r="L146" s="15">
        <f>IFERROR(K146*Table23[[#This Row],[FY24 DATIM Target_Adj (internal) (g*i(district total))]],"")</f>
        <v>0</v>
      </c>
    </row>
    <row r="147" spans="1:12" x14ac:dyDescent="0.3">
      <c r="A147" s="162" t="s">
        <v>9</v>
      </c>
      <c r="B147" s="158" t="s">
        <v>165</v>
      </c>
      <c r="C147" s="158"/>
      <c r="D147" s="110">
        <v>92</v>
      </c>
      <c r="E147" s="110">
        <v>3335</v>
      </c>
      <c r="F147" s="6">
        <f>SUM(Table23[[#This Row],[ &lt;15]:[ 15+]])</f>
        <v>3427</v>
      </c>
      <c r="G147" s="112">
        <f t="shared" si="27"/>
        <v>1</v>
      </c>
      <c r="H147" s="110">
        <v>4801</v>
      </c>
      <c r="I147" s="141">
        <v>5282</v>
      </c>
      <c r="K147" s="14">
        <f>IFERROR(Table23[[#This Row],[ &lt;15]]/Table23[[#This Row],[Grand Total]],"")</f>
        <v>2.6845637583892617E-2</v>
      </c>
      <c r="L147" s="15">
        <f>IFERROR(K147*Table23[[#This Row],[FY24 DATIM Target_Adj (internal) (g*i(district total))]],"")</f>
        <v>141.79865771812081</v>
      </c>
    </row>
    <row r="148" spans="1:12" x14ac:dyDescent="0.3">
      <c r="A148" s="160" t="s">
        <v>9</v>
      </c>
      <c r="B148" s="161" t="s">
        <v>166</v>
      </c>
      <c r="C148" s="161" t="s">
        <v>167</v>
      </c>
      <c r="D148" s="115"/>
      <c r="E148" s="115">
        <v>96</v>
      </c>
      <c r="F148" s="2">
        <f>SUM(Table23[[#This Row],[ &lt;15]:[ 15+]])</f>
        <v>96</v>
      </c>
      <c r="G148" s="116">
        <f t="shared" ref="G148:G155" si="30">F148/$F$155</f>
        <v>4.9510056730273339E-2</v>
      </c>
      <c r="H148" s="4">
        <f t="shared" ref="H148:H154" si="31">G148*$H$155</f>
        <v>161.99690562145437</v>
      </c>
      <c r="I148" s="19">
        <f t="shared" ref="I148:I154" si="32">G148*$I$155</f>
        <v>178.23620422898401</v>
      </c>
      <c r="K148" s="14">
        <f>IFERROR(Table23[[#This Row],[ &lt;15]]/Table23[[#This Row],[Grand Total]],"")</f>
        <v>0</v>
      </c>
      <c r="L148" s="15">
        <f>IFERROR(K148*Table23[[#This Row],[FY24 DATIM Target_Adj (internal) (g*i(district total))]],"")</f>
        <v>0</v>
      </c>
    </row>
    <row r="149" spans="1:12" x14ac:dyDescent="0.3">
      <c r="A149" s="159" t="s">
        <v>9</v>
      </c>
      <c r="B149" s="157" t="s">
        <v>166</v>
      </c>
      <c r="C149" s="159" t="s">
        <v>168</v>
      </c>
      <c r="D149" s="105"/>
      <c r="E149" s="105">
        <v>289</v>
      </c>
      <c r="F149" s="9">
        <f>SUM(Table23[[#This Row],[ &lt;15]:[ 15+]])</f>
        <v>289</v>
      </c>
      <c r="G149" s="107">
        <f t="shared" si="30"/>
        <v>0.14904589994842701</v>
      </c>
      <c r="H149" s="11">
        <f t="shared" si="31"/>
        <v>487.6781846312532</v>
      </c>
      <c r="I149" s="20">
        <f t="shared" si="32"/>
        <v>536.56523981433725</v>
      </c>
      <c r="K149" s="14">
        <f>IFERROR(Table23[[#This Row],[ &lt;15]]/Table23[[#This Row],[Grand Total]],"")</f>
        <v>0</v>
      </c>
      <c r="L149" s="15">
        <f>IFERROR(K149*Table23[[#This Row],[FY24 DATIM Target_Adj (internal) (g*i(district total))]],"")</f>
        <v>0</v>
      </c>
    </row>
    <row r="150" spans="1:12" x14ac:dyDescent="0.3">
      <c r="A150" s="159" t="s">
        <v>9</v>
      </c>
      <c r="B150" s="157" t="s">
        <v>166</v>
      </c>
      <c r="C150" s="159" t="s">
        <v>169</v>
      </c>
      <c r="D150" s="105"/>
      <c r="E150" s="105">
        <v>0</v>
      </c>
      <c r="F150" s="9">
        <f>SUM(Table23[[#This Row],[ &lt;15]:[ 15+]])</f>
        <v>0</v>
      </c>
      <c r="G150" s="107">
        <f t="shared" si="30"/>
        <v>0</v>
      </c>
      <c r="H150" s="11">
        <f t="shared" si="31"/>
        <v>0</v>
      </c>
      <c r="I150" s="20">
        <f t="shared" si="32"/>
        <v>0</v>
      </c>
      <c r="K150" s="14">
        <v>0</v>
      </c>
      <c r="L150" s="15">
        <f>IFERROR(K150*Table23[[#This Row],[FY24 DATIM Target_Adj (internal) (g*i(district total))]],"")</f>
        <v>0</v>
      </c>
    </row>
    <row r="151" spans="1:12" x14ac:dyDescent="0.3">
      <c r="A151" s="159" t="s">
        <v>9</v>
      </c>
      <c r="B151" s="157" t="s">
        <v>166</v>
      </c>
      <c r="C151" s="159" t="s">
        <v>170</v>
      </c>
      <c r="D151" s="105"/>
      <c r="E151" s="105">
        <v>176</v>
      </c>
      <c r="F151" s="9">
        <f>SUM(Table23[[#This Row],[ &lt;15]:[ 15+]])</f>
        <v>176</v>
      </c>
      <c r="G151" s="107">
        <f t="shared" si="30"/>
        <v>9.0768437338834454E-2</v>
      </c>
      <c r="H151" s="11">
        <f t="shared" si="31"/>
        <v>296.99432697266633</v>
      </c>
      <c r="I151" s="20">
        <f t="shared" si="32"/>
        <v>326.76637441980404</v>
      </c>
      <c r="K151" s="14">
        <f>IFERROR(Table23[[#This Row],[ &lt;15]]/Table23[[#This Row],[Grand Total]],"")</f>
        <v>0</v>
      </c>
      <c r="L151" s="15">
        <f>IFERROR(K151*Table23[[#This Row],[FY24 DATIM Target_Adj (internal) (g*i(district total))]],"")</f>
        <v>0</v>
      </c>
    </row>
    <row r="152" spans="1:12" x14ac:dyDescent="0.3">
      <c r="A152" s="160" t="s">
        <v>9</v>
      </c>
      <c r="B152" s="161" t="s">
        <v>166</v>
      </c>
      <c r="C152" s="161" t="s">
        <v>171</v>
      </c>
      <c r="D152" s="115">
        <v>45</v>
      </c>
      <c r="E152" s="115">
        <v>127</v>
      </c>
      <c r="F152" s="2">
        <f>SUM(Table23[[#This Row],[ &lt;15]:[ 15+]])</f>
        <v>172</v>
      </c>
      <c r="G152" s="116">
        <f t="shared" si="30"/>
        <v>8.8705518308406395E-2</v>
      </c>
      <c r="H152" s="4">
        <f t="shared" si="31"/>
        <v>290.24445590510572</v>
      </c>
      <c r="I152" s="19">
        <f t="shared" si="32"/>
        <v>319.33986591026303</v>
      </c>
      <c r="K152" s="14">
        <f>IFERROR(Table23[[#This Row],[ &lt;15]]/Table23[[#This Row],[Grand Total]],"")</f>
        <v>0.26162790697674421</v>
      </c>
      <c r="L152" s="15">
        <f>IFERROR(K152*Table23[[#This Row],[FY24 DATIM Target_Adj (internal) (g*i(district total))]],"")</f>
        <v>83.548220732336262</v>
      </c>
    </row>
    <row r="153" spans="1:12" x14ac:dyDescent="0.3">
      <c r="A153" s="160" t="s">
        <v>9</v>
      </c>
      <c r="B153" s="161" t="s">
        <v>166</v>
      </c>
      <c r="C153" s="161" t="s">
        <v>172</v>
      </c>
      <c r="D153" s="115">
        <v>19</v>
      </c>
      <c r="E153" s="115">
        <v>223</v>
      </c>
      <c r="F153" s="2">
        <f>SUM(Table23[[#This Row],[ &lt;15]:[ 15+]])</f>
        <v>242</v>
      </c>
      <c r="G153" s="116">
        <f t="shared" si="30"/>
        <v>0.12480660134089737</v>
      </c>
      <c r="H153" s="4">
        <f t="shared" si="31"/>
        <v>408.36719958741617</v>
      </c>
      <c r="I153" s="19">
        <f t="shared" si="32"/>
        <v>449.30376482723051</v>
      </c>
      <c r="K153" s="14">
        <f>IFERROR(Table23[[#This Row],[ &lt;15]]/Table23[[#This Row],[Grand Total]],"")</f>
        <v>7.8512396694214878E-2</v>
      </c>
      <c r="L153" s="15">
        <f>IFERROR(K153*Table23[[#This Row],[FY24 DATIM Target_Adj (internal) (g*i(district total))]],"")</f>
        <v>35.275915420319748</v>
      </c>
    </row>
    <row r="154" spans="1:12" x14ac:dyDescent="0.3">
      <c r="A154" s="160" t="s">
        <v>9</v>
      </c>
      <c r="B154" s="161" t="s">
        <v>166</v>
      </c>
      <c r="C154" s="161" t="s">
        <v>173</v>
      </c>
      <c r="D154" s="115"/>
      <c r="E154" s="115">
        <v>964</v>
      </c>
      <c r="F154" s="2">
        <f>SUM(Table23[[#This Row],[ &lt;15]:[ 15+]])</f>
        <v>964</v>
      </c>
      <c r="G154" s="116">
        <f t="shared" si="30"/>
        <v>0.49716348633316143</v>
      </c>
      <c r="H154" s="4">
        <f t="shared" si="31"/>
        <v>1626.7189272821042</v>
      </c>
      <c r="I154" s="19">
        <f t="shared" si="32"/>
        <v>1789.7885507993813</v>
      </c>
      <c r="K154" s="14">
        <f>IFERROR(Table23[[#This Row],[ &lt;15]]/Table23[[#This Row],[Grand Total]],"")</f>
        <v>0</v>
      </c>
      <c r="L154" s="15">
        <f>IFERROR(K154*Table23[[#This Row],[FY24 DATIM Target_Adj (internal) (g*i(district total))]],"")</f>
        <v>0</v>
      </c>
    </row>
    <row r="155" spans="1:12" x14ac:dyDescent="0.3">
      <c r="A155" s="162" t="s">
        <v>9</v>
      </c>
      <c r="B155" s="158" t="s">
        <v>174</v>
      </c>
      <c r="C155" s="158"/>
      <c r="D155" s="110">
        <v>64</v>
      </c>
      <c r="E155" s="110">
        <v>1875</v>
      </c>
      <c r="F155" s="6">
        <f>SUM(Table23[[#This Row],[ &lt;15]:[ 15+]])</f>
        <v>1939</v>
      </c>
      <c r="G155" s="112">
        <f t="shared" si="30"/>
        <v>1</v>
      </c>
      <c r="H155" s="110">
        <v>3272</v>
      </c>
      <c r="I155" s="141">
        <v>3600</v>
      </c>
      <c r="K155" s="14">
        <f>IFERROR(Table23[[#This Row],[ &lt;15]]/Table23[[#This Row],[Grand Total]],"")</f>
        <v>3.3006704486848892E-2</v>
      </c>
      <c r="L155" s="15">
        <f>IFERROR(K155*Table23[[#This Row],[FY24 DATIM Target_Adj (internal) (g*i(district total))]],"")</f>
        <v>118.82413615265601</v>
      </c>
    </row>
    <row r="156" spans="1:12" x14ac:dyDescent="0.3">
      <c r="A156" s="159" t="s">
        <v>9</v>
      </c>
      <c r="B156" s="157" t="s">
        <v>175</v>
      </c>
      <c r="C156" s="159" t="s">
        <v>176</v>
      </c>
      <c r="D156" s="105"/>
      <c r="E156" s="105">
        <v>0</v>
      </c>
      <c r="F156" s="9">
        <f>SUM(Table23[[#This Row],[ &lt;15]:[ 15+]])</f>
        <v>0</v>
      </c>
      <c r="G156" s="107">
        <f t="shared" ref="G156:G170" si="33">F156/$F$170</f>
        <v>0</v>
      </c>
      <c r="H156" s="11">
        <f t="shared" ref="H156:H169" si="34">G156*$H$170</f>
        <v>0</v>
      </c>
      <c r="I156" s="20">
        <f t="shared" ref="I156:I169" si="35">G156*$I$170</f>
        <v>0</v>
      </c>
      <c r="K156" s="14">
        <v>0</v>
      </c>
      <c r="L156" s="15">
        <f>IFERROR(K156*Table23[[#This Row],[FY24 DATIM Target_Adj (internal) (g*i(district total))]],"")</f>
        <v>0</v>
      </c>
    </row>
    <row r="157" spans="1:12" x14ac:dyDescent="0.3">
      <c r="A157" s="159" t="s">
        <v>9</v>
      </c>
      <c r="B157" s="157" t="s">
        <v>175</v>
      </c>
      <c r="C157" s="159" t="s">
        <v>177</v>
      </c>
      <c r="D157" s="105"/>
      <c r="E157" s="105">
        <v>44</v>
      </c>
      <c r="F157" s="9">
        <f>SUM(Table23[[#This Row],[ &lt;15]:[ 15+]])</f>
        <v>44</v>
      </c>
      <c r="G157" s="107">
        <f t="shared" si="33"/>
        <v>5.6847545219638244E-2</v>
      </c>
      <c r="H157" s="11">
        <f t="shared" si="34"/>
        <v>156.89922480620154</v>
      </c>
      <c r="I157" s="20">
        <f t="shared" si="35"/>
        <v>172.58914728682171</v>
      </c>
      <c r="K157" s="14">
        <f>IFERROR(Table23[[#This Row],[ &lt;15]]/Table23[[#This Row],[Grand Total]],"")</f>
        <v>0</v>
      </c>
      <c r="L157" s="15">
        <f>IFERROR(K157*Table23[[#This Row],[FY24 DATIM Target_Adj (internal) (g*i(district total))]],"")</f>
        <v>0</v>
      </c>
    </row>
    <row r="158" spans="1:12" x14ac:dyDescent="0.3">
      <c r="A158" s="159" t="s">
        <v>9</v>
      </c>
      <c r="B158" s="157" t="s">
        <v>175</v>
      </c>
      <c r="C158" s="159" t="s">
        <v>178</v>
      </c>
      <c r="D158" s="105"/>
      <c r="E158" s="105">
        <v>16</v>
      </c>
      <c r="F158" s="9">
        <f>SUM(Table23[[#This Row],[ &lt;15]:[ 15+]])</f>
        <v>16</v>
      </c>
      <c r="G158" s="107">
        <f t="shared" si="33"/>
        <v>2.0671834625322998E-2</v>
      </c>
      <c r="H158" s="11">
        <f t="shared" si="34"/>
        <v>57.054263565891475</v>
      </c>
      <c r="I158" s="20">
        <f t="shared" si="35"/>
        <v>62.759689922480625</v>
      </c>
      <c r="K158" s="14">
        <f>IFERROR(Table23[[#This Row],[ &lt;15]]/Table23[[#This Row],[Grand Total]],"")</f>
        <v>0</v>
      </c>
      <c r="L158" s="15">
        <f>IFERROR(K158*Table23[[#This Row],[FY24 DATIM Target_Adj (internal) (g*i(district total))]],"")</f>
        <v>0</v>
      </c>
    </row>
    <row r="159" spans="1:12" x14ac:dyDescent="0.3">
      <c r="A159" s="160" t="s">
        <v>9</v>
      </c>
      <c r="B159" s="161" t="s">
        <v>175</v>
      </c>
      <c r="C159" s="161" t="s">
        <v>179</v>
      </c>
      <c r="D159" s="115">
        <v>1</v>
      </c>
      <c r="E159" s="115">
        <v>34</v>
      </c>
      <c r="F159" s="2">
        <f>SUM(Table23[[#This Row],[ &lt;15]:[ 15+]])</f>
        <v>35</v>
      </c>
      <c r="G159" s="116">
        <f t="shared" si="33"/>
        <v>4.5219638242894059E-2</v>
      </c>
      <c r="H159" s="4">
        <f t="shared" si="34"/>
        <v>124.8062015503876</v>
      </c>
      <c r="I159" s="19">
        <f t="shared" si="35"/>
        <v>137.28682170542635</v>
      </c>
      <c r="K159" s="14">
        <f>IFERROR(Table23[[#This Row],[ &lt;15]]/Table23[[#This Row],[Grand Total]],"")</f>
        <v>2.8571428571428571E-2</v>
      </c>
      <c r="L159" s="15">
        <f>IFERROR(K159*Table23[[#This Row],[FY24 DATIM Target_Adj (internal) (g*i(district total))]],"")</f>
        <v>3.9224806201550382</v>
      </c>
    </row>
    <row r="160" spans="1:12" x14ac:dyDescent="0.3">
      <c r="A160" s="159" t="s">
        <v>9</v>
      </c>
      <c r="B160" s="157" t="s">
        <v>175</v>
      </c>
      <c r="C160" s="159" t="s">
        <v>180</v>
      </c>
      <c r="D160" s="105"/>
      <c r="E160" s="105">
        <v>0</v>
      </c>
      <c r="F160" s="9">
        <f>SUM(Table23[[#This Row],[ &lt;15]:[ 15+]])</f>
        <v>0</v>
      </c>
      <c r="G160" s="107">
        <f t="shared" si="33"/>
        <v>0</v>
      </c>
      <c r="H160" s="11">
        <f t="shared" si="34"/>
        <v>0</v>
      </c>
      <c r="I160" s="20">
        <f t="shared" si="35"/>
        <v>0</v>
      </c>
      <c r="K160" s="14">
        <v>0</v>
      </c>
      <c r="L160" s="15">
        <f>IFERROR(K160*Table23[[#This Row],[FY24 DATIM Target_Adj (internal) (g*i(district total))]],"")</f>
        <v>0</v>
      </c>
    </row>
    <row r="161" spans="1:12" x14ac:dyDescent="0.3">
      <c r="A161" s="159" t="s">
        <v>9</v>
      </c>
      <c r="B161" s="157" t="s">
        <v>175</v>
      </c>
      <c r="C161" s="159" t="s">
        <v>181</v>
      </c>
      <c r="D161" s="105"/>
      <c r="E161" s="105">
        <v>0</v>
      </c>
      <c r="F161" s="9">
        <f>SUM(Table23[[#This Row],[ &lt;15]:[ 15+]])</f>
        <v>0</v>
      </c>
      <c r="G161" s="107">
        <f t="shared" si="33"/>
        <v>0</v>
      </c>
      <c r="H161" s="11">
        <f t="shared" si="34"/>
        <v>0</v>
      </c>
      <c r="I161" s="20">
        <f t="shared" si="35"/>
        <v>0</v>
      </c>
      <c r="K161" s="14">
        <v>0</v>
      </c>
      <c r="L161" s="15">
        <f>IFERROR(K161*Table23[[#This Row],[FY24 DATIM Target_Adj (internal) (g*i(district total))]],"")</f>
        <v>0</v>
      </c>
    </row>
    <row r="162" spans="1:12" x14ac:dyDescent="0.3">
      <c r="A162" s="159" t="s">
        <v>9</v>
      </c>
      <c r="B162" s="157" t="s">
        <v>175</v>
      </c>
      <c r="C162" s="159" t="s">
        <v>182</v>
      </c>
      <c r="D162" s="105"/>
      <c r="E162" s="105">
        <v>0</v>
      </c>
      <c r="F162" s="9">
        <f>SUM(Table23[[#This Row],[ &lt;15]:[ 15+]])</f>
        <v>0</v>
      </c>
      <c r="G162" s="107">
        <f t="shared" si="33"/>
        <v>0</v>
      </c>
      <c r="H162" s="11">
        <f t="shared" si="34"/>
        <v>0</v>
      </c>
      <c r="I162" s="20">
        <f t="shared" si="35"/>
        <v>0</v>
      </c>
      <c r="K162" s="14">
        <v>0</v>
      </c>
      <c r="L162" s="15">
        <f>IFERROR(K162*Table23[[#This Row],[FY24 DATIM Target_Adj (internal) (g*i(district total))]],"")</f>
        <v>0</v>
      </c>
    </row>
    <row r="163" spans="1:12" x14ac:dyDescent="0.3">
      <c r="A163" s="160" t="s">
        <v>9</v>
      </c>
      <c r="B163" s="161" t="s">
        <v>175</v>
      </c>
      <c r="C163" s="161" t="s">
        <v>183</v>
      </c>
      <c r="D163" s="115"/>
      <c r="E163" s="115">
        <v>2</v>
      </c>
      <c r="F163" s="2">
        <f>SUM(Table23[[#This Row],[ &lt;15]:[ 15+]])</f>
        <v>2</v>
      </c>
      <c r="G163" s="116">
        <f t="shared" si="33"/>
        <v>2.5839793281653748E-3</v>
      </c>
      <c r="H163" s="4">
        <f t="shared" si="34"/>
        <v>7.1317829457364343</v>
      </c>
      <c r="I163" s="19">
        <f t="shared" si="35"/>
        <v>7.8449612403100781</v>
      </c>
      <c r="K163" s="14">
        <f>IFERROR(Table23[[#This Row],[ &lt;15]]/Table23[[#This Row],[Grand Total]],"")</f>
        <v>0</v>
      </c>
      <c r="L163" s="15">
        <f>IFERROR(K163*Table23[[#This Row],[FY24 DATIM Target_Adj (internal) (g*i(district total))]],"")</f>
        <v>0</v>
      </c>
    </row>
    <row r="164" spans="1:12" x14ac:dyDescent="0.3">
      <c r="A164" s="159" t="s">
        <v>9</v>
      </c>
      <c r="B164" s="157" t="s">
        <v>175</v>
      </c>
      <c r="C164" s="159" t="s">
        <v>184</v>
      </c>
      <c r="D164" s="105"/>
      <c r="E164" s="105">
        <v>0</v>
      </c>
      <c r="F164" s="9">
        <f>SUM(Table23[[#This Row],[ &lt;15]:[ 15+]])</f>
        <v>0</v>
      </c>
      <c r="G164" s="107">
        <f t="shared" si="33"/>
        <v>0</v>
      </c>
      <c r="H164" s="11">
        <f t="shared" si="34"/>
        <v>0</v>
      </c>
      <c r="I164" s="20">
        <f t="shared" si="35"/>
        <v>0</v>
      </c>
      <c r="K164" s="14">
        <v>0</v>
      </c>
      <c r="L164" s="15">
        <f>IFERROR(K164*Table23[[#This Row],[FY24 DATIM Target_Adj (internal) (g*i(district total))]],"")</f>
        <v>0</v>
      </c>
    </row>
    <row r="165" spans="1:12" x14ac:dyDescent="0.3">
      <c r="A165" s="160" t="s">
        <v>9</v>
      </c>
      <c r="B165" s="161" t="s">
        <v>175</v>
      </c>
      <c r="C165" s="161" t="s">
        <v>185</v>
      </c>
      <c r="D165" s="115">
        <v>1</v>
      </c>
      <c r="E165" s="115">
        <v>160</v>
      </c>
      <c r="F165" s="2">
        <f>SUM(Table23[[#This Row],[ &lt;15]:[ 15+]])</f>
        <v>161</v>
      </c>
      <c r="G165" s="116">
        <f t="shared" si="33"/>
        <v>0.20801033591731266</v>
      </c>
      <c r="H165" s="4">
        <f t="shared" si="34"/>
        <v>574.10852713178292</v>
      </c>
      <c r="I165" s="19">
        <f t="shared" si="35"/>
        <v>631.51937984496124</v>
      </c>
      <c r="K165" s="14">
        <f>IFERROR(Table23[[#This Row],[ &lt;15]]/Table23[[#This Row],[Grand Total]],"")</f>
        <v>6.2111801242236021E-3</v>
      </c>
      <c r="L165" s="15">
        <f>IFERROR(K165*Table23[[#This Row],[FY24 DATIM Target_Adj (internal) (g*i(district total))]],"")</f>
        <v>3.9224806201550386</v>
      </c>
    </row>
    <row r="166" spans="1:12" x14ac:dyDescent="0.3">
      <c r="A166" s="160" t="s">
        <v>9</v>
      </c>
      <c r="B166" s="161" t="s">
        <v>175</v>
      </c>
      <c r="C166" s="161" t="s">
        <v>186</v>
      </c>
      <c r="D166" s="115"/>
      <c r="E166" s="115">
        <v>2</v>
      </c>
      <c r="F166" s="2">
        <f>SUM(Table23[[#This Row],[ &lt;15]:[ 15+]])</f>
        <v>2</v>
      </c>
      <c r="G166" s="116">
        <f t="shared" si="33"/>
        <v>2.5839793281653748E-3</v>
      </c>
      <c r="H166" s="4">
        <f t="shared" si="34"/>
        <v>7.1317829457364343</v>
      </c>
      <c r="I166" s="19">
        <f t="shared" si="35"/>
        <v>7.8449612403100781</v>
      </c>
      <c r="K166" s="14">
        <f>IFERROR(Table23[[#This Row],[ &lt;15]]/Table23[[#This Row],[Grand Total]],"")</f>
        <v>0</v>
      </c>
      <c r="L166" s="15">
        <f>IFERROR(K166*Table23[[#This Row],[FY24 DATIM Target_Adj (internal) (g*i(district total))]],"")</f>
        <v>0</v>
      </c>
    </row>
    <row r="167" spans="1:12" x14ac:dyDescent="0.3">
      <c r="A167" s="160" t="s">
        <v>9</v>
      </c>
      <c r="B167" s="161" t="s">
        <v>175</v>
      </c>
      <c r="C167" s="161" t="s">
        <v>187</v>
      </c>
      <c r="D167" s="115">
        <v>11</v>
      </c>
      <c r="E167" s="115">
        <v>415</v>
      </c>
      <c r="F167" s="2">
        <f>SUM(Table23[[#This Row],[ &lt;15]:[ 15+]])</f>
        <v>426</v>
      </c>
      <c r="G167" s="116">
        <f t="shared" si="33"/>
        <v>0.55038759689922478</v>
      </c>
      <c r="H167" s="4">
        <f t="shared" si="34"/>
        <v>1519.0697674418604</v>
      </c>
      <c r="I167" s="19">
        <f t="shared" si="35"/>
        <v>1670.9767441860465</v>
      </c>
      <c r="K167" s="14">
        <f>IFERROR(Table23[[#This Row],[ &lt;15]]/Table23[[#This Row],[Grand Total]],"")</f>
        <v>2.5821596244131457E-2</v>
      </c>
      <c r="L167" s="15">
        <f>IFERROR(K167*Table23[[#This Row],[FY24 DATIM Target_Adj (internal) (g*i(district total))]],"")</f>
        <v>43.147286821705428</v>
      </c>
    </row>
    <row r="168" spans="1:12" x14ac:dyDescent="0.3">
      <c r="A168" s="160" t="s">
        <v>9</v>
      </c>
      <c r="B168" s="161" t="s">
        <v>175</v>
      </c>
      <c r="C168" s="161" t="s">
        <v>188</v>
      </c>
      <c r="D168" s="115">
        <v>1</v>
      </c>
      <c r="E168" s="115">
        <v>12</v>
      </c>
      <c r="F168" s="2">
        <f>SUM(Table23[[#This Row],[ &lt;15]:[ 15+]])</f>
        <v>13</v>
      </c>
      <c r="G168" s="116">
        <f t="shared" si="33"/>
        <v>1.6795865633074936E-2</v>
      </c>
      <c r="H168" s="4">
        <f t="shared" si="34"/>
        <v>46.356589147286826</v>
      </c>
      <c r="I168" s="19">
        <f t="shared" si="35"/>
        <v>50.992248062015506</v>
      </c>
      <c r="K168" s="14">
        <f>IFERROR(Table23[[#This Row],[ &lt;15]]/Table23[[#This Row],[Grand Total]],"")</f>
        <v>7.6923076923076927E-2</v>
      </c>
      <c r="L168" s="15">
        <f>IFERROR(K168*Table23[[#This Row],[FY24 DATIM Target_Adj (internal) (g*i(district total))]],"")</f>
        <v>3.9224806201550391</v>
      </c>
    </row>
    <row r="169" spans="1:12" x14ac:dyDescent="0.3">
      <c r="A169" s="160" t="s">
        <v>9</v>
      </c>
      <c r="B169" s="161" t="s">
        <v>175</v>
      </c>
      <c r="C169" s="161" t="s">
        <v>189</v>
      </c>
      <c r="D169" s="115">
        <v>2</v>
      </c>
      <c r="E169" s="115">
        <v>73</v>
      </c>
      <c r="F169" s="2">
        <f>SUM(Table23[[#This Row],[ &lt;15]:[ 15+]])</f>
        <v>75</v>
      </c>
      <c r="G169" s="116">
        <f t="shared" si="33"/>
        <v>9.6899224806201556E-2</v>
      </c>
      <c r="H169" s="4">
        <f t="shared" si="34"/>
        <v>267.44186046511629</v>
      </c>
      <c r="I169" s="19">
        <f t="shared" si="35"/>
        <v>294.18604651162792</v>
      </c>
      <c r="K169" s="14">
        <f>IFERROR(Table23[[#This Row],[ &lt;15]]/Table23[[#This Row],[Grand Total]],"")</f>
        <v>2.6666666666666668E-2</v>
      </c>
      <c r="L169" s="15">
        <f>IFERROR(K169*Table23[[#This Row],[FY24 DATIM Target_Adj (internal) (g*i(district total))]],"")</f>
        <v>7.8449612403100781</v>
      </c>
    </row>
    <row r="170" spans="1:12" x14ac:dyDescent="0.3">
      <c r="A170" s="163" t="s">
        <v>9</v>
      </c>
      <c r="B170" s="164" t="s">
        <v>190</v>
      </c>
      <c r="C170" s="164"/>
      <c r="D170" s="147">
        <v>16</v>
      </c>
      <c r="E170" s="147">
        <v>758</v>
      </c>
      <c r="F170" s="6">
        <f>SUM(Table23[[#This Row],[ &lt;15]:[ 15+]])</f>
        <v>774</v>
      </c>
      <c r="G170" s="148">
        <f t="shared" si="33"/>
        <v>1</v>
      </c>
      <c r="H170" s="147">
        <v>2760</v>
      </c>
      <c r="I170" s="129">
        <v>3036</v>
      </c>
      <c r="K170" s="14">
        <f>IFERROR(Table23[[#This Row],[ &lt;15]]/Table23[[#This Row],[Grand Total]],"")</f>
        <v>2.0671834625322998E-2</v>
      </c>
      <c r="L170" s="15">
        <f>IFERROR(K170*Table23[[#This Row],[FY24 DATIM Target_Adj (internal) (g*i(district total))]],"")</f>
        <v>62.759689922480625</v>
      </c>
    </row>
  </sheetData>
  <pageMargins left="0.7" right="0.7" top="0.75" bottom="0.75" header="0.3" footer="0.3"/>
  <ignoredErrors>
    <ignoredError sqref="G2:G170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A1:K169"/>
  <sheetViews>
    <sheetView workbookViewId="0">
      <selection activeCell="K178" sqref="K178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4" width="9.109375" bestFit="1" customWidth="1"/>
    <col min="5" max="5" width="9.5546875" bestFit="1" customWidth="1"/>
    <col min="6" max="6" width="10.5546875" bestFit="1" customWidth="1"/>
    <col min="7" max="7" width="12.5546875" bestFit="1" customWidth="1"/>
    <col min="8" max="8" width="13.21875" bestFit="1" customWidth="1"/>
    <col min="10" max="11" width="15.33203125" customWidth="1"/>
  </cols>
  <sheetData>
    <row r="1" spans="1:11" ht="70.2" x14ac:dyDescent="0.3">
      <c r="A1" s="187" t="s">
        <v>0</v>
      </c>
      <c r="B1" s="188" t="s">
        <v>1</v>
      </c>
      <c r="C1" s="188" t="s">
        <v>2</v>
      </c>
      <c r="D1" s="189" t="s">
        <v>3</v>
      </c>
      <c r="E1" s="189" t="s">
        <v>4</v>
      </c>
      <c r="F1" s="189" t="s">
        <v>192</v>
      </c>
      <c r="G1" s="189" t="s">
        <v>6</v>
      </c>
      <c r="H1" s="190" t="s">
        <v>7</v>
      </c>
      <c r="J1" s="17" t="s">
        <v>191</v>
      </c>
      <c r="K1" s="18" t="s">
        <v>205</v>
      </c>
    </row>
    <row r="2" spans="1:11" x14ac:dyDescent="0.3">
      <c r="A2" s="191" t="s">
        <v>9</v>
      </c>
      <c r="B2" s="192" t="s">
        <v>10</v>
      </c>
      <c r="C2" s="192" t="s">
        <v>11</v>
      </c>
      <c r="D2" s="193">
        <v>0</v>
      </c>
      <c r="E2" s="193">
        <v>59</v>
      </c>
      <c r="F2" s="193">
        <v>59</v>
      </c>
      <c r="G2" s="3">
        <f>F2/$F$11</f>
        <v>0.21851851851851853</v>
      </c>
      <c r="H2" s="19">
        <f>G2*$H$11</f>
        <v>817.9148148148148</v>
      </c>
      <c r="J2" s="14">
        <f>IFERROR(Table1[[#This Row],[ &lt;15]]/Table1[[#This Row],[FY23 Ach]],"")</f>
        <v>0</v>
      </c>
      <c r="K2" s="15">
        <f>IFERROR(J2*Table1[[#This Row],[FY24 Tx Curr DATIM Target (g*h(district total))]],"")</f>
        <v>0</v>
      </c>
    </row>
    <row r="3" spans="1:11" x14ac:dyDescent="0.3">
      <c r="A3" s="191" t="s">
        <v>9</v>
      </c>
      <c r="B3" s="192" t="s">
        <v>10</v>
      </c>
      <c r="C3" s="192" t="s">
        <v>12</v>
      </c>
      <c r="D3" s="194">
        <v>0</v>
      </c>
      <c r="E3" s="194">
        <v>20</v>
      </c>
      <c r="F3" s="194">
        <v>20</v>
      </c>
      <c r="G3" s="3">
        <f t="shared" ref="G3:G11" si="0">F3/$F$11</f>
        <v>7.407407407407407E-2</v>
      </c>
      <c r="H3" s="19">
        <f t="shared" ref="H3:H10" si="1">G3*$H$11</f>
        <v>277.25925925925924</v>
      </c>
      <c r="J3" s="14">
        <f>IFERROR(Table1[[#This Row],[ &lt;15]]/Table1[[#This Row],[FY23 Ach]],"")</f>
        <v>0</v>
      </c>
      <c r="K3" s="15">
        <f>IFERROR(J3*Table1[[#This Row],[FY24 Tx Curr DATIM Target (g*h(district total))]],"")</f>
        <v>0</v>
      </c>
    </row>
    <row r="4" spans="1:11" x14ac:dyDescent="0.3">
      <c r="A4" s="191" t="s">
        <v>9</v>
      </c>
      <c r="B4" s="192" t="s">
        <v>10</v>
      </c>
      <c r="C4" s="192" t="s">
        <v>13</v>
      </c>
      <c r="D4" s="193">
        <v>0</v>
      </c>
      <c r="E4" s="194">
        <v>15</v>
      </c>
      <c r="F4" s="194">
        <v>15</v>
      </c>
      <c r="G4" s="3">
        <f t="shared" si="0"/>
        <v>5.5555555555555552E-2</v>
      </c>
      <c r="H4" s="19">
        <f t="shared" si="1"/>
        <v>207.94444444444443</v>
      </c>
      <c r="J4" s="14">
        <f>IFERROR(Table1[[#This Row],[ &lt;15]]/Table1[[#This Row],[FY23 Ach]],"")</f>
        <v>0</v>
      </c>
      <c r="K4" s="15">
        <f>IFERROR(J4*Table1[[#This Row],[FY24 Tx Curr DATIM Target (g*h(district total))]],"")</f>
        <v>0</v>
      </c>
    </row>
    <row r="5" spans="1:11" x14ac:dyDescent="0.3">
      <c r="A5" s="191" t="s">
        <v>9</v>
      </c>
      <c r="B5" s="192" t="s">
        <v>10</v>
      </c>
      <c r="C5" s="192" t="s">
        <v>14</v>
      </c>
      <c r="D5" s="193">
        <v>0</v>
      </c>
      <c r="E5" s="194">
        <v>6</v>
      </c>
      <c r="F5" s="194">
        <v>6</v>
      </c>
      <c r="G5" s="3">
        <f t="shared" si="0"/>
        <v>2.2222222222222223E-2</v>
      </c>
      <c r="H5" s="19">
        <f t="shared" si="1"/>
        <v>83.177777777777777</v>
      </c>
      <c r="J5" s="14">
        <f>IFERROR(Table1[[#This Row],[ &lt;15]]/Table1[[#This Row],[FY23 Ach]],"")</f>
        <v>0</v>
      </c>
      <c r="K5" s="15">
        <f>IFERROR(J5*Table1[[#This Row],[FY24 Tx Curr DATIM Target (g*h(district total))]],"")</f>
        <v>0</v>
      </c>
    </row>
    <row r="6" spans="1:11" x14ac:dyDescent="0.3">
      <c r="A6" s="191" t="s">
        <v>9</v>
      </c>
      <c r="B6" s="192" t="s">
        <v>10</v>
      </c>
      <c r="C6" s="192" t="s">
        <v>15</v>
      </c>
      <c r="D6" s="193">
        <v>0</v>
      </c>
      <c r="E6" s="194">
        <v>115</v>
      </c>
      <c r="F6" s="194">
        <v>115</v>
      </c>
      <c r="G6" s="3">
        <f t="shared" si="0"/>
        <v>0.42592592592592593</v>
      </c>
      <c r="H6" s="19">
        <f t="shared" si="1"/>
        <v>1594.2407407407406</v>
      </c>
      <c r="J6" s="14">
        <f>IFERROR(Table1[[#This Row],[ &lt;15]]/Table1[[#This Row],[FY23 Ach]],"")</f>
        <v>0</v>
      </c>
      <c r="K6" s="15">
        <f>IFERROR(J6*Table1[[#This Row],[FY24 Tx Curr DATIM Target (g*h(district total))]],"")</f>
        <v>0</v>
      </c>
    </row>
    <row r="7" spans="1:11" x14ac:dyDescent="0.3">
      <c r="A7" s="191" t="s">
        <v>9</v>
      </c>
      <c r="B7" s="192" t="s">
        <v>10</v>
      </c>
      <c r="C7" s="192" t="s">
        <v>16</v>
      </c>
      <c r="D7" s="193">
        <v>0</v>
      </c>
      <c r="E7" s="194">
        <v>46</v>
      </c>
      <c r="F7" s="194">
        <v>46</v>
      </c>
      <c r="G7" s="3">
        <f t="shared" si="0"/>
        <v>0.17037037037037037</v>
      </c>
      <c r="H7" s="19">
        <f t="shared" si="1"/>
        <v>637.69629629629628</v>
      </c>
      <c r="J7" s="14">
        <f>IFERROR(Table1[[#This Row],[ &lt;15]]/Table1[[#This Row],[FY23 Ach]],"")</f>
        <v>0</v>
      </c>
      <c r="K7" s="15">
        <f>IFERROR(J7*Table1[[#This Row],[FY24 Tx Curr DATIM Target (g*h(district total))]],"")</f>
        <v>0</v>
      </c>
    </row>
    <row r="8" spans="1:11" x14ac:dyDescent="0.3">
      <c r="A8" s="191" t="s">
        <v>9</v>
      </c>
      <c r="B8" s="192" t="s">
        <v>10</v>
      </c>
      <c r="C8" s="192" t="s">
        <v>17</v>
      </c>
      <c r="D8" s="193">
        <v>0</v>
      </c>
      <c r="E8" s="194">
        <v>29</v>
      </c>
      <c r="F8" s="194">
        <v>29</v>
      </c>
      <c r="G8" s="3">
        <f t="shared" si="0"/>
        <v>0.10740740740740741</v>
      </c>
      <c r="H8" s="19">
        <f t="shared" si="1"/>
        <v>402.02592592592595</v>
      </c>
      <c r="J8" s="14">
        <f>IFERROR(Table1[[#This Row],[ &lt;15]]/Table1[[#This Row],[FY23 Ach]],"")</f>
        <v>0</v>
      </c>
      <c r="K8" s="15">
        <f>IFERROR(J8*Table1[[#This Row],[FY24 Tx Curr DATIM Target (g*h(district total))]],"")</f>
        <v>0</v>
      </c>
    </row>
    <row r="9" spans="1:11" x14ac:dyDescent="0.3">
      <c r="A9" s="191" t="s">
        <v>9</v>
      </c>
      <c r="B9" s="192" t="s">
        <v>10</v>
      </c>
      <c r="C9" s="192" t="s">
        <v>18</v>
      </c>
      <c r="D9" s="194">
        <v>0</v>
      </c>
      <c r="E9" s="194">
        <v>6</v>
      </c>
      <c r="F9" s="194">
        <v>6</v>
      </c>
      <c r="G9" s="3">
        <f t="shared" si="0"/>
        <v>2.2222222222222223E-2</v>
      </c>
      <c r="H9" s="19">
        <f t="shared" si="1"/>
        <v>83.177777777777777</v>
      </c>
      <c r="J9" s="14">
        <f>IFERROR(Table1[[#This Row],[ &lt;15]]/Table1[[#This Row],[FY23 Ach]],"")</f>
        <v>0</v>
      </c>
      <c r="K9" s="15">
        <f>IFERROR(J9*Table1[[#This Row],[FY24 Tx Curr DATIM Target (g*h(district total))]],"")</f>
        <v>0</v>
      </c>
    </row>
    <row r="10" spans="1:11" x14ac:dyDescent="0.3">
      <c r="A10" s="191" t="s">
        <v>9</v>
      </c>
      <c r="B10" s="192" t="s">
        <v>10</v>
      </c>
      <c r="C10" s="192" t="s">
        <v>19</v>
      </c>
      <c r="D10" s="194">
        <v>0</v>
      </c>
      <c r="E10" s="194">
        <v>16</v>
      </c>
      <c r="F10" s="194">
        <v>16</v>
      </c>
      <c r="G10" s="3">
        <f t="shared" si="0"/>
        <v>5.9259259259259262E-2</v>
      </c>
      <c r="H10" s="19">
        <f t="shared" si="1"/>
        <v>221.80740740740742</v>
      </c>
      <c r="J10" s="14">
        <f>IFERROR(Table1[[#This Row],[ &lt;15]]/Table1[[#This Row],[FY23 Ach]],"")</f>
        <v>0</v>
      </c>
      <c r="K10" s="15">
        <f>IFERROR(J10*Table1[[#This Row],[FY24 Tx Curr DATIM Target (g*h(district total))]],"")</f>
        <v>0</v>
      </c>
    </row>
    <row r="11" spans="1:11" x14ac:dyDescent="0.3">
      <c r="A11" s="195" t="s">
        <v>9</v>
      </c>
      <c r="B11" s="196" t="s">
        <v>20</v>
      </c>
      <c r="C11" s="196" t="s">
        <v>193</v>
      </c>
      <c r="D11" s="193">
        <v>0</v>
      </c>
      <c r="E11" s="197">
        <v>270</v>
      </c>
      <c r="F11" s="197">
        <v>270</v>
      </c>
      <c r="G11" s="7">
        <f t="shared" si="0"/>
        <v>1</v>
      </c>
      <c r="H11" s="198">
        <v>3743</v>
      </c>
      <c r="J11" s="14">
        <f>IFERROR(Table1[[#This Row],[ &lt;15]]/Table1[[#This Row],[FY23 Ach]],"")</f>
        <v>0</v>
      </c>
      <c r="K11" s="15">
        <f>IFERROR(J11*Table1[[#This Row],[FY24 Tx Curr DATIM Target (g*h(district total))]],"")</f>
        <v>0</v>
      </c>
    </row>
    <row r="12" spans="1:11" x14ac:dyDescent="0.3">
      <c r="A12" s="191" t="s">
        <v>9</v>
      </c>
      <c r="B12" s="192" t="s">
        <v>21</v>
      </c>
      <c r="C12" s="192" t="s">
        <v>22</v>
      </c>
      <c r="D12" s="193">
        <v>0</v>
      </c>
      <c r="E12" s="194">
        <v>56</v>
      </c>
      <c r="F12" s="194">
        <v>56</v>
      </c>
      <c r="G12" s="3">
        <f>F12/$F$22</f>
        <v>3.437691835481891E-2</v>
      </c>
      <c r="H12" s="19">
        <f t="shared" ref="H12:H21" si="2">G12*$H$11</f>
        <v>128.67280540208719</v>
      </c>
      <c r="J12" s="14">
        <f>IFERROR(Table1[[#This Row],[ &lt;15]]/Table1[[#This Row],[FY23 Ach]],"")</f>
        <v>0</v>
      </c>
      <c r="K12" s="15">
        <f>IFERROR(J12*Table1[[#This Row],[FY24 Tx Curr DATIM Target (g*h(district total))]],"")</f>
        <v>0</v>
      </c>
    </row>
    <row r="13" spans="1:11" x14ac:dyDescent="0.3">
      <c r="A13" s="191" t="s">
        <v>9</v>
      </c>
      <c r="B13" s="192" t="s">
        <v>21</v>
      </c>
      <c r="C13" s="192" t="s">
        <v>23</v>
      </c>
      <c r="D13" s="193">
        <v>0</v>
      </c>
      <c r="E13" s="194">
        <v>536</v>
      </c>
      <c r="F13" s="194">
        <v>536</v>
      </c>
      <c r="G13" s="3">
        <f t="shared" ref="G13:G22" si="3">F13/$F$22</f>
        <v>0.32903621853898096</v>
      </c>
      <c r="H13" s="19">
        <f t="shared" si="2"/>
        <v>1231.5825659914058</v>
      </c>
      <c r="J13" s="14">
        <f>IFERROR(Table1[[#This Row],[ &lt;15]]/Table1[[#This Row],[FY23 Ach]],"")</f>
        <v>0</v>
      </c>
      <c r="K13" s="15">
        <f>IFERROR(J13*Table1[[#This Row],[FY24 Tx Curr DATIM Target (g*h(district total))]],"")</f>
        <v>0</v>
      </c>
    </row>
    <row r="14" spans="1:11" x14ac:dyDescent="0.3">
      <c r="A14" s="191" t="s">
        <v>9</v>
      </c>
      <c r="B14" s="192" t="s">
        <v>21</v>
      </c>
      <c r="C14" s="192" t="s">
        <v>24</v>
      </c>
      <c r="D14" s="193">
        <v>0</v>
      </c>
      <c r="E14" s="194">
        <v>50</v>
      </c>
      <c r="F14" s="194">
        <v>50</v>
      </c>
      <c r="G14" s="3">
        <f t="shared" si="3"/>
        <v>3.0693677102516883E-2</v>
      </c>
      <c r="H14" s="19">
        <f t="shared" si="2"/>
        <v>114.8864333947207</v>
      </c>
      <c r="J14" s="14">
        <f>IFERROR(Table1[[#This Row],[ &lt;15]]/Table1[[#This Row],[FY23 Ach]],"")</f>
        <v>0</v>
      </c>
      <c r="K14" s="15">
        <f>IFERROR(J14*Table1[[#This Row],[FY24 Tx Curr DATIM Target (g*h(district total))]],"")</f>
        <v>0</v>
      </c>
    </row>
    <row r="15" spans="1:11" x14ac:dyDescent="0.3">
      <c r="A15" s="191" t="s">
        <v>9</v>
      </c>
      <c r="B15" s="192" t="s">
        <v>21</v>
      </c>
      <c r="C15" s="192" t="s">
        <v>25</v>
      </c>
      <c r="D15" s="193">
        <v>0</v>
      </c>
      <c r="E15" s="194">
        <v>48</v>
      </c>
      <c r="F15" s="194">
        <v>48</v>
      </c>
      <c r="G15" s="3">
        <f t="shared" si="3"/>
        <v>2.9465930018416207E-2</v>
      </c>
      <c r="H15" s="19">
        <f t="shared" si="2"/>
        <v>110.29097605893186</v>
      </c>
      <c r="J15" s="14">
        <f>IFERROR(Table1[[#This Row],[ &lt;15]]/Table1[[#This Row],[FY23 Ach]],"")</f>
        <v>0</v>
      </c>
      <c r="K15" s="15">
        <f>IFERROR(J15*Table1[[#This Row],[FY24 Tx Curr DATIM Target (g*h(district total))]],"")</f>
        <v>0</v>
      </c>
    </row>
    <row r="16" spans="1:11" x14ac:dyDescent="0.3">
      <c r="A16" s="191" t="s">
        <v>9</v>
      </c>
      <c r="B16" s="192" t="s">
        <v>21</v>
      </c>
      <c r="C16" s="192" t="s">
        <v>26</v>
      </c>
      <c r="D16" s="194">
        <v>0</v>
      </c>
      <c r="E16" s="194">
        <v>0</v>
      </c>
      <c r="F16" s="194">
        <v>0</v>
      </c>
      <c r="G16" s="3">
        <f t="shared" si="3"/>
        <v>0</v>
      </c>
      <c r="H16" s="19">
        <f t="shared" si="2"/>
        <v>0</v>
      </c>
      <c r="J16" s="14">
        <v>0</v>
      </c>
      <c r="K16" s="15">
        <f>IFERROR(J16*Table1[[#This Row],[FY24 Tx Curr DATIM Target (g*h(district total))]],"")</f>
        <v>0</v>
      </c>
    </row>
    <row r="17" spans="1:11" x14ac:dyDescent="0.3">
      <c r="A17" s="191" t="s">
        <v>9</v>
      </c>
      <c r="B17" s="192" t="s">
        <v>21</v>
      </c>
      <c r="C17" s="192" t="s">
        <v>27</v>
      </c>
      <c r="D17" s="193">
        <v>0</v>
      </c>
      <c r="E17" s="194">
        <v>699</v>
      </c>
      <c r="F17" s="194">
        <v>699</v>
      </c>
      <c r="G17" s="3">
        <f t="shared" si="3"/>
        <v>0.42909760589318602</v>
      </c>
      <c r="H17" s="19">
        <f t="shared" si="2"/>
        <v>1606.1123388581952</v>
      </c>
      <c r="J17" s="14">
        <f>IFERROR(Table1[[#This Row],[ &lt;15]]/Table1[[#This Row],[FY23 Ach]],"")</f>
        <v>0</v>
      </c>
      <c r="K17" s="15">
        <f>IFERROR(J17*Table1[[#This Row],[FY24 Tx Curr DATIM Target (g*h(district total))]],"")</f>
        <v>0</v>
      </c>
    </row>
    <row r="18" spans="1:11" x14ac:dyDescent="0.3">
      <c r="A18" s="191" t="s">
        <v>9</v>
      </c>
      <c r="B18" s="192" t="s">
        <v>21</v>
      </c>
      <c r="C18" s="192" t="s">
        <v>28</v>
      </c>
      <c r="D18" s="193">
        <v>0</v>
      </c>
      <c r="E18" s="194">
        <v>156</v>
      </c>
      <c r="F18" s="194">
        <v>156</v>
      </c>
      <c r="G18" s="3">
        <f t="shared" si="3"/>
        <v>9.5764272559852676E-2</v>
      </c>
      <c r="H18" s="19">
        <f t="shared" si="2"/>
        <v>358.44567219152856</v>
      </c>
      <c r="J18" s="14">
        <f>IFERROR(Table1[[#This Row],[ &lt;15]]/Table1[[#This Row],[FY23 Ach]],"")</f>
        <v>0</v>
      </c>
      <c r="K18" s="15">
        <f>IFERROR(J18*Table1[[#This Row],[FY24 Tx Curr DATIM Target (g*h(district total))]],"")</f>
        <v>0</v>
      </c>
    </row>
    <row r="19" spans="1:11" x14ac:dyDescent="0.3">
      <c r="A19" s="191" t="s">
        <v>9</v>
      </c>
      <c r="B19" s="192" t="s">
        <v>21</v>
      </c>
      <c r="C19" s="192" t="s">
        <v>29</v>
      </c>
      <c r="D19" s="193">
        <v>0</v>
      </c>
      <c r="E19" s="194">
        <v>21</v>
      </c>
      <c r="F19" s="194">
        <v>21</v>
      </c>
      <c r="G19" s="3">
        <f t="shared" si="3"/>
        <v>1.289134438305709E-2</v>
      </c>
      <c r="H19" s="19">
        <f t="shared" si="2"/>
        <v>48.25230202578269</v>
      </c>
      <c r="J19" s="14">
        <f>IFERROR(Table1[[#This Row],[ &lt;15]]/Table1[[#This Row],[FY23 Ach]],"")</f>
        <v>0</v>
      </c>
      <c r="K19" s="15">
        <f>IFERROR(J19*Table1[[#This Row],[FY24 Tx Curr DATIM Target (g*h(district total))]],"")</f>
        <v>0</v>
      </c>
    </row>
    <row r="20" spans="1:11" x14ac:dyDescent="0.3">
      <c r="A20" s="191" t="s">
        <v>9</v>
      </c>
      <c r="B20" s="192" t="s">
        <v>21</v>
      </c>
      <c r="C20" s="192" t="s">
        <v>30</v>
      </c>
      <c r="D20" s="194">
        <v>6</v>
      </c>
      <c r="E20" s="194">
        <v>9</v>
      </c>
      <c r="F20" s="194">
        <v>15</v>
      </c>
      <c r="G20" s="3">
        <f>F20/$F$22</f>
        <v>9.2081031307550652E-3</v>
      </c>
      <c r="H20" s="19">
        <f t="shared" si="2"/>
        <v>34.465930018416209</v>
      </c>
      <c r="J20" s="14">
        <f>IFERROR(Table1[[#This Row],[ &lt;15]]/Table1[[#This Row],[FY23 Ach]],"")</f>
        <v>0.4</v>
      </c>
      <c r="K20" s="15">
        <f>IFERROR(J20*Table1[[#This Row],[FY24 Tx Curr DATIM Target (g*h(district total))]],"")</f>
        <v>13.786372007366484</v>
      </c>
    </row>
    <row r="21" spans="1:11" x14ac:dyDescent="0.3">
      <c r="A21" s="191" t="s">
        <v>9</v>
      </c>
      <c r="B21" s="192" t="s">
        <v>21</v>
      </c>
      <c r="C21" s="192" t="s">
        <v>31</v>
      </c>
      <c r="D21" s="194">
        <v>1</v>
      </c>
      <c r="E21" s="194">
        <v>47</v>
      </c>
      <c r="F21" s="194">
        <v>48</v>
      </c>
      <c r="G21" s="3">
        <f t="shared" si="3"/>
        <v>2.9465930018416207E-2</v>
      </c>
      <c r="H21" s="19">
        <f t="shared" si="2"/>
        <v>110.29097605893186</v>
      </c>
      <c r="J21" s="14">
        <f>IFERROR(Table1[[#This Row],[ &lt;15]]/Table1[[#This Row],[FY23 Ach]],"")</f>
        <v>2.0833333333333332E-2</v>
      </c>
      <c r="K21" s="15">
        <f>IFERROR(J21*Table1[[#This Row],[FY24 Tx Curr DATIM Target (g*h(district total))]],"")</f>
        <v>2.2977286678944138</v>
      </c>
    </row>
    <row r="22" spans="1:11" x14ac:dyDescent="0.3">
      <c r="A22" s="195" t="s">
        <v>9</v>
      </c>
      <c r="B22" s="196" t="s">
        <v>32</v>
      </c>
      <c r="C22" s="196" t="s">
        <v>193</v>
      </c>
      <c r="D22" s="197">
        <v>7</v>
      </c>
      <c r="E22" s="197">
        <v>1622</v>
      </c>
      <c r="F22" s="197">
        <v>1629</v>
      </c>
      <c r="G22" s="7">
        <f t="shared" si="3"/>
        <v>1</v>
      </c>
      <c r="H22" s="21">
        <v>3079</v>
      </c>
      <c r="J22" s="14">
        <f>IFERROR(Table1[[#This Row],[ &lt;15]]/Table1[[#This Row],[FY23 Ach]],"")</f>
        <v>4.2971147943523637E-3</v>
      </c>
      <c r="K22" s="15">
        <f>IFERROR(J22*Table1[[#This Row],[FY24 Tx Curr DATIM Target (g*h(district total))]],"")</f>
        <v>13.230816451810927</v>
      </c>
    </row>
    <row r="23" spans="1:11" x14ac:dyDescent="0.3">
      <c r="A23" s="191" t="s">
        <v>9</v>
      </c>
      <c r="B23" s="192" t="s">
        <v>33</v>
      </c>
      <c r="C23" s="192" t="s">
        <v>34</v>
      </c>
      <c r="D23" s="193">
        <v>0</v>
      </c>
      <c r="E23" s="194">
        <v>317</v>
      </c>
      <c r="F23" s="194">
        <v>317</v>
      </c>
      <c r="G23" s="199">
        <v>0.04</v>
      </c>
      <c r="H23" s="200">
        <v>387</v>
      </c>
      <c r="J23" s="14">
        <f>IFERROR(Table1[[#This Row],[ &lt;15]]/Table1[[#This Row],[FY23 Ach]],"")</f>
        <v>0</v>
      </c>
      <c r="K23" s="15">
        <f>IFERROR(J23*Table1[[#This Row],[FY24 Tx Curr DATIM Target (g*h(district total))]],"")</f>
        <v>0</v>
      </c>
    </row>
    <row r="24" spans="1:11" x14ac:dyDescent="0.3">
      <c r="A24" s="191" t="s">
        <v>9</v>
      </c>
      <c r="B24" s="192" t="s">
        <v>33</v>
      </c>
      <c r="C24" s="192" t="s">
        <v>35</v>
      </c>
      <c r="D24" s="194">
        <v>1</v>
      </c>
      <c r="E24" s="194">
        <v>167</v>
      </c>
      <c r="F24" s="194">
        <v>168</v>
      </c>
      <c r="G24" s="199">
        <v>0.02</v>
      </c>
      <c r="H24" s="200">
        <v>205</v>
      </c>
      <c r="J24" s="14">
        <f>IFERROR(Table1[[#This Row],[ &lt;15]]/Table1[[#This Row],[FY23 Ach]],"")</f>
        <v>5.9523809523809521E-3</v>
      </c>
      <c r="K24" s="15">
        <f>IFERROR(J24*Table1[[#This Row],[FY24 Tx Curr DATIM Target (g*h(district total))]],"")</f>
        <v>1.2202380952380951</v>
      </c>
    </row>
    <row r="25" spans="1:11" x14ac:dyDescent="0.3">
      <c r="A25" s="191" t="s">
        <v>9</v>
      </c>
      <c r="B25" s="192" t="s">
        <v>33</v>
      </c>
      <c r="C25" s="192" t="s">
        <v>36</v>
      </c>
      <c r="D25" s="193">
        <v>0</v>
      </c>
      <c r="E25" s="194">
        <v>198</v>
      </c>
      <c r="F25" s="194">
        <v>198</v>
      </c>
      <c r="G25" s="199">
        <v>0.02</v>
      </c>
      <c r="H25" s="200">
        <v>242</v>
      </c>
      <c r="J25" s="14">
        <f>IFERROR(Table1[[#This Row],[ &lt;15]]/Table1[[#This Row],[FY23 Ach]],"")</f>
        <v>0</v>
      </c>
      <c r="K25" s="15">
        <f>IFERROR(J25*Table1[[#This Row],[FY24 Tx Curr DATIM Target (g*h(district total))]],"")</f>
        <v>0</v>
      </c>
    </row>
    <row r="26" spans="1:11" x14ac:dyDescent="0.3">
      <c r="A26" s="191" t="s">
        <v>9</v>
      </c>
      <c r="B26" s="192" t="s">
        <v>33</v>
      </c>
      <c r="C26" s="192" t="s">
        <v>37</v>
      </c>
      <c r="D26" s="194">
        <v>9</v>
      </c>
      <c r="E26" s="194">
        <v>187</v>
      </c>
      <c r="F26" s="194">
        <v>196</v>
      </c>
      <c r="G26" s="199">
        <v>0.02</v>
      </c>
      <c r="H26" s="200">
        <v>239</v>
      </c>
      <c r="J26" s="14">
        <f>IFERROR(Table1[[#This Row],[ &lt;15]]/Table1[[#This Row],[FY23 Ach]],"")</f>
        <v>4.5918367346938778E-2</v>
      </c>
      <c r="K26" s="15">
        <f>IFERROR(J26*Table1[[#This Row],[FY24 Tx Curr DATIM Target (g*h(district total))]],"")</f>
        <v>10.974489795918368</v>
      </c>
    </row>
    <row r="27" spans="1:11" x14ac:dyDescent="0.3">
      <c r="A27" s="191" t="s">
        <v>9</v>
      </c>
      <c r="B27" s="192" t="s">
        <v>33</v>
      </c>
      <c r="C27" s="192" t="s">
        <v>38</v>
      </c>
      <c r="D27" s="194">
        <v>24</v>
      </c>
      <c r="E27" s="194">
        <v>1010</v>
      </c>
      <c r="F27" s="194">
        <v>1034</v>
      </c>
      <c r="G27" s="199">
        <v>0.13</v>
      </c>
      <c r="H27" s="201">
        <v>1262</v>
      </c>
      <c r="J27" s="14">
        <f>IFERROR(Table1[[#This Row],[ &lt;15]]/Table1[[#This Row],[FY23 Ach]],"")</f>
        <v>2.321083172147002E-2</v>
      </c>
      <c r="K27" s="15">
        <f>IFERROR(J27*Table1[[#This Row],[FY24 Tx Curr DATIM Target (g*h(district total))]],"")</f>
        <v>29.292069632495167</v>
      </c>
    </row>
    <row r="28" spans="1:11" x14ac:dyDescent="0.3">
      <c r="A28" s="191" t="s">
        <v>9</v>
      </c>
      <c r="B28" s="192" t="s">
        <v>33</v>
      </c>
      <c r="C28" s="192" t="s">
        <v>39</v>
      </c>
      <c r="D28" s="194">
        <v>1</v>
      </c>
      <c r="E28" s="194">
        <v>231</v>
      </c>
      <c r="F28" s="194">
        <v>232</v>
      </c>
      <c r="G28" s="199">
        <v>0.03</v>
      </c>
      <c r="H28" s="200">
        <v>283</v>
      </c>
      <c r="J28" s="14">
        <f>IFERROR(Table1[[#This Row],[ &lt;15]]/Table1[[#This Row],[FY23 Ach]],"")</f>
        <v>4.3103448275862068E-3</v>
      </c>
      <c r="K28" s="15">
        <f>IFERROR(J28*Table1[[#This Row],[FY24 Tx Curr DATIM Target (g*h(district total))]],"")</f>
        <v>1.2198275862068966</v>
      </c>
    </row>
    <row r="29" spans="1:11" x14ac:dyDescent="0.3">
      <c r="A29" s="191" t="s">
        <v>9</v>
      </c>
      <c r="B29" s="192" t="s">
        <v>33</v>
      </c>
      <c r="C29" s="192" t="s">
        <v>40</v>
      </c>
      <c r="D29" s="193">
        <v>0</v>
      </c>
      <c r="E29" s="194">
        <v>579</v>
      </c>
      <c r="F29" s="194">
        <v>579</v>
      </c>
      <c r="G29" s="199">
        <v>7.0000000000000007E-2</v>
      </c>
      <c r="H29" s="200">
        <v>707</v>
      </c>
      <c r="J29" s="14">
        <f>IFERROR(Table1[[#This Row],[ &lt;15]]/Table1[[#This Row],[FY23 Ach]],"")</f>
        <v>0</v>
      </c>
      <c r="K29" s="15">
        <f>IFERROR(J29*Table1[[#This Row],[FY24 Tx Curr DATIM Target (g*h(district total))]],"")</f>
        <v>0</v>
      </c>
    </row>
    <row r="30" spans="1:11" x14ac:dyDescent="0.3">
      <c r="A30" s="191" t="s">
        <v>9</v>
      </c>
      <c r="B30" s="192" t="s">
        <v>33</v>
      </c>
      <c r="C30" s="192" t="s">
        <v>41</v>
      </c>
      <c r="D30" s="193">
        <v>0</v>
      </c>
      <c r="E30" s="194">
        <v>46</v>
      </c>
      <c r="F30" s="194">
        <v>46</v>
      </c>
      <c r="G30" s="199">
        <v>0.01</v>
      </c>
      <c r="H30" s="200">
        <v>56</v>
      </c>
      <c r="J30" s="14">
        <f>IFERROR(Table1[[#This Row],[ &lt;15]]/Table1[[#This Row],[FY23 Ach]],"")</f>
        <v>0</v>
      </c>
      <c r="K30" s="15">
        <f>IFERROR(J30*Table1[[#This Row],[FY24 Tx Curr DATIM Target (g*h(district total))]],"")</f>
        <v>0</v>
      </c>
    </row>
    <row r="31" spans="1:11" x14ac:dyDescent="0.3">
      <c r="A31" s="191" t="s">
        <v>9</v>
      </c>
      <c r="B31" s="192" t="s">
        <v>33</v>
      </c>
      <c r="C31" s="192" t="s">
        <v>42</v>
      </c>
      <c r="D31" s="194">
        <v>0</v>
      </c>
      <c r="E31" s="194">
        <v>0</v>
      </c>
      <c r="F31" s="194">
        <v>0</v>
      </c>
      <c r="G31" s="199">
        <v>0</v>
      </c>
      <c r="H31" s="200">
        <v>0</v>
      </c>
      <c r="J31" s="14">
        <v>0</v>
      </c>
      <c r="K31" s="15">
        <f>IFERROR(J31*Table1[[#This Row],[FY24 Tx Curr DATIM Target (g*h(district total))]],"")</f>
        <v>0</v>
      </c>
    </row>
    <row r="32" spans="1:11" x14ac:dyDescent="0.3">
      <c r="A32" s="191" t="s">
        <v>9</v>
      </c>
      <c r="B32" s="192" t="s">
        <v>33</v>
      </c>
      <c r="C32" s="192" t="s">
        <v>43</v>
      </c>
      <c r="D32" s="193">
        <v>0</v>
      </c>
      <c r="E32" s="194">
        <v>141</v>
      </c>
      <c r="F32" s="194">
        <v>141</v>
      </c>
      <c r="G32" s="199">
        <v>0.02</v>
      </c>
      <c r="H32" s="200">
        <v>172</v>
      </c>
      <c r="J32" s="14">
        <f>IFERROR(Table1[[#This Row],[ &lt;15]]/Table1[[#This Row],[FY23 Ach]],"")</f>
        <v>0</v>
      </c>
      <c r="K32" s="15">
        <f>IFERROR(J32*Table1[[#This Row],[FY24 Tx Curr DATIM Target (g*h(district total))]],"")</f>
        <v>0</v>
      </c>
    </row>
    <row r="33" spans="1:11" x14ac:dyDescent="0.3">
      <c r="A33" s="191" t="s">
        <v>9</v>
      </c>
      <c r="B33" s="192" t="s">
        <v>33</v>
      </c>
      <c r="C33" s="192" t="s">
        <v>44</v>
      </c>
      <c r="D33" s="194">
        <v>2</v>
      </c>
      <c r="E33" s="194">
        <v>710</v>
      </c>
      <c r="F33" s="194">
        <v>712</v>
      </c>
      <c r="G33" s="199">
        <v>0.09</v>
      </c>
      <c r="H33" s="200">
        <v>869</v>
      </c>
      <c r="J33" s="14">
        <f>IFERROR(Table1[[#This Row],[ &lt;15]]/Table1[[#This Row],[FY23 Ach]],"")</f>
        <v>2.8089887640449437E-3</v>
      </c>
      <c r="K33" s="15">
        <f>IFERROR(J33*Table1[[#This Row],[FY24 Tx Curr DATIM Target (g*h(district total))]],"")</f>
        <v>2.441011235955056</v>
      </c>
    </row>
    <row r="34" spans="1:11" x14ac:dyDescent="0.3">
      <c r="A34" s="191" t="s">
        <v>9</v>
      </c>
      <c r="B34" s="192" t="s">
        <v>33</v>
      </c>
      <c r="C34" s="192" t="s">
        <v>45</v>
      </c>
      <c r="D34" s="193">
        <v>0</v>
      </c>
      <c r="E34" s="194">
        <v>175</v>
      </c>
      <c r="F34" s="194">
        <v>175</v>
      </c>
      <c r="G34" s="199">
        <v>0.02</v>
      </c>
      <c r="H34" s="200">
        <v>214</v>
      </c>
      <c r="J34" s="14">
        <f>IFERROR(Table1[[#This Row],[ &lt;15]]/Table1[[#This Row],[FY23 Ach]],"")</f>
        <v>0</v>
      </c>
      <c r="K34" s="15">
        <f>IFERROR(J34*Table1[[#This Row],[FY24 Tx Curr DATIM Target (g*h(district total))]],"")</f>
        <v>0</v>
      </c>
    </row>
    <row r="35" spans="1:11" x14ac:dyDescent="0.3">
      <c r="A35" s="191" t="s">
        <v>9</v>
      </c>
      <c r="B35" s="192" t="s">
        <v>33</v>
      </c>
      <c r="C35" s="192" t="s">
        <v>46</v>
      </c>
      <c r="D35" s="194">
        <v>1</v>
      </c>
      <c r="E35" s="194">
        <v>1028</v>
      </c>
      <c r="F35" s="194">
        <v>1029</v>
      </c>
      <c r="G35" s="199">
        <v>0.13</v>
      </c>
      <c r="H35" s="201">
        <v>1256</v>
      </c>
      <c r="J35" s="14">
        <f>IFERROR(Table1[[#This Row],[ &lt;15]]/Table1[[#This Row],[FY23 Ach]],"")</f>
        <v>9.7181729834791054E-4</v>
      </c>
      <c r="K35" s="15">
        <f>IFERROR(J35*Table1[[#This Row],[FY24 Tx Curr DATIM Target (g*h(district total))]],"")</f>
        <v>1.2206025267249756</v>
      </c>
    </row>
    <row r="36" spans="1:11" x14ac:dyDescent="0.3">
      <c r="A36" s="191" t="s">
        <v>9</v>
      </c>
      <c r="B36" s="192" t="s">
        <v>33</v>
      </c>
      <c r="C36" s="192" t="s">
        <v>47</v>
      </c>
      <c r="D36" s="194">
        <v>5</v>
      </c>
      <c r="E36" s="194">
        <v>387</v>
      </c>
      <c r="F36" s="194">
        <v>392</v>
      </c>
      <c r="G36" s="199">
        <v>0.05</v>
      </c>
      <c r="H36" s="200">
        <v>478</v>
      </c>
      <c r="J36" s="14">
        <f>IFERROR(Table1[[#This Row],[ &lt;15]]/Table1[[#This Row],[FY23 Ach]],"")</f>
        <v>1.2755102040816327E-2</v>
      </c>
      <c r="K36" s="15">
        <f>IFERROR(J36*Table1[[#This Row],[FY24 Tx Curr DATIM Target (g*h(district total))]],"")</f>
        <v>6.0969387755102042</v>
      </c>
    </row>
    <row r="37" spans="1:11" x14ac:dyDescent="0.3">
      <c r="A37" s="191" t="s">
        <v>9</v>
      </c>
      <c r="B37" s="192" t="s">
        <v>33</v>
      </c>
      <c r="C37" s="192" t="s">
        <v>48</v>
      </c>
      <c r="D37" s="193">
        <v>0</v>
      </c>
      <c r="E37" s="194">
        <v>47</v>
      </c>
      <c r="F37" s="194">
        <v>47</v>
      </c>
      <c r="G37" s="199">
        <v>0.01</v>
      </c>
      <c r="H37" s="200">
        <v>57</v>
      </c>
      <c r="J37" s="14">
        <f>IFERROR(Table1[[#This Row],[ &lt;15]]/Table1[[#This Row],[FY23 Ach]],"")</f>
        <v>0</v>
      </c>
      <c r="K37" s="15">
        <f>IFERROR(J37*Table1[[#This Row],[FY24 Tx Curr DATIM Target (g*h(district total))]],"")</f>
        <v>0</v>
      </c>
    </row>
    <row r="38" spans="1:11" x14ac:dyDescent="0.3">
      <c r="A38" s="191" t="s">
        <v>9</v>
      </c>
      <c r="B38" s="192" t="s">
        <v>33</v>
      </c>
      <c r="C38" s="192" t="s">
        <v>49</v>
      </c>
      <c r="D38" s="193">
        <v>0</v>
      </c>
      <c r="E38" s="194">
        <v>243</v>
      </c>
      <c r="F38" s="194">
        <v>243</v>
      </c>
      <c r="G38" s="199">
        <v>0.03</v>
      </c>
      <c r="H38" s="200">
        <v>297</v>
      </c>
      <c r="J38" s="14">
        <f>IFERROR(Table1[[#This Row],[ &lt;15]]/Table1[[#This Row],[FY23 Ach]],"")</f>
        <v>0</v>
      </c>
      <c r="K38" s="15">
        <f>IFERROR(J38*Table1[[#This Row],[FY24 Tx Curr DATIM Target (g*h(district total))]],"")</f>
        <v>0</v>
      </c>
    </row>
    <row r="39" spans="1:11" x14ac:dyDescent="0.3">
      <c r="A39" s="191" t="s">
        <v>9</v>
      </c>
      <c r="B39" s="192" t="s">
        <v>33</v>
      </c>
      <c r="C39" s="192" t="s">
        <v>50</v>
      </c>
      <c r="D39" s="193">
        <v>0</v>
      </c>
      <c r="E39" s="194">
        <v>123</v>
      </c>
      <c r="F39" s="194">
        <v>123</v>
      </c>
      <c r="G39" s="199">
        <v>0.02</v>
      </c>
      <c r="H39" s="200">
        <v>150</v>
      </c>
      <c r="J39" s="14">
        <f>IFERROR(Table1[[#This Row],[ &lt;15]]/Table1[[#This Row],[FY23 Ach]],"")</f>
        <v>0</v>
      </c>
      <c r="K39" s="15">
        <f>IFERROR(J39*Table1[[#This Row],[FY24 Tx Curr DATIM Target (g*h(district total))]],"")</f>
        <v>0</v>
      </c>
    </row>
    <row r="40" spans="1:11" x14ac:dyDescent="0.3">
      <c r="A40" s="191" t="s">
        <v>9</v>
      </c>
      <c r="B40" s="192" t="s">
        <v>33</v>
      </c>
      <c r="C40" s="192" t="s">
        <v>51</v>
      </c>
      <c r="D40" s="193">
        <v>0</v>
      </c>
      <c r="E40" s="194">
        <v>82</v>
      </c>
      <c r="F40" s="194">
        <v>82</v>
      </c>
      <c r="G40" s="199">
        <v>0.01</v>
      </c>
      <c r="H40" s="200">
        <v>100</v>
      </c>
      <c r="J40" s="14">
        <f>IFERROR(Table1[[#This Row],[ &lt;15]]/Table1[[#This Row],[FY23 Ach]],"")</f>
        <v>0</v>
      </c>
      <c r="K40" s="15">
        <f>IFERROR(J40*Table1[[#This Row],[FY24 Tx Curr DATIM Target (g*h(district total))]],"")</f>
        <v>0</v>
      </c>
    </row>
    <row r="41" spans="1:11" x14ac:dyDescent="0.3">
      <c r="A41" s="191" t="s">
        <v>9</v>
      </c>
      <c r="B41" s="192" t="s">
        <v>33</v>
      </c>
      <c r="C41" s="192" t="s">
        <v>52</v>
      </c>
      <c r="D41" s="193">
        <v>0</v>
      </c>
      <c r="E41" s="194">
        <v>5</v>
      </c>
      <c r="F41" s="194">
        <v>5</v>
      </c>
      <c r="G41" s="199">
        <v>0</v>
      </c>
      <c r="H41" s="200">
        <v>6</v>
      </c>
      <c r="J41" s="14">
        <f>IFERROR(Table1[[#This Row],[ &lt;15]]/Table1[[#This Row],[FY23 Ach]],"")</f>
        <v>0</v>
      </c>
      <c r="K41" s="15">
        <f>IFERROR(J41*Table1[[#This Row],[FY24 Tx Curr DATIM Target (g*h(district total))]],"")</f>
        <v>0</v>
      </c>
    </row>
    <row r="42" spans="1:11" x14ac:dyDescent="0.3">
      <c r="A42" s="191" t="s">
        <v>9</v>
      </c>
      <c r="B42" s="192" t="s">
        <v>33</v>
      </c>
      <c r="C42" s="192" t="s">
        <v>53</v>
      </c>
      <c r="D42" s="194">
        <v>0</v>
      </c>
      <c r="E42" s="194">
        <v>0</v>
      </c>
      <c r="F42" s="194">
        <v>0</v>
      </c>
      <c r="G42" s="199">
        <v>0</v>
      </c>
      <c r="H42" s="200">
        <v>0</v>
      </c>
      <c r="J42" s="14">
        <v>0</v>
      </c>
      <c r="K42" s="15">
        <f>IFERROR(J42*Table1[[#This Row],[FY24 Tx Curr DATIM Target (g*h(district total))]],"")</f>
        <v>0</v>
      </c>
    </row>
    <row r="43" spans="1:11" x14ac:dyDescent="0.3">
      <c r="A43" s="191" t="s">
        <v>9</v>
      </c>
      <c r="B43" s="192" t="s">
        <v>33</v>
      </c>
      <c r="C43" s="192" t="s">
        <v>54</v>
      </c>
      <c r="D43" s="193">
        <v>0</v>
      </c>
      <c r="E43" s="194">
        <v>170</v>
      </c>
      <c r="F43" s="194">
        <v>170</v>
      </c>
      <c r="G43" s="199">
        <v>0.02</v>
      </c>
      <c r="H43" s="200">
        <v>207</v>
      </c>
      <c r="J43" s="14">
        <f>IFERROR(Table1[[#This Row],[ &lt;15]]/Table1[[#This Row],[FY23 Ach]],"")</f>
        <v>0</v>
      </c>
      <c r="K43" s="15">
        <f>IFERROR(J43*Table1[[#This Row],[FY24 Tx Curr DATIM Target (g*h(district total))]],"")</f>
        <v>0</v>
      </c>
    </row>
    <row r="44" spans="1:11" x14ac:dyDescent="0.3">
      <c r="A44" s="191" t="s">
        <v>9</v>
      </c>
      <c r="B44" s="192" t="s">
        <v>33</v>
      </c>
      <c r="C44" s="192" t="s">
        <v>55</v>
      </c>
      <c r="D44" s="194">
        <v>1</v>
      </c>
      <c r="E44" s="194">
        <v>155</v>
      </c>
      <c r="F44" s="194">
        <v>156</v>
      </c>
      <c r="G44" s="199">
        <v>0.02</v>
      </c>
      <c r="H44" s="200">
        <v>190</v>
      </c>
      <c r="J44" s="14">
        <f>IFERROR(Table1[[#This Row],[ &lt;15]]/Table1[[#This Row],[FY23 Ach]],"")</f>
        <v>6.41025641025641E-3</v>
      </c>
      <c r="K44" s="15">
        <f>IFERROR(J44*Table1[[#This Row],[FY24 Tx Curr DATIM Target (g*h(district total))]],"")</f>
        <v>1.2179487179487178</v>
      </c>
    </row>
    <row r="45" spans="1:11" x14ac:dyDescent="0.3">
      <c r="A45" s="191" t="s">
        <v>9</v>
      </c>
      <c r="B45" s="192" t="s">
        <v>33</v>
      </c>
      <c r="C45" s="192" t="s">
        <v>56</v>
      </c>
      <c r="D45" s="193">
        <v>0</v>
      </c>
      <c r="E45" s="194">
        <v>233</v>
      </c>
      <c r="F45" s="194">
        <v>233</v>
      </c>
      <c r="G45" s="199">
        <v>0.03</v>
      </c>
      <c r="H45" s="200">
        <v>284</v>
      </c>
      <c r="J45" s="14">
        <f>IFERROR(Table1[[#This Row],[ &lt;15]]/Table1[[#This Row],[FY23 Ach]],"")</f>
        <v>0</v>
      </c>
      <c r="K45" s="15">
        <f>IFERROR(J45*Table1[[#This Row],[FY24 Tx Curr DATIM Target (g*h(district total))]],"")</f>
        <v>0</v>
      </c>
    </row>
    <row r="46" spans="1:11" x14ac:dyDescent="0.3">
      <c r="A46" s="191" t="s">
        <v>9</v>
      </c>
      <c r="B46" s="192" t="s">
        <v>33</v>
      </c>
      <c r="C46" s="192" t="s">
        <v>57</v>
      </c>
      <c r="D46" s="193">
        <v>0</v>
      </c>
      <c r="E46" s="194">
        <v>27</v>
      </c>
      <c r="F46" s="194">
        <v>27</v>
      </c>
      <c r="G46" s="199">
        <v>0</v>
      </c>
      <c r="H46" s="200">
        <v>33</v>
      </c>
      <c r="J46" s="14">
        <f>IFERROR(Table1[[#This Row],[ &lt;15]]/Table1[[#This Row],[FY23 Ach]],"")</f>
        <v>0</v>
      </c>
      <c r="K46" s="15">
        <f>IFERROR(J46*Table1[[#This Row],[FY24 Tx Curr DATIM Target (g*h(district total))]],"")</f>
        <v>0</v>
      </c>
    </row>
    <row r="47" spans="1:11" x14ac:dyDescent="0.3">
      <c r="A47" s="191" t="s">
        <v>9</v>
      </c>
      <c r="B47" s="192" t="s">
        <v>33</v>
      </c>
      <c r="C47" s="192" t="s">
        <v>58</v>
      </c>
      <c r="D47" s="194">
        <v>9</v>
      </c>
      <c r="E47" s="194">
        <v>77</v>
      </c>
      <c r="F47" s="194">
        <v>86</v>
      </c>
      <c r="G47" s="199">
        <v>0.01</v>
      </c>
      <c r="H47" s="200">
        <v>105</v>
      </c>
      <c r="J47" s="14">
        <f>IFERROR(Table1[[#This Row],[ &lt;15]]/Table1[[#This Row],[FY23 Ach]],"")</f>
        <v>0.10465116279069768</v>
      </c>
      <c r="K47" s="15">
        <f>IFERROR(J47*Table1[[#This Row],[FY24 Tx Curr DATIM Target (g*h(district total))]],"")</f>
        <v>10.988372093023257</v>
      </c>
    </row>
    <row r="48" spans="1:11" x14ac:dyDescent="0.3">
      <c r="A48" s="191" t="s">
        <v>9</v>
      </c>
      <c r="B48" s="192" t="s">
        <v>33</v>
      </c>
      <c r="C48" s="192" t="s">
        <v>59</v>
      </c>
      <c r="D48" s="193">
        <v>0</v>
      </c>
      <c r="E48" s="194">
        <v>240</v>
      </c>
      <c r="F48" s="194">
        <v>240</v>
      </c>
      <c r="G48" s="199">
        <v>0.03</v>
      </c>
      <c r="H48" s="200">
        <v>293</v>
      </c>
      <c r="J48" s="14">
        <f>IFERROR(Table1[[#This Row],[ &lt;15]]/Table1[[#This Row],[FY23 Ach]],"")</f>
        <v>0</v>
      </c>
      <c r="K48" s="15">
        <f>IFERROR(J48*Table1[[#This Row],[FY24 Tx Curr DATIM Target (g*h(district total))]],"")</f>
        <v>0</v>
      </c>
    </row>
    <row r="49" spans="1:11" x14ac:dyDescent="0.3">
      <c r="A49" s="191" t="s">
        <v>9</v>
      </c>
      <c r="B49" s="192" t="s">
        <v>33</v>
      </c>
      <c r="C49" s="192" t="s">
        <v>60</v>
      </c>
      <c r="D49" s="193">
        <v>0</v>
      </c>
      <c r="E49" s="194">
        <v>160</v>
      </c>
      <c r="F49" s="194">
        <v>160</v>
      </c>
      <c r="G49" s="199">
        <v>0.02</v>
      </c>
      <c r="H49" s="200">
        <v>195</v>
      </c>
      <c r="J49" s="14">
        <f>IFERROR(Table1[[#This Row],[ &lt;15]]/Table1[[#This Row],[FY23 Ach]],"")</f>
        <v>0</v>
      </c>
      <c r="K49" s="15">
        <f>IFERROR(J49*Table1[[#This Row],[FY24 Tx Curr DATIM Target (g*h(district total))]],"")</f>
        <v>0</v>
      </c>
    </row>
    <row r="50" spans="1:11" x14ac:dyDescent="0.3">
      <c r="A50" s="191" t="s">
        <v>9</v>
      </c>
      <c r="B50" s="192" t="s">
        <v>33</v>
      </c>
      <c r="C50" s="192" t="s">
        <v>61</v>
      </c>
      <c r="D50" s="193">
        <v>0</v>
      </c>
      <c r="E50" s="194">
        <v>162</v>
      </c>
      <c r="F50" s="194">
        <v>162</v>
      </c>
      <c r="G50" s="199">
        <v>0.02</v>
      </c>
      <c r="H50" s="200">
        <v>198</v>
      </c>
      <c r="J50" s="14">
        <f>IFERROR(Table1[[#This Row],[ &lt;15]]/Table1[[#This Row],[FY23 Ach]],"")</f>
        <v>0</v>
      </c>
      <c r="K50" s="15">
        <f>IFERROR(J50*Table1[[#This Row],[FY24 Tx Curr DATIM Target (g*h(district total))]],"")</f>
        <v>0</v>
      </c>
    </row>
    <row r="51" spans="1:11" x14ac:dyDescent="0.3">
      <c r="A51" s="191" t="s">
        <v>9</v>
      </c>
      <c r="B51" s="192" t="s">
        <v>33</v>
      </c>
      <c r="C51" s="192" t="s">
        <v>62</v>
      </c>
      <c r="D51" s="193">
        <v>0</v>
      </c>
      <c r="E51" s="194">
        <v>166</v>
      </c>
      <c r="F51" s="194">
        <v>166</v>
      </c>
      <c r="G51" s="199">
        <v>0.02</v>
      </c>
      <c r="H51" s="200">
        <v>203</v>
      </c>
      <c r="J51" s="14">
        <f>IFERROR(Table1[[#This Row],[ &lt;15]]/Table1[[#This Row],[FY23 Ach]],"")</f>
        <v>0</v>
      </c>
      <c r="K51" s="15">
        <f>IFERROR(J51*Table1[[#This Row],[FY24 Tx Curr DATIM Target (g*h(district total))]],"")</f>
        <v>0</v>
      </c>
    </row>
    <row r="52" spans="1:11" x14ac:dyDescent="0.3">
      <c r="A52" s="191" t="s">
        <v>9</v>
      </c>
      <c r="B52" s="192" t="s">
        <v>33</v>
      </c>
      <c r="C52" s="192" t="s">
        <v>63</v>
      </c>
      <c r="D52" s="193">
        <v>0</v>
      </c>
      <c r="E52" s="194">
        <v>250</v>
      </c>
      <c r="F52" s="194">
        <v>250</v>
      </c>
      <c r="G52" s="199">
        <v>0.03</v>
      </c>
      <c r="H52" s="200">
        <v>305</v>
      </c>
      <c r="J52" s="14">
        <f>IFERROR(Table1[[#This Row],[ &lt;15]]/Table1[[#This Row],[FY23 Ach]],"")</f>
        <v>0</v>
      </c>
      <c r="K52" s="15">
        <f>IFERROR(J52*Table1[[#This Row],[FY24 Tx Curr DATIM Target (g*h(district total))]],"")</f>
        <v>0</v>
      </c>
    </row>
    <row r="53" spans="1:11" x14ac:dyDescent="0.3">
      <c r="A53" s="191" t="s">
        <v>9</v>
      </c>
      <c r="B53" s="192" t="s">
        <v>33</v>
      </c>
      <c r="C53" s="192" t="s">
        <v>64</v>
      </c>
      <c r="D53" s="193">
        <v>0</v>
      </c>
      <c r="E53" s="194">
        <v>26</v>
      </c>
      <c r="F53" s="194">
        <v>26</v>
      </c>
      <c r="G53" s="199">
        <v>0</v>
      </c>
      <c r="H53" s="200">
        <v>32</v>
      </c>
      <c r="J53" s="14">
        <f>IFERROR(Table1[[#This Row],[ &lt;15]]/Table1[[#This Row],[FY23 Ach]],"")</f>
        <v>0</v>
      </c>
      <c r="K53" s="15">
        <f>IFERROR(J53*Table1[[#This Row],[FY24 Tx Curr DATIM Target (g*h(district total))]],"")</f>
        <v>0</v>
      </c>
    </row>
    <row r="54" spans="1:11" x14ac:dyDescent="0.3">
      <c r="A54" s="191" t="s">
        <v>9</v>
      </c>
      <c r="B54" s="192" t="s">
        <v>33</v>
      </c>
      <c r="C54" s="192" t="s">
        <v>65</v>
      </c>
      <c r="D54" s="193">
        <v>0</v>
      </c>
      <c r="E54" s="194">
        <v>367</v>
      </c>
      <c r="F54" s="194">
        <v>367</v>
      </c>
      <c r="G54" s="199">
        <v>0.05</v>
      </c>
      <c r="H54" s="200">
        <v>448</v>
      </c>
      <c r="J54" s="14">
        <f>IFERROR(Table1[[#This Row],[ &lt;15]]/Table1[[#This Row],[FY23 Ach]],"")</f>
        <v>0</v>
      </c>
      <c r="K54" s="15">
        <f>IFERROR(J54*Table1[[#This Row],[FY24 Tx Curr DATIM Target (g*h(district total))]],"")</f>
        <v>0</v>
      </c>
    </row>
    <row r="55" spans="1:11" x14ac:dyDescent="0.3">
      <c r="A55" s="191" t="s">
        <v>9</v>
      </c>
      <c r="B55" s="192" t="s">
        <v>33</v>
      </c>
      <c r="C55" s="192" t="s">
        <v>66</v>
      </c>
      <c r="D55" s="193">
        <v>0</v>
      </c>
      <c r="E55" s="194">
        <v>355</v>
      </c>
      <c r="F55" s="194">
        <v>355</v>
      </c>
      <c r="G55" s="199">
        <v>0.04</v>
      </c>
      <c r="H55" s="200">
        <v>433</v>
      </c>
      <c r="J55" s="14">
        <f>IFERROR(Table1[[#This Row],[ &lt;15]]/Table1[[#This Row],[FY23 Ach]],"")</f>
        <v>0</v>
      </c>
      <c r="K55" s="15">
        <f>IFERROR(J55*Table1[[#This Row],[FY24 Tx Curr DATIM Target (g*h(district total))]],"")</f>
        <v>0</v>
      </c>
    </row>
    <row r="56" spans="1:11" x14ac:dyDescent="0.3">
      <c r="A56" s="195" t="s">
        <v>9</v>
      </c>
      <c r="B56" s="196" t="s">
        <v>67</v>
      </c>
      <c r="C56" s="196" t="s">
        <v>193</v>
      </c>
      <c r="D56" s="197">
        <v>53</v>
      </c>
      <c r="E56" s="197">
        <v>8064</v>
      </c>
      <c r="F56" s="197">
        <v>8117</v>
      </c>
      <c r="G56" s="202">
        <v>1</v>
      </c>
      <c r="H56" s="198">
        <v>9905</v>
      </c>
      <c r="J56" s="14">
        <f>IFERROR(Table1[[#This Row],[ &lt;15]]/Table1[[#This Row],[FY23 Ach]],"")</f>
        <v>6.529505975113958E-3</v>
      </c>
      <c r="K56" s="15">
        <f>IFERROR(J56*Table1[[#This Row],[FY24 Tx Curr DATIM Target (g*h(district total))]],"")</f>
        <v>64.674756683503759</v>
      </c>
    </row>
    <row r="57" spans="1:11" x14ac:dyDescent="0.3">
      <c r="A57" s="191" t="s">
        <v>9</v>
      </c>
      <c r="B57" s="192" t="s">
        <v>68</v>
      </c>
      <c r="C57" s="192" t="s">
        <v>69</v>
      </c>
      <c r="D57" s="193">
        <v>0</v>
      </c>
      <c r="E57" s="194">
        <v>398</v>
      </c>
      <c r="F57" s="194">
        <v>398</v>
      </c>
      <c r="G57" s="199">
        <v>0.23</v>
      </c>
      <c r="H57" s="200">
        <v>93</v>
      </c>
      <c r="J57" s="14">
        <f>IFERROR(Table1[[#This Row],[ &lt;15]]/Table1[[#This Row],[FY23 Ach]],"")</f>
        <v>0</v>
      </c>
      <c r="K57" s="15">
        <f>IFERROR(J57*Table1[[#This Row],[FY24 Tx Curr DATIM Target (g*h(district total))]],"")</f>
        <v>0</v>
      </c>
    </row>
    <row r="58" spans="1:11" x14ac:dyDescent="0.3">
      <c r="A58" s="191" t="s">
        <v>9</v>
      </c>
      <c r="B58" s="192" t="s">
        <v>68</v>
      </c>
      <c r="C58" s="192" t="s">
        <v>70</v>
      </c>
      <c r="D58" s="193">
        <v>0</v>
      </c>
      <c r="E58" s="194">
        <v>20</v>
      </c>
      <c r="F58" s="194">
        <v>20</v>
      </c>
      <c r="G58" s="199">
        <v>0.01</v>
      </c>
      <c r="H58" s="200">
        <v>5</v>
      </c>
      <c r="J58" s="14">
        <f>IFERROR(Table1[[#This Row],[ &lt;15]]/Table1[[#This Row],[FY23 Ach]],"")</f>
        <v>0</v>
      </c>
      <c r="K58" s="15">
        <f>IFERROR(J58*Table1[[#This Row],[FY24 Tx Curr DATIM Target (g*h(district total))]],"")</f>
        <v>0</v>
      </c>
    </row>
    <row r="59" spans="1:11" x14ac:dyDescent="0.3">
      <c r="A59" s="191" t="s">
        <v>9</v>
      </c>
      <c r="B59" s="192" t="s">
        <v>68</v>
      </c>
      <c r="C59" s="192" t="s">
        <v>71</v>
      </c>
      <c r="D59" s="194">
        <v>2</v>
      </c>
      <c r="E59" s="194">
        <v>234</v>
      </c>
      <c r="F59" s="194">
        <v>236</v>
      </c>
      <c r="G59" s="199">
        <v>0.14000000000000001</v>
      </c>
      <c r="H59" s="200">
        <v>55</v>
      </c>
      <c r="J59" s="14">
        <f>IFERROR(Table1[[#This Row],[ &lt;15]]/Table1[[#This Row],[FY23 Ach]],"")</f>
        <v>8.4745762711864406E-3</v>
      </c>
      <c r="K59" s="15">
        <f>IFERROR(J59*Table1[[#This Row],[FY24 Tx Curr DATIM Target (g*h(district total))]],"")</f>
        <v>0.46610169491525422</v>
      </c>
    </row>
    <row r="60" spans="1:11" x14ac:dyDescent="0.3">
      <c r="A60" s="191" t="s">
        <v>9</v>
      </c>
      <c r="B60" s="192" t="s">
        <v>68</v>
      </c>
      <c r="C60" s="192" t="s">
        <v>72</v>
      </c>
      <c r="D60" s="193">
        <v>0</v>
      </c>
      <c r="E60" s="194">
        <v>42</v>
      </c>
      <c r="F60" s="194">
        <v>42</v>
      </c>
      <c r="G60" s="199">
        <v>0.02</v>
      </c>
      <c r="H60" s="200">
        <v>10</v>
      </c>
      <c r="J60" s="14">
        <f>IFERROR(Table1[[#This Row],[ &lt;15]]/Table1[[#This Row],[FY23 Ach]],"")</f>
        <v>0</v>
      </c>
      <c r="K60" s="15">
        <f>IFERROR(J60*Table1[[#This Row],[FY24 Tx Curr DATIM Target (g*h(district total))]],"")</f>
        <v>0</v>
      </c>
    </row>
    <row r="61" spans="1:11" x14ac:dyDescent="0.3">
      <c r="A61" s="191" t="s">
        <v>9</v>
      </c>
      <c r="B61" s="192" t="s">
        <v>68</v>
      </c>
      <c r="C61" s="192" t="s">
        <v>73</v>
      </c>
      <c r="D61" s="194">
        <v>23</v>
      </c>
      <c r="E61" s="194">
        <v>418</v>
      </c>
      <c r="F61" s="194">
        <v>441</v>
      </c>
      <c r="G61" s="199">
        <v>0.26</v>
      </c>
      <c r="H61" s="200">
        <v>103</v>
      </c>
      <c r="J61" s="14">
        <f>IFERROR(Table1[[#This Row],[ &lt;15]]/Table1[[#This Row],[FY23 Ach]],"")</f>
        <v>5.2154195011337869E-2</v>
      </c>
      <c r="K61" s="15">
        <f>IFERROR(J61*Table1[[#This Row],[FY24 Tx Curr DATIM Target (g*h(district total))]],"")</f>
        <v>5.3718820861678003</v>
      </c>
    </row>
    <row r="62" spans="1:11" x14ac:dyDescent="0.3">
      <c r="A62" s="191" t="s">
        <v>9</v>
      </c>
      <c r="B62" s="192" t="s">
        <v>68</v>
      </c>
      <c r="C62" s="192" t="s">
        <v>74</v>
      </c>
      <c r="D62" s="194">
        <v>1</v>
      </c>
      <c r="E62" s="194">
        <v>325</v>
      </c>
      <c r="F62" s="194">
        <v>326</v>
      </c>
      <c r="G62" s="199">
        <v>0.19</v>
      </c>
      <c r="H62" s="200">
        <v>76</v>
      </c>
      <c r="J62" s="14">
        <f>IFERROR(Table1[[#This Row],[ &lt;15]]/Table1[[#This Row],[FY23 Ach]],"")</f>
        <v>3.0674846625766872E-3</v>
      </c>
      <c r="K62" s="15">
        <f>IFERROR(J62*Table1[[#This Row],[FY24 Tx Curr DATIM Target (g*h(district total))]],"")</f>
        <v>0.23312883435582823</v>
      </c>
    </row>
    <row r="63" spans="1:11" x14ac:dyDescent="0.3">
      <c r="A63" s="191" t="s">
        <v>9</v>
      </c>
      <c r="B63" s="192" t="s">
        <v>68</v>
      </c>
      <c r="C63" s="192" t="s">
        <v>75</v>
      </c>
      <c r="D63" s="193">
        <v>0</v>
      </c>
      <c r="E63" s="194">
        <v>14</v>
      </c>
      <c r="F63" s="194">
        <v>14</v>
      </c>
      <c r="G63" s="199">
        <v>0.01</v>
      </c>
      <c r="H63" s="200">
        <v>3</v>
      </c>
      <c r="J63" s="14">
        <f>IFERROR(Table1[[#This Row],[ &lt;15]]/Table1[[#This Row],[FY23 Ach]],"")</f>
        <v>0</v>
      </c>
      <c r="K63" s="15">
        <f>IFERROR(J63*Table1[[#This Row],[FY24 Tx Curr DATIM Target (g*h(district total))]],"")</f>
        <v>0</v>
      </c>
    </row>
    <row r="64" spans="1:11" x14ac:dyDescent="0.3">
      <c r="A64" s="191" t="s">
        <v>9</v>
      </c>
      <c r="B64" s="192" t="s">
        <v>68</v>
      </c>
      <c r="C64" s="192" t="s">
        <v>76</v>
      </c>
      <c r="D64" s="193">
        <v>0</v>
      </c>
      <c r="E64" s="194">
        <v>220</v>
      </c>
      <c r="F64" s="194">
        <v>220</v>
      </c>
      <c r="G64" s="199">
        <v>0.13</v>
      </c>
      <c r="H64" s="200">
        <v>51</v>
      </c>
      <c r="J64" s="14">
        <f>IFERROR(Table1[[#This Row],[ &lt;15]]/Table1[[#This Row],[FY23 Ach]],"")</f>
        <v>0</v>
      </c>
      <c r="K64" s="15">
        <f>IFERROR(J64*Table1[[#This Row],[FY24 Tx Curr DATIM Target (g*h(district total))]],"")</f>
        <v>0</v>
      </c>
    </row>
    <row r="65" spans="1:11" x14ac:dyDescent="0.3">
      <c r="A65" s="191" t="s">
        <v>9</v>
      </c>
      <c r="B65" s="192" t="s">
        <v>68</v>
      </c>
      <c r="C65" s="192" t="s">
        <v>77</v>
      </c>
      <c r="D65" s="193">
        <v>0</v>
      </c>
      <c r="E65" s="194">
        <v>18</v>
      </c>
      <c r="F65" s="194">
        <v>18</v>
      </c>
      <c r="G65" s="199">
        <v>0.01</v>
      </c>
      <c r="H65" s="200">
        <v>4</v>
      </c>
      <c r="J65" s="14">
        <f>IFERROR(Table1[[#This Row],[ &lt;15]]/Table1[[#This Row],[FY23 Ach]],"")</f>
        <v>0</v>
      </c>
      <c r="K65" s="15">
        <f>IFERROR(J65*Table1[[#This Row],[FY24 Tx Curr DATIM Target (g*h(district total))]],"")</f>
        <v>0</v>
      </c>
    </row>
    <row r="66" spans="1:11" x14ac:dyDescent="0.3">
      <c r="A66" s="195" t="s">
        <v>9</v>
      </c>
      <c r="B66" s="196" t="s">
        <v>78</v>
      </c>
      <c r="C66" s="196" t="s">
        <v>193</v>
      </c>
      <c r="D66" s="197">
        <v>26</v>
      </c>
      <c r="E66" s="197">
        <v>1689</v>
      </c>
      <c r="F66" s="197">
        <v>1715</v>
      </c>
      <c r="G66" s="202">
        <v>1</v>
      </c>
      <c r="H66" s="203">
        <v>400</v>
      </c>
      <c r="J66" s="14">
        <f>IFERROR(Table1[[#This Row],[ &lt;15]]/Table1[[#This Row],[FY23 Ach]],"")</f>
        <v>1.5160349854227406E-2</v>
      </c>
      <c r="K66" s="15">
        <f>IFERROR(J66*Table1[[#This Row],[FY24 Tx Curr DATIM Target (g*h(district total))]],"")</f>
        <v>6.0641399416909625</v>
      </c>
    </row>
    <row r="67" spans="1:11" x14ac:dyDescent="0.3">
      <c r="A67" s="191" t="s">
        <v>9</v>
      </c>
      <c r="B67" s="192" t="s">
        <v>79</v>
      </c>
      <c r="C67" s="192" t="s">
        <v>80</v>
      </c>
      <c r="D67" s="193">
        <v>0</v>
      </c>
      <c r="E67" s="194">
        <v>66</v>
      </c>
      <c r="F67" s="194">
        <v>66</v>
      </c>
      <c r="G67" s="199">
        <v>0.08</v>
      </c>
      <c r="H67" s="200">
        <v>90</v>
      </c>
      <c r="J67" s="14">
        <f>IFERROR(Table1[[#This Row],[ &lt;15]]/Table1[[#This Row],[FY23 Ach]],"")</f>
        <v>0</v>
      </c>
      <c r="K67" s="15">
        <f>IFERROR(J67*Table1[[#This Row],[FY24 Tx Curr DATIM Target (g*h(district total))]],"")</f>
        <v>0</v>
      </c>
    </row>
    <row r="68" spans="1:11" x14ac:dyDescent="0.3">
      <c r="A68" s="191" t="s">
        <v>9</v>
      </c>
      <c r="B68" s="192" t="s">
        <v>79</v>
      </c>
      <c r="C68" s="192" t="s">
        <v>81</v>
      </c>
      <c r="D68" s="193">
        <v>0</v>
      </c>
      <c r="E68" s="194">
        <v>411</v>
      </c>
      <c r="F68" s="194">
        <v>411</v>
      </c>
      <c r="G68" s="199">
        <v>0.48</v>
      </c>
      <c r="H68" s="200">
        <v>563</v>
      </c>
      <c r="J68" s="14">
        <f>IFERROR(Table1[[#This Row],[ &lt;15]]/Table1[[#This Row],[FY23 Ach]],"")</f>
        <v>0</v>
      </c>
      <c r="K68" s="15">
        <f>IFERROR(J68*Table1[[#This Row],[FY24 Tx Curr DATIM Target (g*h(district total))]],"")</f>
        <v>0</v>
      </c>
    </row>
    <row r="69" spans="1:11" x14ac:dyDescent="0.3">
      <c r="A69" s="191" t="s">
        <v>9</v>
      </c>
      <c r="B69" s="192" t="s">
        <v>79</v>
      </c>
      <c r="C69" s="192" t="s">
        <v>82</v>
      </c>
      <c r="D69" s="193">
        <v>0</v>
      </c>
      <c r="E69" s="194">
        <v>20</v>
      </c>
      <c r="F69" s="194">
        <v>20</v>
      </c>
      <c r="G69" s="199">
        <v>0.02</v>
      </c>
      <c r="H69" s="200">
        <v>27</v>
      </c>
      <c r="J69" s="14">
        <f>IFERROR(Table1[[#This Row],[ &lt;15]]/Table1[[#This Row],[FY23 Ach]],"")</f>
        <v>0</v>
      </c>
      <c r="K69" s="15">
        <f>IFERROR(J69*Table1[[#This Row],[FY24 Tx Curr DATIM Target (g*h(district total))]],"")</f>
        <v>0</v>
      </c>
    </row>
    <row r="70" spans="1:11" x14ac:dyDescent="0.3">
      <c r="A70" s="191" t="s">
        <v>9</v>
      </c>
      <c r="B70" s="192" t="s">
        <v>79</v>
      </c>
      <c r="C70" s="192" t="s">
        <v>83</v>
      </c>
      <c r="D70" s="193">
        <v>0</v>
      </c>
      <c r="E70" s="194">
        <v>24</v>
      </c>
      <c r="F70" s="194">
        <v>24</v>
      </c>
      <c r="G70" s="199">
        <v>0.03</v>
      </c>
      <c r="H70" s="200">
        <v>33</v>
      </c>
      <c r="J70" s="14">
        <f>IFERROR(Table1[[#This Row],[ &lt;15]]/Table1[[#This Row],[FY23 Ach]],"")</f>
        <v>0</v>
      </c>
      <c r="K70" s="15">
        <f>IFERROR(J70*Table1[[#This Row],[FY24 Tx Curr DATIM Target (g*h(district total))]],"")</f>
        <v>0</v>
      </c>
    </row>
    <row r="71" spans="1:11" x14ac:dyDescent="0.3">
      <c r="A71" s="191" t="s">
        <v>9</v>
      </c>
      <c r="B71" s="192" t="s">
        <v>79</v>
      </c>
      <c r="C71" s="192" t="s">
        <v>84</v>
      </c>
      <c r="D71" s="193">
        <v>0</v>
      </c>
      <c r="E71" s="194">
        <v>18</v>
      </c>
      <c r="F71" s="194">
        <v>18</v>
      </c>
      <c r="G71" s="199">
        <v>0.02</v>
      </c>
      <c r="H71" s="200">
        <v>25</v>
      </c>
      <c r="J71" s="14">
        <f>IFERROR(Table1[[#This Row],[ &lt;15]]/Table1[[#This Row],[FY23 Ach]],"")</f>
        <v>0</v>
      </c>
      <c r="K71" s="15">
        <f>IFERROR(J71*Table1[[#This Row],[FY24 Tx Curr DATIM Target (g*h(district total))]],"")</f>
        <v>0</v>
      </c>
    </row>
    <row r="72" spans="1:11" x14ac:dyDescent="0.3">
      <c r="A72" s="191" t="s">
        <v>9</v>
      </c>
      <c r="B72" s="192" t="s">
        <v>79</v>
      </c>
      <c r="C72" s="192" t="s">
        <v>85</v>
      </c>
      <c r="D72" s="193">
        <v>0</v>
      </c>
      <c r="E72" s="194">
        <v>310</v>
      </c>
      <c r="F72" s="194">
        <v>310</v>
      </c>
      <c r="G72" s="199">
        <v>0.37</v>
      </c>
      <c r="H72" s="200">
        <v>425</v>
      </c>
      <c r="J72" s="14">
        <f>IFERROR(Table1[[#This Row],[ &lt;15]]/Table1[[#This Row],[FY23 Ach]],"")</f>
        <v>0</v>
      </c>
      <c r="K72" s="15">
        <f>IFERROR(J72*Table1[[#This Row],[FY24 Tx Curr DATIM Target (g*h(district total))]],"")</f>
        <v>0</v>
      </c>
    </row>
    <row r="73" spans="1:11" x14ac:dyDescent="0.3">
      <c r="A73" s="195" t="s">
        <v>9</v>
      </c>
      <c r="B73" s="196" t="s">
        <v>86</v>
      </c>
      <c r="C73" s="196" t="s">
        <v>193</v>
      </c>
      <c r="D73" s="193">
        <v>0</v>
      </c>
      <c r="E73" s="197">
        <v>849</v>
      </c>
      <c r="F73" s="197">
        <v>849</v>
      </c>
      <c r="G73" s="202">
        <v>1</v>
      </c>
      <c r="H73" s="198">
        <v>1163</v>
      </c>
      <c r="J73" s="14">
        <f>IFERROR(Table1[[#This Row],[ &lt;15]]/Table1[[#This Row],[FY23 Ach]],"")</f>
        <v>0</v>
      </c>
      <c r="K73" s="15">
        <f>IFERROR(J73*Table1[[#This Row],[FY24 Tx Curr DATIM Target (g*h(district total))]],"")</f>
        <v>0</v>
      </c>
    </row>
    <row r="74" spans="1:11" x14ac:dyDescent="0.3">
      <c r="A74" s="191" t="s">
        <v>9</v>
      </c>
      <c r="B74" s="192" t="s">
        <v>87</v>
      </c>
      <c r="C74" s="192" t="s">
        <v>88</v>
      </c>
      <c r="D74" s="194">
        <v>1</v>
      </c>
      <c r="E74" s="194">
        <v>641</v>
      </c>
      <c r="F74" s="194">
        <v>642</v>
      </c>
      <c r="G74" s="199">
        <v>0.28999999999999998</v>
      </c>
      <c r="H74" s="200">
        <v>801</v>
      </c>
      <c r="J74" s="14">
        <f>IFERROR(Table1[[#This Row],[ &lt;15]]/Table1[[#This Row],[FY23 Ach]],"")</f>
        <v>1.557632398753894E-3</v>
      </c>
      <c r="K74" s="15">
        <f>IFERROR(J74*Table1[[#This Row],[FY24 Tx Curr DATIM Target (g*h(district total))]],"")</f>
        <v>1.247663551401869</v>
      </c>
    </row>
    <row r="75" spans="1:11" x14ac:dyDescent="0.3">
      <c r="A75" s="191" t="s">
        <v>9</v>
      </c>
      <c r="B75" s="192" t="s">
        <v>87</v>
      </c>
      <c r="C75" s="192" t="s">
        <v>89</v>
      </c>
      <c r="D75" s="193">
        <v>0</v>
      </c>
      <c r="E75" s="194">
        <v>150</v>
      </c>
      <c r="F75" s="194">
        <v>150</v>
      </c>
      <c r="G75" s="199">
        <v>7.0000000000000007E-2</v>
      </c>
      <c r="H75" s="200">
        <v>187</v>
      </c>
      <c r="J75" s="14">
        <f>IFERROR(Table1[[#This Row],[ &lt;15]]/Table1[[#This Row],[FY23 Ach]],"")</f>
        <v>0</v>
      </c>
      <c r="K75" s="15">
        <f>IFERROR(J75*Table1[[#This Row],[FY24 Tx Curr DATIM Target (g*h(district total))]],"")</f>
        <v>0</v>
      </c>
    </row>
    <row r="76" spans="1:11" x14ac:dyDescent="0.3">
      <c r="A76" s="191" t="s">
        <v>9</v>
      </c>
      <c r="B76" s="192" t="s">
        <v>87</v>
      </c>
      <c r="C76" s="192" t="s">
        <v>90</v>
      </c>
      <c r="D76" s="193">
        <v>0</v>
      </c>
      <c r="E76" s="194">
        <v>35</v>
      </c>
      <c r="F76" s="194">
        <v>35</v>
      </c>
      <c r="G76" s="199">
        <v>0.02</v>
      </c>
      <c r="H76" s="200">
        <v>44</v>
      </c>
      <c r="J76" s="14">
        <f>IFERROR(Table1[[#This Row],[ &lt;15]]/Table1[[#This Row],[FY23 Ach]],"")</f>
        <v>0</v>
      </c>
      <c r="K76" s="15">
        <f>IFERROR(J76*Table1[[#This Row],[FY24 Tx Curr DATIM Target (g*h(district total))]],"")</f>
        <v>0</v>
      </c>
    </row>
    <row r="77" spans="1:11" x14ac:dyDescent="0.3">
      <c r="A77" s="191" t="s">
        <v>9</v>
      </c>
      <c r="B77" s="192" t="s">
        <v>87</v>
      </c>
      <c r="C77" s="192" t="s">
        <v>91</v>
      </c>
      <c r="D77" s="193">
        <v>0</v>
      </c>
      <c r="E77" s="194">
        <v>43</v>
      </c>
      <c r="F77" s="194">
        <v>43</v>
      </c>
      <c r="G77" s="199">
        <v>0.02</v>
      </c>
      <c r="H77" s="200">
        <v>54</v>
      </c>
      <c r="J77" s="14">
        <f>IFERROR(Table1[[#This Row],[ &lt;15]]/Table1[[#This Row],[FY23 Ach]],"")</f>
        <v>0</v>
      </c>
      <c r="K77" s="15">
        <f>IFERROR(J77*Table1[[#This Row],[FY24 Tx Curr DATIM Target (g*h(district total))]],"")</f>
        <v>0</v>
      </c>
    </row>
    <row r="78" spans="1:11" x14ac:dyDescent="0.3">
      <c r="A78" s="191" t="s">
        <v>9</v>
      </c>
      <c r="B78" s="192" t="s">
        <v>87</v>
      </c>
      <c r="C78" s="192" t="s">
        <v>92</v>
      </c>
      <c r="D78" s="193">
        <v>0</v>
      </c>
      <c r="E78" s="194">
        <v>157</v>
      </c>
      <c r="F78" s="194">
        <v>157</v>
      </c>
      <c r="G78" s="199">
        <v>7.0000000000000007E-2</v>
      </c>
      <c r="H78" s="200">
        <v>196</v>
      </c>
      <c r="J78" s="14">
        <f>IFERROR(Table1[[#This Row],[ &lt;15]]/Table1[[#This Row],[FY23 Ach]],"")</f>
        <v>0</v>
      </c>
      <c r="K78" s="15">
        <f>IFERROR(J78*Table1[[#This Row],[FY24 Tx Curr DATIM Target (g*h(district total))]],"")</f>
        <v>0</v>
      </c>
    </row>
    <row r="79" spans="1:11" x14ac:dyDescent="0.3">
      <c r="A79" s="191" t="s">
        <v>9</v>
      </c>
      <c r="B79" s="192" t="s">
        <v>87</v>
      </c>
      <c r="C79" s="192" t="s">
        <v>93</v>
      </c>
      <c r="D79" s="194">
        <v>0</v>
      </c>
      <c r="E79" s="194">
        <v>0</v>
      </c>
      <c r="F79" s="194">
        <v>0</v>
      </c>
      <c r="G79" s="199">
        <v>0</v>
      </c>
      <c r="H79" s="200">
        <v>0</v>
      </c>
      <c r="J79" s="14">
        <v>0</v>
      </c>
      <c r="K79" s="15">
        <f>IFERROR(J79*Table1[[#This Row],[FY24 Tx Curr DATIM Target (g*h(district total))]],"")</f>
        <v>0</v>
      </c>
    </row>
    <row r="80" spans="1:11" x14ac:dyDescent="0.3">
      <c r="A80" s="191" t="s">
        <v>9</v>
      </c>
      <c r="B80" s="192" t="s">
        <v>87</v>
      </c>
      <c r="C80" s="192" t="s">
        <v>94</v>
      </c>
      <c r="D80" s="193">
        <v>0</v>
      </c>
      <c r="E80" s="194">
        <v>13</v>
      </c>
      <c r="F80" s="194">
        <v>13</v>
      </c>
      <c r="G80" s="199">
        <v>0.01</v>
      </c>
      <c r="H80" s="200">
        <v>16</v>
      </c>
      <c r="J80" s="14">
        <f>IFERROR(Table1[[#This Row],[ &lt;15]]/Table1[[#This Row],[FY23 Ach]],"")</f>
        <v>0</v>
      </c>
      <c r="K80" s="15">
        <f>IFERROR(J80*Table1[[#This Row],[FY24 Tx Curr DATIM Target (g*h(district total))]],"")</f>
        <v>0</v>
      </c>
    </row>
    <row r="81" spans="1:11" x14ac:dyDescent="0.3">
      <c r="A81" s="191" t="s">
        <v>9</v>
      </c>
      <c r="B81" s="192" t="s">
        <v>87</v>
      </c>
      <c r="C81" s="192" t="s">
        <v>95</v>
      </c>
      <c r="D81" s="193">
        <v>0</v>
      </c>
      <c r="E81" s="194">
        <v>4</v>
      </c>
      <c r="F81" s="194">
        <v>4</v>
      </c>
      <c r="G81" s="199">
        <v>0</v>
      </c>
      <c r="H81" s="200">
        <v>5</v>
      </c>
      <c r="J81" s="14">
        <f>IFERROR(Table1[[#This Row],[ &lt;15]]/Table1[[#This Row],[FY23 Ach]],"")</f>
        <v>0</v>
      </c>
      <c r="K81" s="15">
        <f>IFERROR(J81*Table1[[#This Row],[FY24 Tx Curr DATIM Target (g*h(district total))]],"")</f>
        <v>0</v>
      </c>
    </row>
    <row r="82" spans="1:11" x14ac:dyDescent="0.3">
      <c r="A82" s="191" t="s">
        <v>9</v>
      </c>
      <c r="B82" s="192" t="s">
        <v>87</v>
      </c>
      <c r="C82" s="192" t="s">
        <v>96</v>
      </c>
      <c r="D82" s="194">
        <v>25</v>
      </c>
      <c r="E82" s="194">
        <v>488</v>
      </c>
      <c r="F82" s="194">
        <v>513</v>
      </c>
      <c r="G82" s="199">
        <v>0.23</v>
      </c>
      <c r="H82" s="200">
        <v>640</v>
      </c>
      <c r="J82" s="14">
        <f>IFERROR(Table1[[#This Row],[ &lt;15]]/Table1[[#This Row],[FY23 Ach]],"")</f>
        <v>4.8732943469785572E-2</v>
      </c>
      <c r="K82" s="15">
        <f>IFERROR(J82*Table1[[#This Row],[FY24 Tx Curr DATIM Target (g*h(district total))]],"")</f>
        <v>31.189083820662766</v>
      </c>
    </row>
    <row r="83" spans="1:11" x14ac:dyDescent="0.3">
      <c r="A83" s="191" t="s">
        <v>9</v>
      </c>
      <c r="B83" s="192" t="s">
        <v>87</v>
      </c>
      <c r="C83" s="192" t="s">
        <v>97</v>
      </c>
      <c r="D83" s="193">
        <v>0</v>
      </c>
      <c r="E83" s="194">
        <v>18</v>
      </c>
      <c r="F83" s="194">
        <v>18</v>
      </c>
      <c r="G83" s="199">
        <v>0.01</v>
      </c>
      <c r="H83" s="200">
        <v>22</v>
      </c>
      <c r="J83" s="14">
        <f>IFERROR(Table1[[#This Row],[ &lt;15]]/Table1[[#This Row],[FY23 Ach]],"")</f>
        <v>0</v>
      </c>
      <c r="K83" s="15">
        <f>IFERROR(J83*Table1[[#This Row],[FY24 Tx Curr DATIM Target (g*h(district total))]],"")</f>
        <v>0</v>
      </c>
    </row>
    <row r="84" spans="1:11" x14ac:dyDescent="0.3">
      <c r="A84" s="191" t="s">
        <v>9</v>
      </c>
      <c r="B84" s="192" t="s">
        <v>87</v>
      </c>
      <c r="C84" s="192" t="s">
        <v>98</v>
      </c>
      <c r="D84" s="194">
        <v>1</v>
      </c>
      <c r="E84" s="194">
        <v>118</v>
      </c>
      <c r="F84" s="194">
        <v>119</v>
      </c>
      <c r="G84" s="199">
        <v>0.05</v>
      </c>
      <c r="H84" s="200">
        <v>148</v>
      </c>
      <c r="J84" s="14">
        <f>IFERROR(Table1[[#This Row],[ &lt;15]]/Table1[[#This Row],[FY23 Ach]],"")</f>
        <v>8.4033613445378148E-3</v>
      </c>
      <c r="K84" s="15">
        <f>IFERROR(J84*Table1[[#This Row],[FY24 Tx Curr DATIM Target (g*h(district total))]],"")</f>
        <v>1.2436974789915967</v>
      </c>
    </row>
    <row r="85" spans="1:11" x14ac:dyDescent="0.3">
      <c r="A85" s="191" t="s">
        <v>9</v>
      </c>
      <c r="B85" s="192" t="s">
        <v>87</v>
      </c>
      <c r="C85" s="192" t="s">
        <v>99</v>
      </c>
      <c r="D85" s="194">
        <v>42</v>
      </c>
      <c r="E85" s="194">
        <v>454</v>
      </c>
      <c r="F85" s="194">
        <v>496</v>
      </c>
      <c r="G85" s="199">
        <v>0.23</v>
      </c>
      <c r="H85" s="200">
        <v>619</v>
      </c>
      <c r="J85" s="14">
        <f>IFERROR(Table1[[#This Row],[ &lt;15]]/Table1[[#This Row],[FY23 Ach]],"")</f>
        <v>8.4677419354838704E-2</v>
      </c>
      <c r="K85" s="15">
        <f>IFERROR(J85*Table1[[#This Row],[FY24 Tx Curr DATIM Target (g*h(district total))]],"")</f>
        <v>52.41532258064516</v>
      </c>
    </row>
    <row r="86" spans="1:11" x14ac:dyDescent="0.3">
      <c r="A86" s="195" t="s">
        <v>9</v>
      </c>
      <c r="B86" s="196" t="s">
        <v>100</v>
      </c>
      <c r="C86" s="196" t="s">
        <v>193</v>
      </c>
      <c r="D86" s="197">
        <v>69</v>
      </c>
      <c r="E86" s="197">
        <v>2121</v>
      </c>
      <c r="F86" s="197">
        <v>2190</v>
      </c>
      <c r="G86" s="202">
        <v>1</v>
      </c>
      <c r="H86" s="198">
        <v>2732</v>
      </c>
      <c r="J86" s="14">
        <f>IFERROR(Table1[[#This Row],[ &lt;15]]/Table1[[#This Row],[FY23 Ach]],"")</f>
        <v>3.1506849315068496E-2</v>
      </c>
      <c r="K86" s="15">
        <f>IFERROR(J86*Table1[[#This Row],[FY24 Tx Curr DATIM Target (g*h(district total))]],"")</f>
        <v>86.07671232876713</v>
      </c>
    </row>
    <row r="87" spans="1:11" x14ac:dyDescent="0.3">
      <c r="A87" s="191" t="s">
        <v>9</v>
      </c>
      <c r="B87" s="192" t="s">
        <v>101</v>
      </c>
      <c r="C87" s="192" t="s">
        <v>102</v>
      </c>
      <c r="D87" s="193">
        <v>0</v>
      </c>
      <c r="E87" s="194">
        <v>18</v>
      </c>
      <c r="F87" s="194">
        <v>18</v>
      </c>
      <c r="G87" s="199">
        <v>0</v>
      </c>
      <c r="H87" s="200">
        <v>21</v>
      </c>
      <c r="J87" s="14">
        <f>IFERROR(Table1[[#This Row],[ &lt;15]]/Table1[[#This Row],[FY23 Ach]],"")</f>
        <v>0</v>
      </c>
      <c r="K87" s="15">
        <f>IFERROR(J87*Table1[[#This Row],[FY24 Tx Curr DATIM Target (g*h(district total))]],"")</f>
        <v>0</v>
      </c>
    </row>
    <row r="88" spans="1:11" x14ac:dyDescent="0.3">
      <c r="A88" s="191" t="s">
        <v>9</v>
      </c>
      <c r="B88" s="192" t="s">
        <v>101</v>
      </c>
      <c r="C88" s="192" t="s">
        <v>103</v>
      </c>
      <c r="D88" s="193">
        <v>0</v>
      </c>
      <c r="E88" s="194">
        <v>176</v>
      </c>
      <c r="F88" s="194">
        <v>176</v>
      </c>
      <c r="G88" s="199">
        <v>0.05</v>
      </c>
      <c r="H88" s="200">
        <v>203</v>
      </c>
      <c r="J88" s="14">
        <f>IFERROR(Table1[[#This Row],[ &lt;15]]/Table1[[#This Row],[FY23 Ach]],"")</f>
        <v>0</v>
      </c>
      <c r="K88" s="15">
        <f>IFERROR(J88*Table1[[#This Row],[FY24 Tx Curr DATIM Target (g*h(district total))]],"")</f>
        <v>0</v>
      </c>
    </row>
    <row r="89" spans="1:11" x14ac:dyDescent="0.3">
      <c r="A89" s="191" t="s">
        <v>9</v>
      </c>
      <c r="B89" s="192" t="s">
        <v>101</v>
      </c>
      <c r="C89" s="192" t="s">
        <v>104</v>
      </c>
      <c r="D89" s="194">
        <v>2</v>
      </c>
      <c r="E89" s="194">
        <v>251</v>
      </c>
      <c r="F89" s="194">
        <v>253</v>
      </c>
      <c r="G89" s="199">
        <v>7.0000000000000007E-2</v>
      </c>
      <c r="H89" s="200">
        <v>292</v>
      </c>
      <c r="J89" s="14">
        <f>IFERROR(Table1[[#This Row],[ &lt;15]]/Table1[[#This Row],[FY23 Ach]],"")</f>
        <v>7.9051383399209481E-3</v>
      </c>
      <c r="K89" s="15">
        <f>IFERROR(J89*Table1[[#This Row],[FY24 Tx Curr DATIM Target (g*h(district total))]],"")</f>
        <v>2.308300395256917</v>
      </c>
    </row>
    <row r="90" spans="1:11" x14ac:dyDescent="0.3">
      <c r="A90" s="191" t="s">
        <v>9</v>
      </c>
      <c r="B90" s="192" t="s">
        <v>101</v>
      </c>
      <c r="C90" s="192" t="s">
        <v>105</v>
      </c>
      <c r="D90" s="193">
        <v>0</v>
      </c>
      <c r="E90" s="194">
        <v>15</v>
      </c>
      <c r="F90" s="194">
        <v>15</v>
      </c>
      <c r="G90" s="199">
        <v>0</v>
      </c>
      <c r="H90" s="200">
        <v>17</v>
      </c>
      <c r="J90" s="14">
        <f>IFERROR(Table1[[#This Row],[ &lt;15]]/Table1[[#This Row],[FY23 Ach]],"")</f>
        <v>0</v>
      </c>
      <c r="K90" s="15">
        <f>IFERROR(J90*Table1[[#This Row],[FY24 Tx Curr DATIM Target (g*h(district total))]],"")</f>
        <v>0</v>
      </c>
    </row>
    <row r="91" spans="1:11" x14ac:dyDescent="0.3">
      <c r="A91" s="191" t="s">
        <v>9</v>
      </c>
      <c r="B91" s="192" t="s">
        <v>101</v>
      </c>
      <c r="C91" s="192" t="s">
        <v>106</v>
      </c>
      <c r="D91" s="194">
        <v>10</v>
      </c>
      <c r="E91" s="194">
        <v>290</v>
      </c>
      <c r="F91" s="194">
        <v>300</v>
      </c>
      <c r="G91" s="199">
        <v>0.08</v>
      </c>
      <c r="H91" s="200">
        <v>346</v>
      </c>
      <c r="J91" s="14">
        <f>IFERROR(Table1[[#This Row],[ &lt;15]]/Table1[[#This Row],[FY23 Ach]],"")</f>
        <v>3.3333333333333333E-2</v>
      </c>
      <c r="K91" s="15">
        <f>IFERROR(J91*Table1[[#This Row],[FY24 Tx Curr DATIM Target (g*h(district total))]],"")</f>
        <v>11.533333333333333</v>
      </c>
    </row>
    <row r="92" spans="1:11" x14ac:dyDescent="0.3">
      <c r="A92" s="191" t="s">
        <v>9</v>
      </c>
      <c r="B92" s="192" t="s">
        <v>101</v>
      </c>
      <c r="C92" s="192" t="s">
        <v>194</v>
      </c>
      <c r="D92" s="193">
        <v>0</v>
      </c>
      <c r="E92" s="194">
        <v>19</v>
      </c>
      <c r="F92" s="194">
        <v>19</v>
      </c>
      <c r="G92" s="199">
        <v>0.01</v>
      </c>
      <c r="H92" s="200">
        <v>22</v>
      </c>
      <c r="J92" s="14">
        <f>IFERROR(Table1[[#This Row],[ &lt;15]]/Table1[[#This Row],[FY23 Ach]],"")</f>
        <v>0</v>
      </c>
      <c r="K92" s="15">
        <f>IFERROR(J92*Table1[[#This Row],[FY24 Tx Curr DATIM Target (g*h(district total))]],"")</f>
        <v>0</v>
      </c>
    </row>
    <row r="93" spans="1:11" x14ac:dyDescent="0.3">
      <c r="A93" s="191" t="s">
        <v>9</v>
      </c>
      <c r="B93" s="192" t="s">
        <v>101</v>
      </c>
      <c r="C93" s="192" t="s">
        <v>108</v>
      </c>
      <c r="D93" s="193">
        <v>0</v>
      </c>
      <c r="E93" s="194">
        <v>217</v>
      </c>
      <c r="F93" s="194">
        <v>217</v>
      </c>
      <c r="G93" s="199">
        <v>0.06</v>
      </c>
      <c r="H93" s="200">
        <v>251</v>
      </c>
      <c r="J93" s="14">
        <f>IFERROR(Table1[[#This Row],[ &lt;15]]/Table1[[#This Row],[FY23 Ach]],"")</f>
        <v>0</v>
      </c>
      <c r="K93" s="15">
        <f>IFERROR(J93*Table1[[#This Row],[FY24 Tx Curr DATIM Target (g*h(district total))]],"")</f>
        <v>0</v>
      </c>
    </row>
    <row r="94" spans="1:11" x14ac:dyDescent="0.3">
      <c r="A94" s="191" t="s">
        <v>9</v>
      </c>
      <c r="B94" s="192" t="s">
        <v>101</v>
      </c>
      <c r="C94" s="192" t="s">
        <v>109</v>
      </c>
      <c r="D94" s="193">
        <v>0</v>
      </c>
      <c r="E94" s="194">
        <v>183</v>
      </c>
      <c r="F94" s="194">
        <v>183</v>
      </c>
      <c r="G94" s="199">
        <v>0.05</v>
      </c>
      <c r="H94" s="200">
        <v>211</v>
      </c>
      <c r="J94" s="14">
        <f>IFERROR(Table1[[#This Row],[ &lt;15]]/Table1[[#This Row],[FY23 Ach]],"")</f>
        <v>0</v>
      </c>
      <c r="K94" s="15">
        <f>IFERROR(J94*Table1[[#This Row],[FY24 Tx Curr DATIM Target (g*h(district total))]],"")</f>
        <v>0</v>
      </c>
    </row>
    <row r="95" spans="1:11" x14ac:dyDescent="0.3">
      <c r="A95" s="191" t="s">
        <v>9</v>
      </c>
      <c r="B95" s="192" t="s">
        <v>101</v>
      </c>
      <c r="C95" s="192" t="s">
        <v>110</v>
      </c>
      <c r="D95" s="193">
        <v>0</v>
      </c>
      <c r="E95" s="194">
        <v>363</v>
      </c>
      <c r="F95" s="194">
        <v>363</v>
      </c>
      <c r="G95" s="199">
        <v>0.1</v>
      </c>
      <c r="H95" s="200">
        <v>419</v>
      </c>
      <c r="J95" s="14">
        <f>IFERROR(Table1[[#This Row],[ &lt;15]]/Table1[[#This Row],[FY23 Ach]],"")</f>
        <v>0</v>
      </c>
      <c r="K95" s="15">
        <f>IFERROR(J95*Table1[[#This Row],[FY24 Tx Curr DATIM Target (g*h(district total))]],"")</f>
        <v>0</v>
      </c>
    </row>
    <row r="96" spans="1:11" x14ac:dyDescent="0.3">
      <c r="A96" s="191" t="s">
        <v>9</v>
      </c>
      <c r="B96" s="192" t="s">
        <v>101</v>
      </c>
      <c r="C96" s="192" t="s">
        <v>111</v>
      </c>
      <c r="D96" s="194">
        <v>0</v>
      </c>
      <c r="E96" s="194">
        <v>0</v>
      </c>
      <c r="F96" s="194">
        <v>0</v>
      </c>
      <c r="G96" s="199">
        <v>0</v>
      </c>
      <c r="H96" s="200">
        <v>0</v>
      </c>
      <c r="J96" s="14">
        <v>0</v>
      </c>
      <c r="K96" s="15">
        <f>IFERROR(J96*Table1[[#This Row],[FY24 Tx Curr DATIM Target (g*h(district total))]],"")</f>
        <v>0</v>
      </c>
    </row>
    <row r="97" spans="1:11" x14ac:dyDescent="0.3">
      <c r="A97" s="191" t="s">
        <v>9</v>
      </c>
      <c r="B97" s="192" t="s">
        <v>101</v>
      </c>
      <c r="C97" s="192" t="s">
        <v>112</v>
      </c>
      <c r="D97" s="194">
        <v>1</v>
      </c>
      <c r="E97" s="194">
        <v>144</v>
      </c>
      <c r="F97" s="194">
        <v>145</v>
      </c>
      <c r="G97" s="199">
        <v>0.04</v>
      </c>
      <c r="H97" s="200">
        <v>167</v>
      </c>
      <c r="J97" s="14">
        <f>IFERROR(Table1[[#This Row],[ &lt;15]]/Table1[[#This Row],[FY23 Ach]],"")</f>
        <v>6.8965517241379309E-3</v>
      </c>
      <c r="K97" s="15">
        <f>IFERROR(J97*Table1[[#This Row],[FY24 Tx Curr DATIM Target (g*h(district total))]],"")</f>
        <v>1.1517241379310346</v>
      </c>
    </row>
    <row r="98" spans="1:11" x14ac:dyDescent="0.3">
      <c r="A98" s="191" t="s">
        <v>9</v>
      </c>
      <c r="B98" s="192" t="s">
        <v>101</v>
      </c>
      <c r="C98" s="192" t="s">
        <v>113</v>
      </c>
      <c r="D98" s="194">
        <v>7</v>
      </c>
      <c r="E98" s="194">
        <v>264</v>
      </c>
      <c r="F98" s="194">
        <v>271</v>
      </c>
      <c r="G98" s="199">
        <v>7.0000000000000007E-2</v>
      </c>
      <c r="H98" s="200">
        <v>313</v>
      </c>
      <c r="J98" s="14">
        <f>IFERROR(Table1[[#This Row],[ &lt;15]]/Table1[[#This Row],[FY23 Ach]],"")</f>
        <v>2.5830258302583026E-2</v>
      </c>
      <c r="K98" s="15">
        <f>IFERROR(J98*Table1[[#This Row],[FY24 Tx Curr DATIM Target (g*h(district total))]],"")</f>
        <v>8.084870848708487</v>
      </c>
    </row>
    <row r="99" spans="1:11" x14ac:dyDescent="0.3">
      <c r="A99" s="191" t="s">
        <v>9</v>
      </c>
      <c r="B99" s="192" t="s">
        <v>101</v>
      </c>
      <c r="C99" s="192" t="s">
        <v>114</v>
      </c>
      <c r="D99" s="193">
        <v>0</v>
      </c>
      <c r="E99" s="194">
        <v>342</v>
      </c>
      <c r="F99" s="194">
        <v>342</v>
      </c>
      <c r="G99" s="199">
        <v>0.09</v>
      </c>
      <c r="H99" s="200">
        <v>395</v>
      </c>
      <c r="J99" s="14">
        <f>IFERROR(Table1[[#This Row],[ &lt;15]]/Table1[[#This Row],[FY23 Ach]],"")</f>
        <v>0</v>
      </c>
      <c r="K99" s="15">
        <f>IFERROR(J99*Table1[[#This Row],[FY24 Tx Curr DATIM Target (g*h(district total))]],"")</f>
        <v>0</v>
      </c>
    </row>
    <row r="100" spans="1:11" x14ac:dyDescent="0.3">
      <c r="A100" s="191" t="s">
        <v>9</v>
      </c>
      <c r="B100" s="192" t="s">
        <v>101</v>
      </c>
      <c r="C100" s="192" t="s">
        <v>115</v>
      </c>
      <c r="D100" s="193">
        <v>0</v>
      </c>
      <c r="E100" s="194">
        <v>50</v>
      </c>
      <c r="F100" s="194">
        <v>50</v>
      </c>
      <c r="G100" s="199">
        <v>0.01</v>
      </c>
      <c r="H100" s="200">
        <v>58</v>
      </c>
      <c r="J100" s="14">
        <f>IFERROR(Table1[[#This Row],[ &lt;15]]/Table1[[#This Row],[FY23 Ach]],"")</f>
        <v>0</v>
      </c>
      <c r="K100" s="15">
        <f>IFERROR(J100*Table1[[#This Row],[FY24 Tx Curr DATIM Target (g*h(district total))]],"")</f>
        <v>0</v>
      </c>
    </row>
    <row r="101" spans="1:11" x14ac:dyDescent="0.3">
      <c r="A101" s="191" t="s">
        <v>9</v>
      </c>
      <c r="B101" s="192" t="s">
        <v>101</v>
      </c>
      <c r="C101" s="192" t="s">
        <v>116</v>
      </c>
      <c r="D101" s="193">
        <v>0</v>
      </c>
      <c r="E101" s="194">
        <v>26</v>
      </c>
      <c r="F101" s="194">
        <v>26</v>
      </c>
      <c r="G101" s="199">
        <v>0.01</v>
      </c>
      <c r="H101" s="200">
        <v>30</v>
      </c>
      <c r="J101" s="14">
        <f>IFERROR(Table1[[#This Row],[ &lt;15]]/Table1[[#This Row],[FY23 Ach]],"")</f>
        <v>0</v>
      </c>
      <c r="K101" s="15">
        <f>IFERROR(J101*Table1[[#This Row],[FY24 Tx Curr DATIM Target (g*h(district total))]],"")</f>
        <v>0</v>
      </c>
    </row>
    <row r="102" spans="1:11" x14ac:dyDescent="0.3">
      <c r="A102" s="191" t="s">
        <v>9</v>
      </c>
      <c r="B102" s="192" t="s">
        <v>101</v>
      </c>
      <c r="C102" s="192" t="s">
        <v>117</v>
      </c>
      <c r="D102" s="194">
        <v>7</v>
      </c>
      <c r="E102" s="194">
        <v>211</v>
      </c>
      <c r="F102" s="194">
        <v>218</v>
      </c>
      <c r="G102" s="199">
        <v>0.06</v>
      </c>
      <c r="H102" s="200">
        <v>252</v>
      </c>
      <c r="J102" s="14">
        <f>IFERROR(Table1[[#This Row],[ &lt;15]]/Table1[[#This Row],[FY23 Ach]],"")</f>
        <v>3.2110091743119268E-2</v>
      </c>
      <c r="K102" s="15">
        <f>IFERROR(J102*Table1[[#This Row],[FY24 Tx Curr DATIM Target (g*h(district total))]],"")</f>
        <v>8.0917431192660558</v>
      </c>
    </row>
    <row r="103" spans="1:11" x14ac:dyDescent="0.3">
      <c r="A103" s="191" t="s">
        <v>9</v>
      </c>
      <c r="B103" s="192" t="s">
        <v>101</v>
      </c>
      <c r="C103" s="192" t="s">
        <v>118</v>
      </c>
      <c r="D103" s="193">
        <v>0</v>
      </c>
      <c r="E103" s="194">
        <v>37</v>
      </c>
      <c r="F103" s="194">
        <v>37</v>
      </c>
      <c r="G103" s="199">
        <v>0.01</v>
      </c>
      <c r="H103" s="200">
        <v>43</v>
      </c>
      <c r="J103" s="14">
        <f>IFERROR(Table1[[#This Row],[ &lt;15]]/Table1[[#This Row],[FY23 Ach]],"")</f>
        <v>0</v>
      </c>
      <c r="K103" s="15">
        <f>IFERROR(J103*Table1[[#This Row],[FY24 Tx Curr DATIM Target (g*h(district total))]],"")</f>
        <v>0</v>
      </c>
    </row>
    <row r="104" spans="1:11" x14ac:dyDescent="0.3">
      <c r="A104" s="191" t="s">
        <v>9</v>
      </c>
      <c r="B104" s="192" t="s">
        <v>101</v>
      </c>
      <c r="C104" s="192" t="s">
        <v>119</v>
      </c>
      <c r="D104" s="193">
        <v>0</v>
      </c>
      <c r="E104" s="194">
        <v>12</v>
      </c>
      <c r="F104" s="194">
        <v>12</v>
      </c>
      <c r="G104" s="199">
        <v>0</v>
      </c>
      <c r="H104" s="200">
        <v>14</v>
      </c>
      <c r="J104" s="14">
        <f>IFERROR(Table1[[#This Row],[ &lt;15]]/Table1[[#This Row],[FY23 Ach]],"")</f>
        <v>0</v>
      </c>
      <c r="K104" s="15">
        <f>IFERROR(J104*Table1[[#This Row],[FY24 Tx Curr DATIM Target (g*h(district total))]],"")</f>
        <v>0</v>
      </c>
    </row>
    <row r="105" spans="1:11" x14ac:dyDescent="0.3">
      <c r="A105" s="191" t="s">
        <v>9</v>
      </c>
      <c r="B105" s="192" t="s">
        <v>101</v>
      </c>
      <c r="C105" s="192" t="s">
        <v>120</v>
      </c>
      <c r="D105" s="194">
        <v>66</v>
      </c>
      <c r="E105" s="194">
        <v>940</v>
      </c>
      <c r="F105" s="194">
        <v>1006</v>
      </c>
      <c r="G105" s="199">
        <v>0.28000000000000003</v>
      </c>
      <c r="H105" s="201">
        <v>1161</v>
      </c>
      <c r="J105" s="14">
        <f>IFERROR(Table1[[#This Row],[ &lt;15]]/Table1[[#This Row],[FY23 Ach]],"")</f>
        <v>6.560636182902585E-2</v>
      </c>
      <c r="K105" s="15">
        <f>IFERROR(J105*Table1[[#This Row],[FY24 Tx Curr DATIM Target (g*h(district total))]],"")</f>
        <v>76.168986083499007</v>
      </c>
    </row>
    <row r="106" spans="1:11" x14ac:dyDescent="0.3">
      <c r="A106" s="195" t="s">
        <v>9</v>
      </c>
      <c r="B106" s="196" t="s">
        <v>121</v>
      </c>
      <c r="C106" s="196" t="s">
        <v>193</v>
      </c>
      <c r="D106" s="197">
        <v>93</v>
      </c>
      <c r="E106" s="197">
        <v>3558</v>
      </c>
      <c r="F106" s="197">
        <v>3651</v>
      </c>
      <c r="G106" s="202">
        <v>1</v>
      </c>
      <c r="H106" s="198">
        <v>4215</v>
      </c>
      <c r="J106" s="14">
        <f>IFERROR(Table1[[#This Row],[ &lt;15]]/Table1[[#This Row],[FY23 Ach]],"")</f>
        <v>2.5472473294987676E-2</v>
      </c>
      <c r="K106" s="15">
        <f>IFERROR(J106*Table1[[#This Row],[FY24 Tx Curr DATIM Target (g*h(district total))]],"")</f>
        <v>107.36647493837306</v>
      </c>
    </row>
    <row r="107" spans="1:11" x14ac:dyDescent="0.3">
      <c r="A107" s="191" t="s">
        <v>9</v>
      </c>
      <c r="B107" s="192" t="s">
        <v>122</v>
      </c>
      <c r="C107" s="192" t="s">
        <v>123</v>
      </c>
      <c r="D107" s="193">
        <v>0</v>
      </c>
      <c r="E107" s="194">
        <v>270</v>
      </c>
      <c r="F107" s="194">
        <v>270</v>
      </c>
      <c r="G107" s="3">
        <f>F107/$F$113</f>
        <v>0.19722425127830534</v>
      </c>
      <c r="H107" s="19">
        <f>G107*$H$113</f>
        <v>257.5748721694668</v>
      </c>
      <c r="J107" s="14">
        <f>IFERROR(Table1[[#This Row],[ &lt;15]]/Table1[[#This Row],[FY23 Ach]],"")</f>
        <v>0</v>
      </c>
      <c r="K107" s="15">
        <f>IFERROR(J107*Table1[[#This Row],[FY24 Tx Curr DATIM Target (g*h(district total))]],"")</f>
        <v>0</v>
      </c>
    </row>
    <row r="108" spans="1:11" x14ac:dyDescent="0.3">
      <c r="A108" s="191" t="s">
        <v>9</v>
      </c>
      <c r="B108" s="192" t="s">
        <v>122</v>
      </c>
      <c r="C108" s="192" t="s">
        <v>124</v>
      </c>
      <c r="D108" s="193">
        <v>0</v>
      </c>
      <c r="E108" s="194">
        <v>11</v>
      </c>
      <c r="F108" s="194">
        <v>11</v>
      </c>
      <c r="G108" s="3">
        <f t="shared" ref="G108:G113" si="4">F108/$F$113</f>
        <v>8.0350620891161424E-3</v>
      </c>
      <c r="H108" s="19">
        <f t="shared" ref="H108:H112" si="5">G108*$H$113</f>
        <v>10.493791088385683</v>
      </c>
      <c r="J108" s="14">
        <f>IFERROR(Table1[[#This Row],[ &lt;15]]/Table1[[#This Row],[FY23 Ach]],"")</f>
        <v>0</v>
      </c>
      <c r="K108" s="15">
        <f>IFERROR(J108*Table1[[#This Row],[FY24 Tx Curr DATIM Target (g*h(district total))]],"")</f>
        <v>0</v>
      </c>
    </row>
    <row r="109" spans="1:11" x14ac:dyDescent="0.3">
      <c r="A109" s="191" t="s">
        <v>9</v>
      </c>
      <c r="B109" s="192" t="s">
        <v>122</v>
      </c>
      <c r="C109" s="192" t="s">
        <v>125</v>
      </c>
      <c r="D109" s="193">
        <v>0</v>
      </c>
      <c r="E109" s="194">
        <v>145</v>
      </c>
      <c r="F109" s="194">
        <v>145</v>
      </c>
      <c r="G109" s="3">
        <f t="shared" si="4"/>
        <v>0.10591672753834916</v>
      </c>
      <c r="H109" s="19">
        <f t="shared" si="5"/>
        <v>138.32724616508401</v>
      </c>
      <c r="J109" s="14">
        <f>IFERROR(Table1[[#This Row],[ &lt;15]]/Table1[[#This Row],[FY23 Ach]],"")</f>
        <v>0</v>
      </c>
      <c r="K109" s="15">
        <f>IFERROR(J109*Table1[[#This Row],[FY24 Tx Curr DATIM Target (g*h(district total))]],"")</f>
        <v>0</v>
      </c>
    </row>
    <row r="110" spans="1:11" x14ac:dyDescent="0.3">
      <c r="A110" s="191" t="s">
        <v>9</v>
      </c>
      <c r="B110" s="192" t="s">
        <v>122</v>
      </c>
      <c r="C110" s="192" t="s">
        <v>126</v>
      </c>
      <c r="D110" s="194">
        <v>0</v>
      </c>
      <c r="E110" s="194">
        <v>0</v>
      </c>
      <c r="F110" s="194">
        <v>0</v>
      </c>
      <c r="G110" s="3">
        <f t="shared" si="4"/>
        <v>0</v>
      </c>
      <c r="H110" s="19">
        <f t="shared" si="5"/>
        <v>0</v>
      </c>
      <c r="J110" s="14">
        <v>0</v>
      </c>
      <c r="K110" s="15">
        <f>IFERROR(J110*Table1[[#This Row],[FY24 Tx Curr DATIM Target (g*h(district total))]],"")</f>
        <v>0</v>
      </c>
    </row>
    <row r="111" spans="1:11" x14ac:dyDescent="0.3">
      <c r="A111" s="191" t="s">
        <v>9</v>
      </c>
      <c r="B111" s="192" t="s">
        <v>122</v>
      </c>
      <c r="C111" s="192" t="s">
        <v>127</v>
      </c>
      <c r="D111" s="194">
        <v>0</v>
      </c>
      <c r="E111" s="194">
        <v>0</v>
      </c>
      <c r="F111" s="194">
        <v>0</v>
      </c>
      <c r="G111" s="3">
        <f t="shared" si="4"/>
        <v>0</v>
      </c>
      <c r="H111" s="19">
        <f t="shared" si="5"/>
        <v>0</v>
      </c>
      <c r="J111" s="14">
        <v>0</v>
      </c>
      <c r="K111" s="15">
        <f>IFERROR(J111*Table1[[#This Row],[FY24 Tx Curr DATIM Target (g*h(district total))]],"")</f>
        <v>0</v>
      </c>
    </row>
    <row r="112" spans="1:11" x14ac:dyDescent="0.3">
      <c r="A112" s="191" t="s">
        <v>9</v>
      </c>
      <c r="B112" s="192" t="s">
        <v>122</v>
      </c>
      <c r="C112" s="192" t="s">
        <v>128</v>
      </c>
      <c r="D112" s="193">
        <v>0</v>
      </c>
      <c r="E112" s="194">
        <v>943</v>
      </c>
      <c r="F112" s="194">
        <v>943</v>
      </c>
      <c r="G112" s="3">
        <f t="shared" si="4"/>
        <v>0.68882395909422933</v>
      </c>
      <c r="H112" s="19">
        <f t="shared" si="5"/>
        <v>899.60409057706352</v>
      </c>
      <c r="J112" s="14">
        <f>IFERROR(Table1[[#This Row],[ &lt;15]]/Table1[[#This Row],[FY23 Ach]],"")</f>
        <v>0</v>
      </c>
      <c r="K112" s="15">
        <f>IFERROR(J112*Table1[[#This Row],[FY24 Tx Curr DATIM Target (g*h(district total))]],"")</f>
        <v>0</v>
      </c>
    </row>
    <row r="113" spans="1:11" x14ac:dyDescent="0.3">
      <c r="A113" s="195" t="s">
        <v>9</v>
      </c>
      <c r="B113" s="196" t="s">
        <v>129</v>
      </c>
      <c r="C113" s="196" t="s">
        <v>193</v>
      </c>
      <c r="D113" s="193">
        <v>0</v>
      </c>
      <c r="E113" s="197">
        <v>1369</v>
      </c>
      <c r="F113" s="197">
        <v>1369</v>
      </c>
      <c r="G113" s="7">
        <f t="shared" si="4"/>
        <v>1</v>
      </c>
      <c r="H113" s="21">
        <v>1306</v>
      </c>
      <c r="J113" s="14">
        <f>IFERROR(Table1[[#This Row],[ &lt;15]]/Table1[[#This Row],[FY23 Ach]],"")</f>
        <v>0</v>
      </c>
      <c r="K113" s="15">
        <f>IFERROR(J113*Table1[[#This Row],[FY24 Tx Curr DATIM Target (g*h(district total))]],"")</f>
        <v>0</v>
      </c>
    </row>
    <row r="114" spans="1:11" x14ac:dyDescent="0.3">
      <c r="A114" s="191" t="s">
        <v>9</v>
      </c>
      <c r="B114" s="192" t="s">
        <v>130</v>
      </c>
      <c r="C114" s="192" t="s">
        <v>131</v>
      </c>
      <c r="D114" s="193">
        <v>0</v>
      </c>
      <c r="E114" s="194">
        <v>40</v>
      </c>
      <c r="F114" s="194">
        <v>40</v>
      </c>
      <c r="G114" s="3">
        <f>F114/$F$127</f>
        <v>9.3984962406015032E-3</v>
      </c>
      <c r="H114" s="19">
        <f>G114*$H$127</f>
        <v>50.836466165413533</v>
      </c>
      <c r="J114" s="14">
        <f>IFERROR(Table1[[#This Row],[ &lt;15]]/Table1[[#This Row],[FY23 Ach]],"")</f>
        <v>0</v>
      </c>
      <c r="K114" s="15">
        <f>IFERROR(J114*Table1[[#This Row],[FY24 Tx Curr DATIM Target (g*h(district total))]],"")</f>
        <v>0</v>
      </c>
    </row>
    <row r="115" spans="1:11" x14ac:dyDescent="0.3">
      <c r="A115" s="191" t="s">
        <v>9</v>
      </c>
      <c r="B115" s="192" t="s">
        <v>130</v>
      </c>
      <c r="C115" s="192" t="s">
        <v>132</v>
      </c>
      <c r="D115" s="193">
        <v>0</v>
      </c>
      <c r="E115" s="194">
        <v>367</v>
      </c>
      <c r="F115" s="194">
        <v>367</v>
      </c>
      <c r="G115" s="3">
        <f t="shared" ref="G115:G127" si="6">F115/$F$127</f>
        <v>8.6231203007518797E-2</v>
      </c>
      <c r="H115" s="19">
        <f t="shared" ref="H115:H126" si="7">G115*$H$127</f>
        <v>466.42457706766919</v>
      </c>
      <c r="J115" s="14">
        <f>IFERROR(Table1[[#This Row],[ &lt;15]]/Table1[[#This Row],[FY23 Ach]],"")</f>
        <v>0</v>
      </c>
      <c r="K115" s="15">
        <f>IFERROR(J115*Table1[[#This Row],[FY24 Tx Curr DATIM Target (g*h(district total))]],"")</f>
        <v>0</v>
      </c>
    </row>
    <row r="116" spans="1:11" x14ac:dyDescent="0.3">
      <c r="A116" s="191" t="s">
        <v>9</v>
      </c>
      <c r="B116" s="192" t="s">
        <v>130</v>
      </c>
      <c r="C116" s="192" t="s">
        <v>133</v>
      </c>
      <c r="D116" s="194">
        <v>6</v>
      </c>
      <c r="E116" s="194">
        <v>142</v>
      </c>
      <c r="F116" s="194">
        <v>148</v>
      </c>
      <c r="G116" s="3">
        <f t="shared" si="6"/>
        <v>3.4774436090225562E-2</v>
      </c>
      <c r="H116" s="19">
        <f t="shared" si="7"/>
        <v>188.09492481203006</v>
      </c>
      <c r="J116" s="14">
        <f>IFERROR(Table1[[#This Row],[ &lt;15]]/Table1[[#This Row],[FY23 Ach]],"")</f>
        <v>4.0540540540540543E-2</v>
      </c>
      <c r="K116" s="15">
        <f>IFERROR(J116*Table1[[#This Row],[FY24 Tx Curr DATIM Target (g*h(district total))]],"")</f>
        <v>7.6254699248120295</v>
      </c>
    </row>
    <row r="117" spans="1:11" x14ac:dyDescent="0.3">
      <c r="A117" s="191" t="s">
        <v>9</v>
      </c>
      <c r="B117" s="192" t="s">
        <v>130</v>
      </c>
      <c r="C117" s="192" t="s">
        <v>134</v>
      </c>
      <c r="D117" s="193">
        <v>0</v>
      </c>
      <c r="E117" s="194">
        <v>94</v>
      </c>
      <c r="F117" s="194">
        <v>94</v>
      </c>
      <c r="G117" s="3">
        <f t="shared" si="6"/>
        <v>2.2086466165413533E-2</v>
      </c>
      <c r="H117" s="19">
        <f t="shared" si="7"/>
        <v>119.46569548872179</v>
      </c>
      <c r="J117" s="14">
        <f>IFERROR(Table1[[#This Row],[ &lt;15]]/Table1[[#This Row],[FY23 Ach]],"")</f>
        <v>0</v>
      </c>
      <c r="K117" s="15">
        <f>IFERROR(J117*Table1[[#This Row],[FY24 Tx Curr DATIM Target (g*h(district total))]],"")</f>
        <v>0</v>
      </c>
    </row>
    <row r="118" spans="1:11" x14ac:dyDescent="0.3">
      <c r="A118" s="191" t="s">
        <v>9</v>
      </c>
      <c r="B118" s="192" t="s">
        <v>130</v>
      </c>
      <c r="C118" s="192" t="s">
        <v>135</v>
      </c>
      <c r="D118" s="193">
        <v>0</v>
      </c>
      <c r="E118" s="194">
        <v>129</v>
      </c>
      <c r="F118" s="194">
        <v>129</v>
      </c>
      <c r="G118" s="3">
        <f t="shared" si="6"/>
        <v>3.031015037593985E-2</v>
      </c>
      <c r="H118" s="19">
        <f t="shared" si="7"/>
        <v>163.94760338345864</v>
      </c>
      <c r="J118" s="14">
        <f>IFERROR(Table1[[#This Row],[ &lt;15]]/Table1[[#This Row],[FY23 Ach]],"")</f>
        <v>0</v>
      </c>
      <c r="K118" s="15">
        <f>IFERROR(J118*Table1[[#This Row],[FY24 Tx Curr DATIM Target (g*h(district total))]],"")</f>
        <v>0</v>
      </c>
    </row>
    <row r="119" spans="1:11" x14ac:dyDescent="0.3">
      <c r="A119" s="191" t="s">
        <v>9</v>
      </c>
      <c r="B119" s="192" t="s">
        <v>130</v>
      </c>
      <c r="C119" s="192" t="s">
        <v>136</v>
      </c>
      <c r="D119" s="193">
        <v>0</v>
      </c>
      <c r="E119" s="194">
        <v>449</v>
      </c>
      <c r="F119" s="194">
        <v>449</v>
      </c>
      <c r="G119" s="3">
        <f>F119/$F$127</f>
        <v>0.10549812030075188</v>
      </c>
      <c r="H119" s="19">
        <f t="shared" si="7"/>
        <v>570.63933270676694</v>
      </c>
      <c r="J119" s="14">
        <f>IFERROR(Table1[[#This Row],[ &lt;15]]/Table1[[#This Row],[FY23 Ach]],"")</f>
        <v>0</v>
      </c>
      <c r="K119" s="15">
        <f>IFERROR(J119*Table1[[#This Row],[FY24 Tx Curr DATIM Target (g*h(district total))]],"")</f>
        <v>0</v>
      </c>
    </row>
    <row r="120" spans="1:11" x14ac:dyDescent="0.3">
      <c r="A120" s="191" t="s">
        <v>9</v>
      </c>
      <c r="B120" s="192" t="s">
        <v>130</v>
      </c>
      <c r="C120" s="192" t="s">
        <v>137</v>
      </c>
      <c r="D120" s="193">
        <v>0</v>
      </c>
      <c r="E120" s="194">
        <v>224</v>
      </c>
      <c r="F120" s="194">
        <v>224</v>
      </c>
      <c r="G120" s="3">
        <f t="shared" si="6"/>
        <v>5.2631578947368418E-2</v>
      </c>
      <c r="H120" s="19">
        <f t="shared" si="7"/>
        <v>284.68421052631578</v>
      </c>
      <c r="J120" s="14">
        <f>IFERROR(Table1[[#This Row],[ &lt;15]]/Table1[[#This Row],[FY23 Ach]],"")</f>
        <v>0</v>
      </c>
      <c r="K120" s="15">
        <f>IFERROR(J120*Table1[[#This Row],[FY24 Tx Curr DATIM Target (g*h(district total))]],"")</f>
        <v>0</v>
      </c>
    </row>
    <row r="121" spans="1:11" x14ac:dyDescent="0.3">
      <c r="A121" s="191" t="s">
        <v>9</v>
      </c>
      <c r="B121" s="192" t="s">
        <v>130</v>
      </c>
      <c r="C121" s="192" t="s">
        <v>138</v>
      </c>
      <c r="D121" s="193">
        <v>0</v>
      </c>
      <c r="E121" s="194">
        <v>143</v>
      </c>
      <c r="F121" s="194">
        <v>143</v>
      </c>
      <c r="G121" s="3">
        <f t="shared" si="6"/>
        <v>3.3599624060150379E-2</v>
      </c>
      <c r="H121" s="19">
        <f t="shared" si="7"/>
        <v>181.74036654135341</v>
      </c>
      <c r="J121" s="14">
        <f>IFERROR(Table1[[#This Row],[ &lt;15]]/Table1[[#This Row],[FY23 Ach]],"")</f>
        <v>0</v>
      </c>
      <c r="K121" s="15">
        <f>IFERROR(J121*Table1[[#This Row],[FY24 Tx Curr DATIM Target (g*h(district total))]],"")</f>
        <v>0</v>
      </c>
    </row>
    <row r="122" spans="1:11" x14ac:dyDescent="0.3">
      <c r="A122" s="191" t="s">
        <v>9</v>
      </c>
      <c r="B122" s="192" t="s">
        <v>130</v>
      </c>
      <c r="C122" s="192" t="s">
        <v>139</v>
      </c>
      <c r="D122" s="194">
        <v>27</v>
      </c>
      <c r="E122" s="194">
        <v>202</v>
      </c>
      <c r="F122" s="194">
        <v>229</v>
      </c>
      <c r="G122" s="3">
        <f t="shared" si="6"/>
        <v>5.3806390977443608E-2</v>
      </c>
      <c r="H122" s="19">
        <f t="shared" si="7"/>
        <v>291.03876879699249</v>
      </c>
      <c r="J122" s="14">
        <f>IFERROR(Table1[[#This Row],[ &lt;15]]/Table1[[#This Row],[FY23 Ach]],"")</f>
        <v>0.11790393013100436</v>
      </c>
      <c r="K122" s="15">
        <f>IFERROR(J122*Table1[[#This Row],[FY24 Tx Curr DATIM Target (g*h(district total))]],"")</f>
        <v>34.314614661654133</v>
      </c>
    </row>
    <row r="123" spans="1:11" x14ac:dyDescent="0.3">
      <c r="A123" s="191" t="s">
        <v>9</v>
      </c>
      <c r="B123" s="192" t="s">
        <v>130</v>
      </c>
      <c r="C123" s="192" t="s">
        <v>141</v>
      </c>
      <c r="D123" s="194">
        <v>0</v>
      </c>
      <c r="E123" s="194">
        <v>0</v>
      </c>
      <c r="F123" s="194">
        <v>0</v>
      </c>
      <c r="G123" s="3">
        <f t="shared" si="6"/>
        <v>0</v>
      </c>
      <c r="H123" s="19">
        <f t="shared" si="7"/>
        <v>0</v>
      </c>
      <c r="J123" s="14">
        <v>0</v>
      </c>
      <c r="K123" s="15">
        <f>IFERROR(J123*Table1[[#This Row],[FY24 Tx Curr DATIM Target (g*h(district total))]],"")</f>
        <v>0</v>
      </c>
    </row>
    <row r="124" spans="1:11" x14ac:dyDescent="0.3">
      <c r="A124" s="191" t="s">
        <v>9</v>
      </c>
      <c r="B124" s="192" t="s">
        <v>130</v>
      </c>
      <c r="C124" s="192" t="s">
        <v>140</v>
      </c>
      <c r="D124" s="193">
        <v>0</v>
      </c>
      <c r="E124" s="194">
        <v>10</v>
      </c>
      <c r="F124" s="194">
        <v>10</v>
      </c>
      <c r="G124" s="3">
        <f t="shared" si="6"/>
        <v>2.3496240601503758E-3</v>
      </c>
      <c r="H124" s="19">
        <f t="shared" si="7"/>
        <v>12.709116541353383</v>
      </c>
      <c r="J124" s="14">
        <f>IFERROR(Table1[[#This Row],[ &lt;15]]/Table1[[#This Row],[FY23 Ach]],"")</f>
        <v>0</v>
      </c>
      <c r="K124" s="15">
        <f>IFERROR(J124*Table1[[#This Row],[FY24 Tx Curr DATIM Target (g*h(district total))]],"")</f>
        <v>0</v>
      </c>
    </row>
    <row r="125" spans="1:11" x14ac:dyDescent="0.3">
      <c r="A125" s="191" t="s">
        <v>9</v>
      </c>
      <c r="B125" s="192" t="s">
        <v>130</v>
      </c>
      <c r="C125" s="192" t="s">
        <v>142</v>
      </c>
      <c r="D125" s="194">
        <v>4</v>
      </c>
      <c r="E125" s="194">
        <v>1887</v>
      </c>
      <c r="F125" s="194">
        <v>1891</v>
      </c>
      <c r="G125" s="3">
        <f t="shared" si="6"/>
        <v>0.44431390977443608</v>
      </c>
      <c r="H125" s="19">
        <f t="shared" si="7"/>
        <v>2403.2939379699246</v>
      </c>
      <c r="J125" s="14">
        <f>IFERROR(Table1[[#This Row],[ &lt;15]]/Table1[[#This Row],[FY23 Ach]],"")</f>
        <v>2.1152829190904283E-3</v>
      </c>
      <c r="K125" s="15">
        <f>IFERROR(J125*Table1[[#This Row],[FY24 Tx Curr DATIM Target (g*h(district total))]],"")</f>
        <v>5.083646616541353</v>
      </c>
    </row>
    <row r="126" spans="1:11" x14ac:dyDescent="0.3">
      <c r="A126" s="191" t="s">
        <v>9</v>
      </c>
      <c r="B126" s="192" t="s">
        <v>130</v>
      </c>
      <c r="C126" s="192" t="s">
        <v>143</v>
      </c>
      <c r="D126" s="193">
        <v>0</v>
      </c>
      <c r="E126" s="194">
        <v>532</v>
      </c>
      <c r="F126" s="194">
        <v>532</v>
      </c>
      <c r="G126" s="3">
        <f t="shared" si="6"/>
        <v>0.125</v>
      </c>
      <c r="H126" s="19">
        <f t="shared" si="7"/>
        <v>676.125</v>
      </c>
      <c r="J126" s="14">
        <f>IFERROR(Table1[[#This Row],[ &lt;15]]/Table1[[#This Row],[FY23 Ach]],"")</f>
        <v>0</v>
      </c>
      <c r="K126" s="15">
        <f>IFERROR(J126*Table1[[#This Row],[FY24 Tx Curr DATIM Target (g*h(district total))]],"")</f>
        <v>0</v>
      </c>
    </row>
    <row r="127" spans="1:11" x14ac:dyDescent="0.3">
      <c r="A127" s="195" t="s">
        <v>9</v>
      </c>
      <c r="B127" s="196" t="s">
        <v>144</v>
      </c>
      <c r="C127" s="196" t="s">
        <v>193</v>
      </c>
      <c r="D127" s="197">
        <v>37</v>
      </c>
      <c r="E127" s="197">
        <v>4219</v>
      </c>
      <c r="F127" s="197">
        <v>4256</v>
      </c>
      <c r="G127" s="7">
        <f t="shared" si="6"/>
        <v>1</v>
      </c>
      <c r="H127" s="21">
        <v>5409</v>
      </c>
      <c r="J127" s="14">
        <f>IFERROR(Table1[[#This Row],[ &lt;15]]/Table1[[#This Row],[FY23 Ach]],"")</f>
        <v>8.6936090225563905E-3</v>
      </c>
      <c r="K127" s="15">
        <f>IFERROR(J127*Table1[[#This Row],[FY24 Tx Curr DATIM Target (g*h(district total))]],"")</f>
        <v>47.023731203007515</v>
      </c>
    </row>
    <row r="128" spans="1:11" x14ac:dyDescent="0.3">
      <c r="A128" s="191" t="s">
        <v>9</v>
      </c>
      <c r="B128" s="192" t="s">
        <v>145</v>
      </c>
      <c r="C128" s="192" t="s">
        <v>146</v>
      </c>
      <c r="D128" s="193">
        <v>0</v>
      </c>
      <c r="E128" s="194">
        <v>29</v>
      </c>
      <c r="F128" s="194">
        <v>29</v>
      </c>
      <c r="G128" s="3">
        <f>F128/$F$146</f>
        <v>6.2607944732297064E-3</v>
      </c>
      <c r="H128" s="19">
        <f>G128*$H$146</f>
        <v>6.4674006908462864</v>
      </c>
      <c r="J128" s="14">
        <f>IFERROR(Table1[[#This Row],[ &lt;15]]/Table1[[#This Row],[FY23 Ach]],"")</f>
        <v>0</v>
      </c>
      <c r="K128" s="15">
        <f>IFERROR(J128*Table1[[#This Row],[FY24 Tx Curr DATIM Target (g*h(district total))]],"")</f>
        <v>0</v>
      </c>
    </row>
    <row r="129" spans="1:11" x14ac:dyDescent="0.3">
      <c r="A129" s="191" t="s">
        <v>9</v>
      </c>
      <c r="B129" s="192" t="s">
        <v>145</v>
      </c>
      <c r="C129" s="192" t="s">
        <v>147</v>
      </c>
      <c r="D129" s="193">
        <v>0</v>
      </c>
      <c r="E129" s="194">
        <v>45</v>
      </c>
      <c r="F129" s="194">
        <v>45</v>
      </c>
      <c r="G129" s="3">
        <f t="shared" ref="G129:G145" si="8">F129/$F$146</f>
        <v>9.7150259067357511E-3</v>
      </c>
      <c r="H129" s="19">
        <f t="shared" ref="H129:H145" si="9">G129*$H$146</f>
        <v>10.035621761658032</v>
      </c>
      <c r="J129" s="14">
        <f>IFERROR(Table1[[#This Row],[ &lt;15]]/Table1[[#This Row],[FY23 Ach]],"")</f>
        <v>0</v>
      </c>
      <c r="K129" s="15">
        <f>IFERROR(J129*Table1[[#This Row],[FY24 Tx Curr DATIM Target (g*h(district total))]],"")</f>
        <v>0</v>
      </c>
    </row>
    <row r="130" spans="1:11" x14ac:dyDescent="0.3">
      <c r="A130" s="191" t="s">
        <v>9</v>
      </c>
      <c r="B130" s="192" t="s">
        <v>145</v>
      </c>
      <c r="C130" s="192" t="s">
        <v>148</v>
      </c>
      <c r="D130" s="194">
        <v>1</v>
      </c>
      <c r="E130" s="194">
        <v>360</v>
      </c>
      <c r="F130" s="194">
        <v>361</v>
      </c>
      <c r="G130" s="3">
        <f t="shared" si="8"/>
        <v>7.7936096718480133E-2</v>
      </c>
      <c r="H130" s="19">
        <f t="shared" si="9"/>
        <v>80.507987910189982</v>
      </c>
      <c r="J130" s="14">
        <f>IFERROR(Table1[[#This Row],[ &lt;15]]/Table1[[#This Row],[FY23 Ach]],"")</f>
        <v>2.7700831024930748E-3</v>
      </c>
      <c r="K130" s="15">
        <f>IFERROR(J130*Table1[[#This Row],[FY24 Tx Curr DATIM Target (g*h(district total))]],"")</f>
        <v>0.22301381692573402</v>
      </c>
    </row>
    <row r="131" spans="1:11" x14ac:dyDescent="0.3">
      <c r="A131" s="191" t="s">
        <v>9</v>
      </c>
      <c r="B131" s="192" t="s">
        <v>145</v>
      </c>
      <c r="C131" s="192" t="s">
        <v>149</v>
      </c>
      <c r="D131" s="193">
        <v>0</v>
      </c>
      <c r="E131" s="194">
        <v>47</v>
      </c>
      <c r="F131" s="194">
        <v>47</v>
      </c>
      <c r="G131" s="3">
        <f t="shared" si="8"/>
        <v>1.0146804835924008E-2</v>
      </c>
      <c r="H131" s="19">
        <f t="shared" si="9"/>
        <v>10.4816493955095</v>
      </c>
      <c r="J131" s="14">
        <f>IFERROR(Table1[[#This Row],[ &lt;15]]/Table1[[#This Row],[FY23 Ach]],"")</f>
        <v>0</v>
      </c>
      <c r="K131" s="15">
        <f>IFERROR(J131*Table1[[#This Row],[FY24 Tx Curr DATIM Target (g*h(district total))]],"")</f>
        <v>0</v>
      </c>
    </row>
    <row r="132" spans="1:11" x14ac:dyDescent="0.3">
      <c r="A132" s="191" t="s">
        <v>9</v>
      </c>
      <c r="B132" s="192" t="s">
        <v>145</v>
      </c>
      <c r="C132" s="192" t="s">
        <v>150</v>
      </c>
      <c r="D132" s="193">
        <v>0</v>
      </c>
      <c r="E132" s="194">
        <v>403</v>
      </c>
      <c r="F132" s="194">
        <v>403</v>
      </c>
      <c r="G132" s="3">
        <f t="shared" si="8"/>
        <v>8.7003454231433505E-2</v>
      </c>
      <c r="H132" s="19">
        <f t="shared" si="9"/>
        <v>89.874568221070817</v>
      </c>
      <c r="J132" s="14">
        <f>IFERROR(Table1[[#This Row],[ &lt;15]]/Table1[[#This Row],[FY23 Ach]],"")</f>
        <v>0</v>
      </c>
      <c r="K132" s="15">
        <f>IFERROR(J132*Table1[[#This Row],[FY24 Tx Curr DATIM Target (g*h(district total))]],"")</f>
        <v>0</v>
      </c>
    </row>
    <row r="133" spans="1:11" x14ac:dyDescent="0.3">
      <c r="A133" s="191" t="s">
        <v>9</v>
      </c>
      <c r="B133" s="192" t="s">
        <v>145</v>
      </c>
      <c r="C133" s="192" t="s">
        <v>151</v>
      </c>
      <c r="D133" s="194">
        <v>13</v>
      </c>
      <c r="E133" s="194">
        <v>216</v>
      </c>
      <c r="F133" s="194">
        <v>229</v>
      </c>
      <c r="G133" s="3">
        <f t="shared" si="8"/>
        <v>4.9438687392055265E-2</v>
      </c>
      <c r="H133" s="19">
        <f t="shared" si="9"/>
        <v>51.070164075993091</v>
      </c>
      <c r="J133" s="14">
        <f>IFERROR(Table1[[#This Row],[ &lt;15]]/Table1[[#This Row],[FY23 Ach]],"")</f>
        <v>5.6768558951965066E-2</v>
      </c>
      <c r="K133" s="15">
        <f>IFERROR(J133*Table1[[#This Row],[FY24 Tx Curr DATIM Target (g*h(district total))]],"")</f>
        <v>2.8991796200345421</v>
      </c>
    </row>
    <row r="134" spans="1:11" x14ac:dyDescent="0.3">
      <c r="A134" s="191" t="s">
        <v>9</v>
      </c>
      <c r="B134" s="192" t="s">
        <v>145</v>
      </c>
      <c r="C134" s="192" t="s">
        <v>152</v>
      </c>
      <c r="D134" s="193">
        <v>0</v>
      </c>
      <c r="E134" s="194">
        <v>91</v>
      </c>
      <c r="F134" s="194">
        <v>91</v>
      </c>
      <c r="G134" s="3">
        <f t="shared" si="8"/>
        <v>1.964594127806563E-2</v>
      </c>
      <c r="H134" s="19">
        <f t="shared" si="9"/>
        <v>20.294257340241796</v>
      </c>
      <c r="J134" s="14">
        <f>IFERROR(Table1[[#This Row],[ &lt;15]]/Table1[[#This Row],[FY23 Ach]],"")</f>
        <v>0</v>
      </c>
      <c r="K134" s="15">
        <f>IFERROR(J134*Table1[[#This Row],[FY24 Tx Curr DATIM Target (g*h(district total))]],"")</f>
        <v>0</v>
      </c>
    </row>
    <row r="135" spans="1:11" x14ac:dyDescent="0.3">
      <c r="A135" s="191" t="s">
        <v>9</v>
      </c>
      <c r="B135" s="192" t="s">
        <v>145</v>
      </c>
      <c r="C135" s="192" t="s">
        <v>153</v>
      </c>
      <c r="D135" s="193">
        <v>0</v>
      </c>
      <c r="E135" s="194">
        <v>201</v>
      </c>
      <c r="F135" s="194">
        <v>201</v>
      </c>
      <c r="G135" s="3">
        <f t="shared" si="8"/>
        <v>4.3393782383419691E-2</v>
      </c>
      <c r="H135" s="19">
        <f t="shared" si="9"/>
        <v>44.825777202072537</v>
      </c>
      <c r="J135" s="14">
        <f>IFERROR(Table1[[#This Row],[ &lt;15]]/Table1[[#This Row],[FY23 Ach]],"")</f>
        <v>0</v>
      </c>
      <c r="K135" s="15">
        <f>IFERROR(J135*Table1[[#This Row],[FY24 Tx Curr DATIM Target (g*h(district total))]],"")</f>
        <v>0</v>
      </c>
    </row>
    <row r="136" spans="1:11" x14ac:dyDescent="0.3">
      <c r="A136" s="191" t="s">
        <v>9</v>
      </c>
      <c r="B136" s="192" t="s">
        <v>145</v>
      </c>
      <c r="C136" s="192" t="s">
        <v>154</v>
      </c>
      <c r="D136" s="194">
        <v>1</v>
      </c>
      <c r="E136" s="194">
        <v>455</v>
      </c>
      <c r="F136" s="194">
        <v>456</v>
      </c>
      <c r="G136" s="3">
        <f t="shared" si="8"/>
        <v>9.8445595854922283E-2</v>
      </c>
      <c r="H136" s="19">
        <f t="shared" si="9"/>
        <v>101.69430051813472</v>
      </c>
      <c r="J136" s="14">
        <f>IFERROR(Table1[[#This Row],[ &lt;15]]/Table1[[#This Row],[FY23 Ach]],"")</f>
        <v>2.1929824561403508E-3</v>
      </c>
      <c r="K136" s="15">
        <f>IFERROR(J136*Table1[[#This Row],[FY24 Tx Curr DATIM Target (g*h(district total))]],"")</f>
        <v>0.22301381692573402</v>
      </c>
    </row>
    <row r="137" spans="1:11" x14ac:dyDescent="0.3">
      <c r="A137" s="191" t="s">
        <v>9</v>
      </c>
      <c r="B137" s="192" t="s">
        <v>145</v>
      </c>
      <c r="C137" s="192" t="s">
        <v>155</v>
      </c>
      <c r="D137" s="194">
        <v>1</v>
      </c>
      <c r="E137" s="194">
        <v>345</v>
      </c>
      <c r="F137" s="194">
        <v>346</v>
      </c>
      <c r="G137" s="3">
        <f t="shared" si="8"/>
        <v>7.4697754749568218E-2</v>
      </c>
      <c r="H137" s="19">
        <f t="shared" si="9"/>
        <v>77.162780656303966</v>
      </c>
      <c r="J137" s="14">
        <f>IFERROR(Table1[[#This Row],[ &lt;15]]/Table1[[#This Row],[FY23 Ach]],"")</f>
        <v>2.8901734104046241E-3</v>
      </c>
      <c r="K137" s="15">
        <f>IFERROR(J137*Table1[[#This Row],[FY24 Tx Curr DATIM Target (g*h(district total))]],"")</f>
        <v>0.22301381692573399</v>
      </c>
    </row>
    <row r="138" spans="1:11" x14ac:dyDescent="0.3">
      <c r="A138" s="191" t="s">
        <v>9</v>
      </c>
      <c r="B138" s="192" t="s">
        <v>145</v>
      </c>
      <c r="C138" s="192" t="s">
        <v>156</v>
      </c>
      <c r="D138" s="194">
        <v>2</v>
      </c>
      <c r="E138" s="194">
        <v>149</v>
      </c>
      <c r="F138" s="194">
        <v>151</v>
      </c>
      <c r="G138" s="3">
        <f t="shared" si="8"/>
        <v>3.2599309153713299E-2</v>
      </c>
      <c r="H138" s="19">
        <f t="shared" si="9"/>
        <v>33.675086355785837</v>
      </c>
      <c r="J138" s="14">
        <f>IFERROR(Table1[[#This Row],[ &lt;15]]/Table1[[#This Row],[FY23 Ach]],"")</f>
        <v>1.3245033112582781E-2</v>
      </c>
      <c r="K138" s="15">
        <f>IFERROR(J138*Table1[[#This Row],[FY24 Tx Curr DATIM Target (g*h(district total))]],"")</f>
        <v>0.44602763385146804</v>
      </c>
    </row>
    <row r="139" spans="1:11" x14ac:dyDescent="0.3">
      <c r="A139" s="191" t="s">
        <v>9</v>
      </c>
      <c r="B139" s="192" t="s">
        <v>145</v>
      </c>
      <c r="C139" s="192" t="s">
        <v>157</v>
      </c>
      <c r="D139" s="194">
        <v>6</v>
      </c>
      <c r="E139" s="194">
        <v>641</v>
      </c>
      <c r="F139" s="194">
        <v>647</v>
      </c>
      <c r="G139" s="3">
        <f t="shared" si="8"/>
        <v>0.13968048359240068</v>
      </c>
      <c r="H139" s="19">
        <f t="shared" si="9"/>
        <v>144.2899395509499</v>
      </c>
      <c r="J139" s="14">
        <f>IFERROR(Table1[[#This Row],[ &lt;15]]/Table1[[#This Row],[FY23 Ach]],"")</f>
        <v>9.2735703245749607E-3</v>
      </c>
      <c r="K139" s="15">
        <f>IFERROR(J139*Table1[[#This Row],[FY24 Tx Curr DATIM Target (g*h(district total))]],"")</f>
        <v>1.3380829015544038</v>
      </c>
    </row>
    <row r="140" spans="1:11" x14ac:dyDescent="0.3">
      <c r="A140" s="191" t="s">
        <v>9</v>
      </c>
      <c r="B140" s="192" t="s">
        <v>145</v>
      </c>
      <c r="C140" s="192" t="s">
        <v>159</v>
      </c>
      <c r="D140" s="194">
        <v>1</v>
      </c>
      <c r="E140" s="194">
        <v>240</v>
      </c>
      <c r="F140" s="194">
        <v>241</v>
      </c>
      <c r="G140" s="3">
        <f t="shared" si="8"/>
        <v>5.2029360967184801E-2</v>
      </c>
      <c r="H140" s="19">
        <f t="shared" si="9"/>
        <v>53.7463298791019</v>
      </c>
      <c r="J140" s="14">
        <f>IFERROR(Table1[[#This Row],[ &lt;15]]/Table1[[#This Row],[FY23 Ach]],"")</f>
        <v>4.1493775933609959E-3</v>
      </c>
      <c r="K140" s="15">
        <f>IFERROR(J140*Table1[[#This Row],[FY24 Tx Curr DATIM Target (g*h(district total))]],"")</f>
        <v>0.22301381692573402</v>
      </c>
    </row>
    <row r="141" spans="1:11" x14ac:dyDescent="0.3">
      <c r="A141" s="191" t="s">
        <v>9</v>
      </c>
      <c r="B141" s="192" t="s">
        <v>145</v>
      </c>
      <c r="C141" s="192" t="s">
        <v>160</v>
      </c>
      <c r="D141" s="193">
        <v>0</v>
      </c>
      <c r="E141" s="194">
        <v>290</v>
      </c>
      <c r="F141" s="194">
        <v>290</v>
      </c>
      <c r="G141" s="3">
        <f t="shared" si="8"/>
        <v>6.2607944732297069E-2</v>
      </c>
      <c r="H141" s="19">
        <f t="shared" si="9"/>
        <v>64.674006908462871</v>
      </c>
      <c r="J141" s="14">
        <f>IFERROR(Table1[[#This Row],[ &lt;15]]/Table1[[#This Row],[FY23 Ach]],"")</f>
        <v>0</v>
      </c>
      <c r="K141" s="15">
        <f>IFERROR(J141*Table1[[#This Row],[FY24 Tx Curr DATIM Target (g*h(district total))]],"")</f>
        <v>0</v>
      </c>
    </row>
    <row r="142" spans="1:11" x14ac:dyDescent="0.3">
      <c r="A142" s="191" t="s">
        <v>9</v>
      </c>
      <c r="B142" s="192" t="s">
        <v>145</v>
      </c>
      <c r="C142" s="192" t="s">
        <v>161</v>
      </c>
      <c r="D142" s="194">
        <v>5</v>
      </c>
      <c r="E142" s="194">
        <v>563</v>
      </c>
      <c r="F142" s="194">
        <v>568</v>
      </c>
      <c r="G142" s="3">
        <f t="shared" si="8"/>
        <v>0.12262521588946459</v>
      </c>
      <c r="H142" s="19">
        <f t="shared" si="9"/>
        <v>126.67184801381693</v>
      </c>
      <c r="J142" s="14">
        <f>IFERROR(Table1[[#This Row],[ &lt;15]]/Table1[[#This Row],[FY23 Ach]],"")</f>
        <v>8.8028169014084511E-3</v>
      </c>
      <c r="K142" s="15">
        <f>IFERROR(J142*Table1[[#This Row],[FY24 Tx Curr DATIM Target (g*h(district total))]],"")</f>
        <v>1.1150690846286702</v>
      </c>
    </row>
    <row r="143" spans="1:11" x14ac:dyDescent="0.3">
      <c r="A143" s="191" t="s">
        <v>9</v>
      </c>
      <c r="B143" s="192" t="s">
        <v>145</v>
      </c>
      <c r="C143" s="192" t="s">
        <v>162</v>
      </c>
      <c r="D143" s="193">
        <v>0</v>
      </c>
      <c r="E143" s="194">
        <v>304</v>
      </c>
      <c r="F143" s="194">
        <v>304</v>
      </c>
      <c r="G143" s="3">
        <f t="shared" si="8"/>
        <v>6.563039723661486E-2</v>
      </c>
      <c r="H143" s="19">
        <f t="shared" si="9"/>
        <v>67.796200345423145</v>
      </c>
      <c r="J143" s="14">
        <f>IFERROR(Table1[[#This Row],[ &lt;15]]/Table1[[#This Row],[FY23 Ach]],"")</f>
        <v>0</v>
      </c>
      <c r="K143" s="15">
        <f>IFERROR(J143*Table1[[#This Row],[FY24 Tx Curr DATIM Target (g*h(district total))]],"")</f>
        <v>0</v>
      </c>
    </row>
    <row r="144" spans="1:11" x14ac:dyDescent="0.3">
      <c r="A144" s="191" t="s">
        <v>9</v>
      </c>
      <c r="B144" s="192" t="s">
        <v>145</v>
      </c>
      <c r="C144" s="192" t="s">
        <v>163</v>
      </c>
      <c r="D144" s="194">
        <v>1</v>
      </c>
      <c r="E144" s="194">
        <v>203</v>
      </c>
      <c r="F144" s="194">
        <v>204</v>
      </c>
      <c r="G144" s="3">
        <f t="shared" si="8"/>
        <v>4.4041450777202069E-2</v>
      </c>
      <c r="H144" s="19">
        <f t="shared" si="9"/>
        <v>45.494818652849737</v>
      </c>
      <c r="J144" s="14">
        <f>IFERROR(Table1[[#This Row],[ &lt;15]]/Table1[[#This Row],[FY23 Ach]],"")</f>
        <v>4.9019607843137254E-3</v>
      </c>
      <c r="K144" s="15">
        <f>IFERROR(J144*Table1[[#This Row],[FY24 Tx Curr DATIM Target (g*h(district total))]],"")</f>
        <v>0.22301381692573399</v>
      </c>
    </row>
    <row r="145" spans="1:11" x14ac:dyDescent="0.3">
      <c r="A145" s="191" t="s">
        <v>9</v>
      </c>
      <c r="B145" s="192" t="s">
        <v>145</v>
      </c>
      <c r="C145" s="192" t="s">
        <v>164</v>
      </c>
      <c r="D145" s="193">
        <v>0</v>
      </c>
      <c r="E145" s="194">
        <v>19</v>
      </c>
      <c r="F145" s="194">
        <v>19</v>
      </c>
      <c r="G145" s="3">
        <f t="shared" si="8"/>
        <v>4.1018998272884287E-3</v>
      </c>
      <c r="H145" s="19">
        <f t="shared" si="9"/>
        <v>4.2372625215889466</v>
      </c>
      <c r="J145" s="14">
        <f>IFERROR(Table1[[#This Row],[ &lt;15]]/Table1[[#This Row],[FY23 Ach]],"")</f>
        <v>0</v>
      </c>
      <c r="K145" s="15">
        <f>IFERROR(J145*Table1[[#This Row],[FY24 Tx Curr DATIM Target (g*h(district total))]],"")</f>
        <v>0</v>
      </c>
    </row>
    <row r="146" spans="1:11" x14ac:dyDescent="0.3">
      <c r="A146" s="195" t="s">
        <v>9</v>
      </c>
      <c r="B146" s="196" t="s">
        <v>165</v>
      </c>
      <c r="C146" s="196" t="s">
        <v>193</v>
      </c>
      <c r="D146" s="197">
        <v>31</v>
      </c>
      <c r="E146" s="197">
        <v>4601</v>
      </c>
      <c r="F146" s="197">
        <v>4632</v>
      </c>
      <c r="G146" s="202">
        <v>1</v>
      </c>
      <c r="H146" s="198">
        <v>1033</v>
      </c>
      <c r="J146" s="14">
        <f>IFERROR(Table1[[#This Row],[ &lt;15]]/Table1[[#This Row],[FY23 Ach]],"")</f>
        <v>6.6925734024179621E-3</v>
      </c>
      <c r="K146" s="15">
        <f>IFERROR(J146*Table1[[#This Row],[FY24 Tx Curr DATIM Target (g*h(district total))]],"")</f>
        <v>6.9134283246977546</v>
      </c>
    </row>
    <row r="147" spans="1:11" x14ac:dyDescent="0.3">
      <c r="A147" s="191" t="s">
        <v>9</v>
      </c>
      <c r="B147" s="192" t="s">
        <v>166</v>
      </c>
      <c r="C147" s="192" t="s">
        <v>167</v>
      </c>
      <c r="D147" s="193">
        <v>0</v>
      </c>
      <c r="E147" s="194">
        <v>227</v>
      </c>
      <c r="F147" s="194">
        <v>227</v>
      </c>
      <c r="G147" s="3">
        <f>F147/$F$154</f>
        <v>0.11822916666666666</v>
      </c>
      <c r="H147" s="19">
        <f>G147*$H$154</f>
        <v>179.47187499999998</v>
      </c>
      <c r="J147" s="14">
        <f>IFERROR(Table1[[#This Row],[ &lt;15]]/Table1[[#This Row],[FY23 Ach]],"")</f>
        <v>0</v>
      </c>
      <c r="K147" s="15">
        <f>IFERROR(J147*Table1[[#This Row],[FY24 Tx Curr DATIM Target (g*h(district total))]],"")</f>
        <v>0</v>
      </c>
    </row>
    <row r="148" spans="1:11" x14ac:dyDescent="0.3">
      <c r="A148" s="191" t="s">
        <v>9</v>
      </c>
      <c r="B148" s="192" t="s">
        <v>166</v>
      </c>
      <c r="C148" s="192" t="s">
        <v>168</v>
      </c>
      <c r="D148" s="194">
        <v>4</v>
      </c>
      <c r="E148" s="194">
        <v>361</v>
      </c>
      <c r="F148" s="194">
        <v>365</v>
      </c>
      <c r="G148" s="3">
        <f t="shared" ref="G148:G153" si="10">F148/$F$154</f>
        <v>0.19010416666666666</v>
      </c>
      <c r="H148" s="19">
        <f t="shared" ref="H148:H153" si="11">G148*$H$154</f>
        <v>288.578125</v>
      </c>
      <c r="J148" s="14">
        <f>IFERROR(Table1[[#This Row],[ &lt;15]]/Table1[[#This Row],[FY23 Ach]],"")</f>
        <v>1.0958904109589041E-2</v>
      </c>
      <c r="K148" s="15">
        <f>IFERROR(J148*Table1[[#This Row],[FY24 Tx Curr DATIM Target (g*h(district total))]],"")</f>
        <v>3.1625000000000001</v>
      </c>
    </row>
    <row r="149" spans="1:11" x14ac:dyDescent="0.3">
      <c r="A149" s="191" t="s">
        <v>9</v>
      </c>
      <c r="B149" s="192" t="s">
        <v>166</v>
      </c>
      <c r="C149" s="192" t="s">
        <v>169</v>
      </c>
      <c r="D149" s="193">
        <v>0</v>
      </c>
      <c r="E149" s="194">
        <v>74</v>
      </c>
      <c r="F149" s="194">
        <v>74</v>
      </c>
      <c r="G149" s="3">
        <f t="shared" si="10"/>
        <v>3.8541666666666669E-2</v>
      </c>
      <c r="H149" s="19">
        <f t="shared" si="11"/>
        <v>58.506250000000001</v>
      </c>
      <c r="J149" s="14">
        <f>IFERROR(Table1[[#This Row],[ &lt;15]]/Table1[[#This Row],[FY23 Ach]],"")</f>
        <v>0</v>
      </c>
      <c r="K149" s="15">
        <f>IFERROR(J149*Table1[[#This Row],[FY24 Tx Curr DATIM Target (g*h(district total))]],"")</f>
        <v>0</v>
      </c>
    </row>
    <row r="150" spans="1:11" x14ac:dyDescent="0.3">
      <c r="A150" s="191" t="s">
        <v>9</v>
      </c>
      <c r="B150" s="192" t="s">
        <v>166</v>
      </c>
      <c r="C150" s="192" t="s">
        <v>170</v>
      </c>
      <c r="D150" s="194">
        <v>1</v>
      </c>
      <c r="E150" s="194">
        <v>66</v>
      </c>
      <c r="F150" s="194">
        <v>67</v>
      </c>
      <c r="G150" s="3">
        <f t="shared" si="10"/>
        <v>3.4895833333333334E-2</v>
      </c>
      <c r="H150" s="19">
        <f t="shared" si="11"/>
        <v>52.971875000000004</v>
      </c>
      <c r="J150" s="14">
        <f>IFERROR(Table1[[#This Row],[ &lt;15]]/Table1[[#This Row],[FY23 Ach]],"")</f>
        <v>1.4925373134328358E-2</v>
      </c>
      <c r="K150" s="15">
        <f>IFERROR(J150*Table1[[#This Row],[FY24 Tx Curr DATIM Target (g*h(district total))]],"")</f>
        <v>0.79062500000000002</v>
      </c>
    </row>
    <row r="151" spans="1:11" x14ac:dyDescent="0.3">
      <c r="A151" s="191" t="s">
        <v>9</v>
      </c>
      <c r="B151" s="192" t="s">
        <v>166</v>
      </c>
      <c r="C151" s="192" t="s">
        <v>171</v>
      </c>
      <c r="D151" s="193">
        <v>0</v>
      </c>
      <c r="E151" s="194">
        <v>213</v>
      </c>
      <c r="F151" s="194">
        <v>213</v>
      </c>
      <c r="G151" s="3">
        <f t="shared" si="10"/>
        <v>0.11093749999999999</v>
      </c>
      <c r="H151" s="19">
        <f t="shared" si="11"/>
        <v>168.40312499999999</v>
      </c>
      <c r="J151" s="14">
        <f>IFERROR(Table1[[#This Row],[ &lt;15]]/Table1[[#This Row],[FY23 Ach]],"")</f>
        <v>0</v>
      </c>
      <c r="K151" s="15">
        <f>IFERROR(J151*Table1[[#This Row],[FY24 Tx Curr DATIM Target (g*h(district total))]],"")</f>
        <v>0</v>
      </c>
    </row>
    <row r="152" spans="1:11" x14ac:dyDescent="0.3">
      <c r="A152" s="191" t="s">
        <v>9</v>
      </c>
      <c r="B152" s="192" t="s">
        <v>166</v>
      </c>
      <c r="C152" s="192" t="s">
        <v>172</v>
      </c>
      <c r="D152" s="193">
        <v>0</v>
      </c>
      <c r="E152" s="194">
        <v>339</v>
      </c>
      <c r="F152" s="194">
        <v>339</v>
      </c>
      <c r="G152" s="3">
        <f t="shared" si="10"/>
        <v>0.17656250000000001</v>
      </c>
      <c r="H152" s="19">
        <f t="shared" si="11"/>
        <v>268.02187500000002</v>
      </c>
      <c r="J152" s="14">
        <f>IFERROR(Table1[[#This Row],[ &lt;15]]/Table1[[#This Row],[FY23 Ach]],"")</f>
        <v>0</v>
      </c>
      <c r="K152" s="15">
        <f>IFERROR(J152*Table1[[#This Row],[FY24 Tx Curr DATIM Target (g*h(district total))]],"")</f>
        <v>0</v>
      </c>
    </row>
    <row r="153" spans="1:11" x14ac:dyDescent="0.3">
      <c r="A153" s="191" t="s">
        <v>9</v>
      </c>
      <c r="B153" s="192" t="s">
        <v>166</v>
      </c>
      <c r="C153" s="192" t="s">
        <v>173</v>
      </c>
      <c r="D153" s="194">
        <v>2</v>
      </c>
      <c r="E153" s="194">
        <v>633</v>
      </c>
      <c r="F153" s="194">
        <v>635</v>
      </c>
      <c r="G153" s="3">
        <f t="shared" si="10"/>
        <v>0.33072916666666669</v>
      </c>
      <c r="H153" s="19">
        <f t="shared" si="11"/>
        <v>502.046875</v>
      </c>
      <c r="J153" s="14">
        <f>IFERROR(Table1[[#This Row],[ &lt;15]]/Table1[[#This Row],[FY23 Ach]],"")</f>
        <v>3.1496062992125984E-3</v>
      </c>
      <c r="K153" s="15">
        <f>IFERROR(J153*Table1[[#This Row],[FY24 Tx Curr DATIM Target (g*h(district total))]],"")</f>
        <v>1.58125</v>
      </c>
    </row>
    <row r="154" spans="1:11" x14ac:dyDescent="0.3">
      <c r="A154" s="195" t="s">
        <v>9</v>
      </c>
      <c r="B154" s="196" t="s">
        <v>174</v>
      </c>
      <c r="C154" s="196" t="s">
        <v>193</v>
      </c>
      <c r="D154" s="197">
        <v>7</v>
      </c>
      <c r="E154" s="197">
        <v>1913</v>
      </c>
      <c r="F154" s="197">
        <v>1920</v>
      </c>
      <c r="G154" s="202">
        <v>1</v>
      </c>
      <c r="H154" s="198">
        <v>1518</v>
      </c>
      <c r="J154" s="14">
        <f>IFERROR(Table1[[#This Row],[ &lt;15]]/Table1[[#This Row],[FY23 Ach]],"")</f>
        <v>3.6458333333333334E-3</v>
      </c>
      <c r="K154" s="15">
        <f>IFERROR(J154*Table1[[#This Row],[FY24 Tx Curr DATIM Target (g*h(district total))]],"")</f>
        <v>5.5343749999999998</v>
      </c>
    </row>
    <row r="155" spans="1:11" x14ac:dyDescent="0.3">
      <c r="A155" s="191" t="s">
        <v>9</v>
      </c>
      <c r="B155" s="192" t="s">
        <v>175</v>
      </c>
      <c r="C155" s="192" t="s">
        <v>176</v>
      </c>
      <c r="D155" s="193">
        <v>0</v>
      </c>
      <c r="E155" s="194">
        <v>23</v>
      </c>
      <c r="F155" s="194">
        <v>23</v>
      </c>
      <c r="G155" s="3">
        <f>F155/$F$169</f>
        <v>7.9639889196675903E-3</v>
      </c>
      <c r="H155" s="19">
        <f>G155*$H$169</f>
        <v>24.823753462603879</v>
      </c>
      <c r="J155" s="14">
        <f>IFERROR(Table1[[#This Row],[ &lt;15]]/Table1[[#This Row],[FY23 Ach]],"")</f>
        <v>0</v>
      </c>
      <c r="K155" s="15">
        <f>IFERROR(J155*Table1[[#This Row],[FY24 Tx Curr DATIM Target (g*h(district total))]],"")</f>
        <v>0</v>
      </c>
    </row>
    <row r="156" spans="1:11" x14ac:dyDescent="0.3">
      <c r="A156" s="191" t="s">
        <v>9</v>
      </c>
      <c r="B156" s="192" t="s">
        <v>175</v>
      </c>
      <c r="C156" s="192" t="s">
        <v>177</v>
      </c>
      <c r="D156" s="194">
        <v>12</v>
      </c>
      <c r="E156" s="194">
        <v>375</v>
      </c>
      <c r="F156" s="194">
        <v>387</v>
      </c>
      <c r="G156" s="3">
        <f t="shared" ref="G156:G168" si="12">F156/$F$169</f>
        <v>0.13400277008310249</v>
      </c>
      <c r="H156" s="19">
        <f t="shared" ref="H156:H168" si="13">G156*$H$169</f>
        <v>417.68663434903044</v>
      </c>
      <c r="J156" s="14">
        <f>IFERROR(Table1[[#This Row],[ &lt;15]]/Table1[[#This Row],[FY23 Ach]],"")</f>
        <v>3.1007751937984496E-2</v>
      </c>
      <c r="K156" s="15">
        <f>IFERROR(J156*Table1[[#This Row],[FY24 Tx Curr DATIM Target (g*h(district total))]],"")</f>
        <v>12.951523545706371</v>
      </c>
    </row>
    <row r="157" spans="1:11" x14ac:dyDescent="0.3">
      <c r="A157" s="191" t="s">
        <v>9</v>
      </c>
      <c r="B157" s="192" t="s">
        <v>175</v>
      </c>
      <c r="C157" s="192" t="s">
        <v>178</v>
      </c>
      <c r="D157" s="193">
        <v>0</v>
      </c>
      <c r="E157" s="194">
        <v>14</v>
      </c>
      <c r="F157" s="194">
        <v>14</v>
      </c>
      <c r="G157" s="3">
        <f t="shared" si="12"/>
        <v>4.8476454293628806E-3</v>
      </c>
      <c r="H157" s="19">
        <f t="shared" si="13"/>
        <v>15.110110803324099</v>
      </c>
      <c r="J157" s="14">
        <f>IFERROR(Table1[[#This Row],[ &lt;15]]/Table1[[#This Row],[FY23 Ach]],"")</f>
        <v>0</v>
      </c>
      <c r="K157" s="15">
        <f>IFERROR(J157*Table1[[#This Row],[FY24 Tx Curr DATIM Target (g*h(district total))]],"")</f>
        <v>0</v>
      </c>
    </row>
    <row r="158" spans="1:11" x14ac:dyDescent="0.3">
      <c r="A158" s="191" t="s">
        <v>9</v>
      </c>
      <c r="B158" s="192" t="s">
        <v>175</v>
      </c>
      <c r="C158" s="192" t="s">
        <v>179</v>
      </c>
      <c r="D158" s="193">
        <v>0</v>
      </c>
      <c r="E158" s="194">
        <v>359</v>
      </c>
      <c r="F158" s="194">
        <v>359</v>
      </c>
      <c r="G158" s="3">
        <f t="shared" si="12"/>
        <v>0.12430747922437674</v>
      </c>
      <c r="H158" s="19">
        <f t="shared" si="13"/>
        <v>387.46641274238232</v>
      </c>
      <c r="J158" s="14">
        <f>IFERROR(Table1[[#This Row],[ &lt;15]]/Table1[[#This Row],[FY23 Ach]],"")</f>
        <v>0</v>
      </c>
      <c r="K158" s="15">
        <f>IFERROR(J158*Table1[[#This Row],[FY24 Tx Curr DATIM Target (g*h(district total))]],"")</f>
        <v>0</v>
      </c>
    </row>
    <row r="159" spans="1:11" x14ac:dyDescent="0.3">
      <c r="A159" s="191" t="s">
        <v>9</v>
      </c>
      <c r="B159" s="192" t="s">
        <v>175</v>
      </c>
      <c r="C159" s="192" t="s">
        <v>180</v>
      </c>
      <c r="D159" s="193">
        <v>0</v>
      </c>
      <c r="E159" s="194">
        <v>64</v>
      </c>
      <c r="F159" s="194">
        <v>64</v>
      </c>
      <c r="G159" s="3">
        <f t="shared" si="12"/>
        <v>2.2160664819944598E-2</v>
      </c>
      <c r="H159" s="19">
        <f t="shared" si="13"/>
        <v>69.07479224376732</v>
      </c>
      <c r="J159" s="14">
        <f>IFERROR(Table1[[#This Row],[ &lt;15]]/Table1[[#This Row],[FY23 Ach]],"")</f>
        <v>0</v>
      </c>
      <c r="K159" s="15">
        <f>IFERROR(J159*Table1[[#This Row],[FY24 Tx Curr DATIM Target (g*h(district total))]],"")</f>
        <v>0</v>
      </c>
    </row>
    <row r="160" spans="1:11" x14ac:dyDescent="0.3">
      <c r="A160" s="191" t="s">
        <v>9</v>
      </c>
      <c r="B160" s="192" t="s">
        <v>175</v>
      </c>
      <c r="C160" s="192" t="s">
        <v>181</v>
      </c>
      <c r="D160" s="193">
        <v>0</v>
      </c>
      <c r="E160" s="194">
        <v>36</v>
      </c>
      <c r="F160" s="194">
        <v>36</v>
      </c>
      <c r="G160" s="3">
        <f t="shared" si="12"/>
        <v>1.2465373961218837E-2</v>
      </c>
      <c r="H160" s="19">
        <f t="shared" si="13"/>
        <v>38.854570637119117</v>
      </c>
      <c r="J160" s="14">
        <f>IFERROR(Table1[[#This Row],[ &lt;15]]/Table1[[#This Row],[FY23 Ach]],"")</f>
        <v>0</v>
      </c>
      <c r="K160" s="15">
        <f>IFERROR(J160*Table1[[#This Row],[FY24 Tx Curr DATIM Target (g*h(district total))]],"")</f>
        <v>0</v>
      </c>
    </row>
    <row r="161" spans="1:11" x14ac:dyDescent="0.3">
      <c r="A161" s="191" t="s">
        <v>9</v>
      </c>
      <c r="B161" s="192" t="s">
        <v>175</v>
      </c>
      <c r="C161" s="192" t="s">
        <v>182</v>
      </c>
      <c r="D161" s="193">
        <v>0</v>
      </c>
      <c r="E161" s="194">
        <v>22</v>
      </c>
      <c r="F161" s="194">
        <v>22</v>
      </c>
      <c r="G161" s="3">
        <f t="shared" si="12"/>
        <v>7.6177285318559558E-3</v>
      </c>
      <c r="H161" s="19">
        <f t="shared" si="13"/>
        <v>23.744459833795013</v>
      </c>
      <c r="J161" s="14">
        <f>IFERROR(Table1[[#This Row],[ &lt;15]]/Table1[[#This Row],[FY23 Ach]],"")</f>
        <v>0</v>
      </c>
      <c r="K161" s="15">
        <f>IFERROR(J161*Table1[[#This Row],[FY24 Tx Curr DATIM Target (g*h(district total))]],"")</f>
        <v>0</v>
      </c>
    </row>
    <row r="162" spans="1:11" x14ac:dyDescent="0.3">
      <c r="A162" s="191" t="s">
        <v>9</v>
      </c>
      <c r="B162" s="192" t="s">
        <v>175</v>
      </c>
      <c r="C162" s="192" t="s">
        <v>183</v>
      </c>
      <c r="D162" s="193">
        <v>0</v>
      </c>
      <c r="E162" s="194">
        <v>263</v>
      </c>
      <c r="F162" s="194">
        <v>263</v>
      </c>
      <c r="G162" s="3">
        <f t="shared" si="12"/>
        <v>9.1066481994459839E-2</v>
      </c>
      <c r="H162" s="19">
        <f t="shared" si="13"/>
        <v>283.85422437673134</v>
      </c>
      <c r="J162" s="14">
        <f>IFERROR(Table1[[#This Row],[ &lt;15]]/Table1[[#This Row],[FY23 Ach]],"")</f>
        <v>0</v>
      </c>
      <c r="K162" s="15">
        <f>IFERROR(J162*Table1[[#This Row],[FY24 Tx Curr DATIM Target (g*h(district total))]],"")</f>
        <v>0</v>
      </c>
    </row>
    <row r="163" spans="1:11" x14ac:dyDescent="0.3">
      <c r="A163" s="191" t="s">
        <v>9</v>
      </c>
      <c r="B163" s="192" t="s">
        <v>175</v>
      </c>
      <c r="C163" s="192" t="s">
        <v>184</v>
      </c>
      <c r="D163" s="193">
        <v>0</v>
      </c>
      <c r="E163" s="194">
        <v>14</v>
      </c>
      <c r="F163" s="194">
        <v>14</v>
      </c>
      <c r="G163" s="3">
        <f t="shared" si="12"/>
        <v>4.8476454293628806E-3</v>
      </c>
      <c r="H163" s="19">
        <f t="shared" si="13"/>
        <v>15.110110803324099</v>
      </c>
      <c r="J163" s="14">
        <f>IFERROR(Table1[[#This Row],[ &lt;15]]/Table1[[#This Row],[FY23 Ach]],"")</f>
        <v>0</v>
      </c>
      <c r="K163" s="15">
        <f>IFERROR(J163*Table1[[#This Row],[FY24 Tx Curr DATIM Target (g*h(district total))]],"")</f>
        <v>0</v>
      </c>
    </row>
    <row r="164" spans="1:11" x14ac:dyDescent="0.3">
      <c r="A164" s="191" t="s">
        <v>9</v>
      </c>
      <c r="B164" s="192" t="s">
        <v>175</v>
      </c>
      <c r="C164" s="192" t="s">
        <v>185</v>
      </c>
      <c r="D164" s="194">
        <v>1</v>
      </c>
      <c r="E164" s="194">
        <v>252</v>
      </c>
      <c r="F164" s="194">
        <v>253</v>
      </c>
      <c r="G164" s="3">
        <f t="shared" si="12"/>
        <v>8.7603878116343487E-2</v>
      </c>
      <c r="H164" s="19">
        <f t="shared" si="13"/>
        <v>273.06128808864264</v>
      </c>
      <c r="J164" s="14">
        <f>IFERROR(Table1[[#This Row],[ &lt;15]]/Table1[[#This Row],[FY23 Ach]],"")</f>
        <v>3.952569169960474E-3</v>
      </c>
      <c r="K164" s="15">
        <f>IFERROR(J164*Table1[[#This Row],[FY24 Tx Curr DATIM Target (g*h(district total))]],"")</f>
        <v>1.0792936288088641</v>
      </c>
    </row>
    <row r="165" spans="1:11" x14ac:dyDescent="0.3">
      <c r="A165" s="191" t="s">
        <v>9</v>
      </c>
      <c r="B165" s="192" t="s">
        <v>175</v>
      </c>
      <c r="C165" s="192" t="s">
        <v>186</v>
      </c>
      <c r="D165" s="193">
        <v>0</v>
      </c>
      <c r="E165" s="194">
        <v>228</v>
      </c>
      <c r="F165" s="194">
        <v>228</v>
      </c>
      <c r="G165" s="3">
        <f t="shared" si="12"/>
        <v>7.8947368421052627E-2</v>
      </c>
      <c r="H165" s="19">
        <f t="shared" si="13"/>
        <v>246.07894736842104</v>
      </c>
      <c r="J165" s="14">
        <f>IFERROR(Table1[[#This Row],[ &lt;15]]/Table1[[#This Row],[FY23 Ach]],"")</f>
        <v>0</v>
      </c>
      <c r="K165" s="15">
        <f>IFERROR(J165*Table1[[#This Row],[FY24 Tx Curr DATIM Target (g*h(district total))]],"")</f>
        <v>0</v>
      </c>
    </row>
    <row r="166" spans="1:11" x14ac:dyDescent="0.3">
      <c r="A166" s="191" t="s">
        <v>9</v>
      </c>
      <c r="B166" s="192" t="s">
        <v>175</v>
      </c>
      <c r="C166" s="192" t="s">
        <v>187</v>
      </c>
      <c r="D166" s="193">
        <v>0</v>
      </c>
      <c r="E166" s="194">
        <v>940</v>
      </c>
      <c r="F166" s="194">
        <v>940</v>
      </c>
      <c r="G166" s="3">
        <f t="shared" si="12"/>
        <v>0.32548476454293629</v>
      </c>
      <c r="H166" s="19">
        <f t="shared" si="13"/>
        <v>1014.5360110803324</v>
      </c>
      <c r="J166" s="14">
        <f>IFERROR(Table1[[#This Row],[ &lt;15]]/Table1[[#This Row],[FY23 Ach]],"")</f>
        <v>0</v>
      </c>
      <c r="K166" s="15">
        <f>IFERROR(J166*Table1[[#This Row],[FY24 Tx Curr DATIM Target (g*h(district total))]],"")</f>
        <v>0</v>
      </c>
    </row>
    <row r="167" spans="1:11" x14ac:dyDescent="0.3">
      <c r="A167" s="191" t="s">
        <v>9</v>
      </c>
      <c r="B167" s="192" t="s">
        <v>175</v>
      </c>
      <c r="C167" s="192" t="s">
        <v>188</v>
      </c>
      <c r="D167" s="193">
        <v>0</v>
      </c>
      <c r="E167" s="194">
        <v>235</v>
      </c>
      <c r="F167" s="194">
        <v>235</v>
      </c>
      <c r="G167" s="3">
        <f t="shared" si="12"/>
        <v>8.1371191135734072E-2</v>
      </c>
      <c r="H167" s="19">
        <f t="shared" si="13"/>
        <v>253.6340027700831</v>
      </c>
      <c r="J167" s="14">
        <f>IFERROR(Table1[[#This Row],[ &lt;15]]/Table1[[#This Row],[FY23 Ach]],"")</f>
        <v>0</v>
      </c>
      <c r="K167" s="15">
        <f>IFERROR(J167*Table1[[#This Row],[FY24 Tx Curr DATIM Target (g*h(district total))]],"")</f>
        <v>0</v>
      </c>
    </row>
    <row r="168" spans="1:11" x14ac:dyDescent="0.3">
      <c r="A168" s="191" t="s">
        <v>9</v>
      </c>
      <c r="B168" s="192" t="s">
        <v>175</v>
      </c>
      <c r="C168" s="192" t="s">
        <v>189</v>
      </c>
      <c r="D168" s="193">
        <v>0</v>
      </c>
      <c r="E168" s="194">
        <v>50</v>
      </c>
      <c r="F168" s="194">
        <v>50</v>
      </c>
      <c r="G168" s="3">
        <f t="shared" si="12"/>
        <v>1.7313019390581719E-2</v>
      </c>
      <c r="H168" s="19">
        <f t="shared" si="13"/>
        <v>53.964681440443215</v>
      </c>
      <c r="J168" s="14">
        <f>IFERROR(Table1[[#This Row],[ &lt;15]]/Table1[[#This Row],[FY23 Ach]],"")</f>
        <v>0</v>
      </c>
      <c r="K168" s="15">
        <f>IFERROR(J168*Table1[[#This Row],[FY24 Tx Curr DATIM Target (g*h(district total))]],"")</f>
        <v>0</v>
      </c>
    </row>
    <row r="169" spans="1:11" ht="15" thickBot="1" x14ac:dyDescent="0.35">
      <c r="A169" s="204" t="s">
        <v>9</v>
      </c>
      <c r="B169" s="205" t="s">
        <v>190</v>
      </c>
      <c r="C169" s="205" t="s">
        <v>193</v>
      </c>
      <c r="D169" s="206">
        <v>13</v>
      </c>
      <c r="E169" s="206">
        <v>2875</v>
      </c>
      <c r="F169" s="206">
        <v>2888</v>
      </c>
      <c r="G169" s="207">
        <v>1</v>
      </c>
      <c r="H169" s="208">
        <v>3117</v>
      </c>
      <c r="J169" s="14">
        <f>IFERROR(Table1[[#This Row],[ &lt;15]]/Table1[[#This Row],[FY23 Ach]],"")</f>
        <v>4.5013850415512469E-3</v>
      </c>
      <c r="K169" s="15">
        <f>IFERROR(J169*Table1[[#This Row],[FY24 Tx Curr DATIM Target (g*h(district total))]],"")</f>
        <v>14.030817174515237</v>
      </c>
    </row>
  </sheetData>
  <autoFilter ref="J1:K169" xr:uid="{00000000-0009-0000-0000-000001000000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79998168889431442"/>
  </sheetPr>
  <dimension ref="A1:K16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3" sqref="K3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0.44140625" bestFit="1" customWidth="1"/>
    <col min="7" max="7" width="12.5546875" bestFit="1" customWidth="1"/>
    <col min="8" max="8" width="13.21875" bestFit="1" customWidth="1"/>
    <col min="10" max="11" width="16.44140625" customWidth="1"/>
  </cols>
  <sheetData>
    <row r="1" spans="1:11" ht="70.2" x14ac:dyDescent="0.3">
      <c r="A1" s="209" t="s">
        <v>0</v>
      </c>
      <c r="B1" s="210" t="s">
        <v>1</v>
      </c>
      <c r="C1" s="210" t="s">
        <v>2</v>
      </c>
      <c r="D1" s="22" t="s">
        <v>3</v>
      </c>
      <c r="E1" s="22" t="s">
        <v>4</v>
      </c>
      <c r="F1" s="22" t="s">
        <v>192</v>
      </c>
      <c r="G1" s="22" t="s">
        <v>6</v>
      </c>
      <c r="H1" s="23" t="s">
        <v>7</v>
      </c>
      <c r="J1" s="17" t="s">
        <v>191</v>
      </c>
      <c r="K1" s="18" t="s">
        <v>205</v>
      </c>
    </row>
    <row r="2" spans="1:11" x14ac:dyDescent="0.3">
      <c r="A2" s="24" t="s">
        <v>9</v>
      </c>
      <c r="B2" s="1" t="s">
        <v>10</v>
      </c>
      <c r="C2" s="1" t="s">
        <v>11</v>
      </c>
      <c r="D2" s="2">
        <v>0</v>
      </c>
      <c r="E2" s="2">
        <v>59</v>
      </c>
      <c r="F2" s="2">
        <v>59</v>
      </c>
      <c r="G2" s="3">
        <f>F2/$F$11</f>
        <v>0.21851851851851853</v>
      </c>
      <c r="H2" s="19">
        <f>G2*$H$11</f>
        <v>817.9148148148148</v>
      </c>
      <c r="J2" s="14">
        <f>IFERROR(Table2[[#This Row],[ &lt;15]]/Table2[[#This Row],[FY23 Ach]],"")</f>
        <v>0</v>
      </c>
      <c r="K2" s="15">
        <f>IFERROR(J2*Table2[[#This Row],[FY24 Tx Curr DATIM Target (g*h(district total))]],"")</f>
        <v>0</v>
      </c>
    </row>
    <row r="3" spans="1:11" x14ac:dyDescent="0.3">
      <c r="A3" s="191" t="s">
        <v>9</v>
      </c>
      <c r="B3" s="192" t="s">
        <v>10</v>
      </c>
      <c r="C3" s="192" t="s">
        <v>12</v>
      </c>
      <c r="D3" s="194">
        <v>0</v>
      </c>
      <c r="E3" s="194">
        <v>0</v>
      </c>
      <c r="F3" s="194">
        <v>0</v>
      </c>
      <c r="G3" s="3">
        <f>F3/$F$11</f>
        <v>0</v>
      </c>
      <c r="H3" s="19">
        <f>G3*$H$11</f>
        <v>0</v>
      </c>
      <c r="J3" s="14">
        <v>0</v>
      </c>
      <c r="K3" s="15">
        <f>IFERROR(J3*Table2[[#This Row],[FY24 Tx Curr DATIM Target (g*h(district total))]],"")</f>
        <v>0</v>
      </c>
    </row>
    <row r="4" spans="1:11" x14ac:dyDescent="0.3">
      <c r="A4" s="24" t="s">
        <v>9</v>
      </c>
      <c r="B4" s="1" t="s">
        <v>10</v>
      </c>
      <c r="C4" s="1" t="s">
        <v>13</v>
      </c>
      <c r="D4" s="2">
        <v>0</v>
      </c>
      <c r="E4" s="2">
        <v>15</v>
      </c>
      <c r="F4" s="2">
        <v>15</v>
      </c>
      <c r="G4" s="3">
        <f>F4/$F$11</f>
        <v>5.5555555555555552E-2</v>
      </c>
      <c r="H4" s="19">
        <f>G4*$H$11</f>
        <v>207.94444444444443</v>
      </c>
      <c r="J4" s="14">
        <f>IFERROR(Table2[[#This Row],[ &lt;15]]/Table2[[#This Row],[FY23 Ach]],"")</f>
        <v>0</v>
      </c>
      <c r="K4" s="15">
        <f>IFERROR(J4*Table2[[#This Row],[FY24 Tx Curr DATIM Target (g*h(district total))]],"")</f>
        <v>0</v>
      </c>
    </row>
    <row r="5" spans="1:11" x14ac:dyDescent="0.3">
      <c r="A5" s="24" t="s">
        <v>9</v>
      </c>
      <c r="B5" s="1" t="s">
        <v>10</v>
      </c>
      <c r="C5" s="1" t="s">
        <v>14</v>
      </c>
      <c r="D5" s="2">
        <v>0</v>
      </c>
      <c r="E5" s="2">
        <v>6</v>
      </c>
      <c r="F5" s="2">
        <v>6</v>
      </c>
      <c r="G5" s="3">
        <f>F5/$F$11</f>
        <v>2.2222222222222223E-2</v>
      </c>
      <c r="H5" s="19">
        <f>G5*$H$11</f>
        <v>83.177777777777777</v>
      </c>
      <c r="J5" s="14">
        <f>IFERROR(Table2[[#This Row],[ &lt;15]]/Table2[[#This Row],[FY23 Ach]],"")</f>
        <v>0</v>
      </c>
      <c r="K5" s="15">
        <f>IFERROR(J5*Table2[[#This Row],[FY24 Tx Curr DATIM Target (g*h(district total))]],"")</f>
        <v>0</v>
      </c>
    </row>
    <row r="6" spans="1:11" x14ac:dyDescent="0.3">
      <c r="A6" s="24" t="s">
        <v>9</v>
      </c>
      <c r="B6" s="1" t="s">
        <v>10</v>
      </c>
      <c r="C6" s="1" t="s">
        <v>15</v>
      </c>
      <c r="D6" s="2">
        <v>0</v>
      </c>
      <c r="E6" s="2">
        <v>115</v>
      </c>
      <c r="F6" s="2">
        <v>115</v>
      </c>
      <c r="G6" s="3">
        <f t="shared" ref="G6:G11" si="0">F6/$F$11</f>
        <v>0.42592592592592593</v>
      </c>
      <c r="H6" s="19">
        <f t="shared" ref="H6:H21" si="1">G6*$H$11</f>
        <v>1594.2407407407406</v>
      </c>
      <c r="J6" s="14">
        <f>IFERROR(Table2[[#This Row],[ &lt;15]]/Table2[[#This Row],[FY23 Ach]],"")</f>
        <v>0</v>
      </c>
      <c r="K6" s="15">
        <f>IFERROR(J6*Table2[[#This Row],[FY24 Tx Curr DATIM Target (g*h(district total))]],"")</f>
        <v>0</v>
      </c>
    </row>
    <row r="7" spans="1:11" x14ac:dyDescent="0.3">
      <c r="A7" s="24" t="s">
        <v>9</v>
      </c>
      <c r="B7" s="1" t="s">
        <v>10</v>
      </c>
      <c r="C7" s="1" t="s">
        <v>16</v>
      </c>
      <c r="D7" s="2">
        <v>0</v>
      </c>
      <c r="E7" s="2">
        <v>46</v>
      </c>
      <c r="F7" s="2">
        <v>46</v>
      </c>
      <c r="G7" s="3">
        <f t="shared" si="0"/>
        <v>0.17037037037037037</v>
      </c>
      <c r="H7" s="19">
        <f t="shared" si="1"/>
        <v>637.69629629629628</v>
      </c>
      <c r="J7" s="14">
        <f>IFERROR(Table2[[#This Row],[ &lt;15]]/Table2[[#This Row],[FY23 Ach]],"")</f>
        <v>0</v>
      </c>
      <c r="K7" s="15">
        <f>IFERROR(J7*Table2[[#This Row],[FY24 Tx Curr DATIM Target (g*h(district total))]],"")</f>
        <v>0</v>
      </c>
    </row>
    <row r="8" spans="1:11" x14ac:dyDescent="0.3">
      <c r="A8" s="24" t="s">
        <v>9</v>
      </c>
      <c r="B8" s="1" t="s">
        <v>10</v>
      </c>
      <c r="C8" s="1" t="s">
        <v>17</v>
      </c>
      <c r="D8" s="2">
        <v>0</v>
      </c>
      <c r="E8" s="2">
        <v>29</v>
      </c>
      <c r="F8" s="2">
        <v>29</v>
      </c>
      <c r="G8" s="3">
        <f t="shared" si="0"/>
        <v>0.10740740740740741</v>
      </c>
      <c r="H8" s="19">
        <f>G8*$H$11</f>
        <v>402.02592592592595</v>
      </c>
      <c r="J8" s="14">
        <f>IFERROR(Table2[[#This Row],[ &lt;15]]/Table2[[#This Row],[FY23 Ach]],"")</f>
        <v>0</v>
      </c>
      <c r="K8" s="15">
        <f>IFERROR(J8*Table2[[#This Row],[FY24 Tx Curr DATIM Target (g*h(district total))]],"")</f>
        <v>0</v>
      </c>
    </row>
    <row r="9" spans="1:11" x14ac:dyDescent="0.3">
      <c r="A9" s="191" t="s">
        <v>9</v>
      </c>
      <c r="B9" s="192" t="s">
        <v>10</v>
      </c>
      <c r="C9" s="192" t="s">
        <v>18</v>
      </c>
      <c r="D9" s="194">
        <v>0</v>
      </c>
      <c r="E9" s="194">
        <v>1</v>
      </c>
      <c r="F9" s="194">
        <v>1</v>
      </c>
      <c r="G9" s="3">
        <f>F9/$F$11</f>
        <v>3.7037037037037038E-3</v>
      </c>
      <c r="H9" s="19">
        <f>G9*$H$11</f>
        <v>13.862962962962964</v>
      </c>
      <c r="J9" s="14">
        <f>IFERROR(Table2[[#This Row],[ &lt;15]]/Table2[[#This Row],[FY23 Ach]],"")</f>
        <v>0</v>
      </c>
      <c r="K9" s="15">
        <f>IFERROR(J9*Table2[[#This Row],[FY24 Tx Curr DATIM Target (g*h(district total))]],"")</f>
        <v>0</v>
      </c>
    </row>
    <row r="10" spans="1:11" x14ac:dyDescent="0.3">
      <c r="A10" s="191" t="s">
        <v>9</v>
      </c>
      <c r="B10" s="192" t="s">
        <v>10</v>
      </c>
      <c r="C10" s="192" t="s">
        <v>19</v>
      </c>
      <c r="D10" s="194">
        <v>0</v>
      </c>
      <c r="E10" s="194">
        <v>4</v>
      </c>
      <c r="F10" s="194">
        <v>4</v>
      </c>
      <c r="G10" s="3">
        <f>F10/$F$11</f>
        <v>1.4814814814814815E-2</v>
      </c>
      <c r="H10" s="19">
        <f>G10*$H$11</f>
        <v>55.451851851851856</v>
      </c>
      <c r="J10" s="14">
        <f>IFERROR(Table2[[#This Row],[ &lt;15]]/Table2[[#This Row],[FY23 Ach]],"")</f>
        <v>0</v>
      </c>
      <c r="K10" s="15">
        <f>IFERROR(J10*Table2[[#This Row],[FY24 Tx Curr DATIM Target (g*h(district total))]],"")</f>
        <v>0</v>
      </c>
    </row>
    <row r="11" spans="1:11" x14ac:dyDescent="0.3">
      <c r="A11" s="25" t="s">
        <v>9</v>
      </c>
      <c r="B11" s="5" t="s">
        <v>20</v>
      </c>
      <c r="C11" s="5"/>
      <c r="D11" s="2">
        <v>0</v>
      </c>
      <c r="E11" s="6">
        <v>270</v>
      </c>
      <c r="F11" s="6">
        <v>270</v>
      </c>
      <c r="G11" s="7">
        <f t="shared" si="0"/>
        <v>1</v>
      </c>
      <c r="H11" s="21">
        <v>3743</v>
      </c>
      <c r="J11" s="14">
        <f>IFERROR(Table2[[#This Row],[ &lt;15]]/Table2[[#This Row],[FY23 Ach]],"")</f>
        <v>0</v>
      </c>
      <c r="K11" s="15">
        <f>IFERROR(J11*Table2[[#This Row],[FY24 Tx Curr DATIM Target (g*h(district total))]],"")</f>
        <v>0</v>
      </c>
    </row>
    <row r="12" spans="1:11" x14ac:dyDescent="0.3">
      <c r="A12" s="24" t="s">
        <v>9</v>
      </c>
      <c r="B12" s="1" t="s">
        <v>21</v>
      </c>
      <c r="C12" s="1" t="s">
        <v>22</v>
      </c>
      <c r="D12" s="2">
        <v>0</v>
      </c>
      <c r="E12" s="2">
        <v>56</v>
      </c>
      <c r="F12" s="2">
        <v>56</v>
      </c>
      <c r="G12" s="3">
        <f>F12/$F$22</f>
        <v>3.437691835481891E-2</v>
      </c>
      <c r="H12" s="19">
        <f t="shared" si="1"/>
        <v>128.67280540208719</v>
      </c>
      <c r="J12" s="14">
        <f>IFERROR(Table2[[#This Row],[ &lt;15]]/Table2[[#This Row],[FY23 Ach]],"")</f>
        <v>0</v>
      </c>
      <c r="K12" s="15">
        <f>IFERROR(J12*Table2[[#This Row],[FY24 Tx Curr DATIM Target (g*h(district total))]],"")</f>
        <v>0</v>
      </c>
    </row>
    <row r="13" spans="1:11" x14ac:dyDescent="0.3">
      <c r="A13" s="24" t="s">
        <v>9</v>
      </c>
      <c r="B13" s="1" t="s">
        <v>21</v>
      </c>
      <c r="C13" s="1" t="s">
        <v>23</v>
      </c>
      <c r="D13" s="2">
        <v>0</v>
      </c>
      <c r="E13" s="2">
        <v>536</v>
      </c>
      <c r="F13" s="2">
        <v>536</v>
      </c>
      <c r="G13" s="3">
        <f t="shared" ref="G13:G22" si="2">F13/$F$22</f>
        <v>0.32903621853898096</v>
      </c>
      <c r="H13" s="19">
        <f t="shared" si="1"/>
        <v>1231.5825659914058</v>
      </c>
      <c r="J13" s="14">
        <f>IFERROR(Table2[[#This Row],[ &lt;15]]/Table2[[#This Row],[FY23 Ach]],"")</f>
        <v>0</v>
      </c>
      <c r="K13" s="15">
        <f>IFERROR(J13*Table2[[#This Row],[FY24 Tx Curr DATIM Target (g*h(district total))]],"")</f>
        <v>0</v>
      </c>
    </row>
    <row r="14" spans="1:11" x14ac:dyDescent="0.3">
      <c r="A14" s="24" t="s">
        <v>9</v>
      </c>
      <c r="B14" s="1" t="s">
        <v>21</v>
      </c>
      <c r="C14" s="1" t="s">
        <v>24</v>
      </c>
      <c r="D14" s="2">
        <v>0</v>
      </c>
      <c r="E14" s="2">
        <v>50</v>
      </c>
      <c r="F14" s="2">
        <v>50</v>
      </c>
      <c r="G14" s="3">
        <f t="shared" si="2"/>
        <v>3.0693677102516883E-2</v>
      </c>
      <c r="H14" s="19">
        <f t="shared" si="1"/>
        <v>114.8864333947207</v>
      </c>
      <c r="J14" s="14">
        <f>IFERROR(Table2[[#This Row],[ &lt;15]]/Table2[[#This Row],[FY23 Ach]],"")</f>
        <v>0</v>
      </c>
      <c r="K14" s="15">
        <f>IFERROR(J14*Table2[[#This Row],[FY24 Tx Curr DATIM Target (g*h(district total))]],"")</f>
        <v>0</v>
      </c>
    </row>
    <row r="15" spans="1:11" x14ac:dyDescent="0.3">
      <c r="A15" s="24" t="s">
        <v>9</v>
      </c>
      <c r="B15" s="1" t="s">
        <v>21</v>
      </c>
      <c r="C15" s="1" t="s">
        <v>25</v>
      </c>
      <c r="D15" s="2">
        <v>0</v>
      </c>
      <c r="E15" s="2">
        <v>48</v>
      </c>
      <c r="F15" s="2">
        <v>48</v>
      </c>
      <c r="G15" s="3">
        <f t="shared" si="2"/>
        <v>2.9465930018416207E-2</v>
      </c>
      <c r="H15" s="19">
        <f t="shared" si="1"/>
        <v>110.29097605893186</v>
      </c>
      <c r="J15" s="14">
        <f>IFERROR(Table2[[#This Row],[ &lt;15]]/Table2[[#This Row],[FY23 Ach]],"")</f>
        <v>0</v>
      </c>
      <c r="K15" s="15">
        <f>IFERROR(J15*Table2[[#This Row],[FY24 Tx Curr DATIM Target (g*h(district total))]],"")</f>
        <v>0</v>
      </c>
    </row>
    <row r="16" spans="1:11" x14ac:dyDescent="0.3">
      <c r="A16" s="191" t="s">
        <v>9</v>
      </c>
      <c r="B16" s="192" t="s">
        <v>21</v>
      </c>
      <c r="C16" s="192" t="s">
        <v>26</v>
      </c>
      <c r="D16" s="194">
        <v>0</v>
      </c>
      <c r="E16" s="194">
        <v>0</v>
      </c>
      <c r="F16" s="194">
        <v>0</v>
      </c>
      <c r="G16" s="3">
        <f t="shared" si="2"/>
        <v>0</v>
      </c>
      <c r="H16" s="19">
        <f t="shared" si="1"/>
        <v>0</v>
      </c>
      <c r="J16" s="14">
        <v>0</v>
      </c>
      <c r="K16" s="15">
        <f>IFERROR(J16*Table2[[#This Row],[FY24 Tx Curr DATIM Target (g*h(district total))]],"")</f>
        <v>0</v>
      </c>
    </row>
    <row r="17" spans="1:11" x14ac:dyDescent="0.3">
      <c r="A17" s="24" t="s">
        <v>9</v>
      </c>
      <c r="B17" s="1" t="s">
        <v>21</v>
      </c>
      <c r="C17" s="1" t="s">
        <v>27</v>
      </c>
      <c r="D17" s="2">
        <v>0</v>
      </c>
      <c r="E17" s="2">
        <v>699</v>
      </c>
      <c r="F17" s="2">
        <v>699</v>
      </c>
      <c r="G17" s="3">
        <f t="shared" si="2"/>
        <v>0.42909760589318602</v>
      </c>
      <c r="H17" s="19">
        <f t="shared" si="1"/>
        <v>1606.1123388581952</v>
      </c>
      <c r="J17" s="14">
        <f>IFERROR(Table2[[#This Row],[ &lt;15]]/Table2[[#This Row],[FY23 Ach]],"")</f>
        <v>0</v>
      </c>
      <c r="K17" s="15">
        <f>IFERROR(J17*Table2[[#This Row],[FY24 Tx Curr DATIM Target (g*h(district total))]],"")</f>
        <v>0</v>
      </c>
    </row>
    <row r="18" spans="1:11" x14ac:dyDescent="0.3">
      <c r="A18" s="24" t="s">
        <v>9</v>
      </c>
      <c r="B18" s="1" t="s">
        <v>21</v>
      </c>
      <c r="C18" s="1" t="s">
        <v>28</v>
      </c>
      <c r="D18" s="2">
        <v>0</v>
      </c>
      <c r="E18" s="2">
        <v>156</v>
      </c>
      <c r="F18" s="2">
        <v>156</v>
      </c>
      <c r="G18" s="3">
        <f t="shared" si="2"/>
        <v>9.5764272559852676E-2</v>
      </c>
      <c r="H18" s="19">
        <f t="shared" si="1"/>
        <v>358.44567219152856</v>
      </c>
      <c r="J18" s="14">
        <f>IFERROR(Table2[[#This Row],[ &lt;15]]/Table2[[#This Row],[FY23 Ach]],"")</f>
        <v>0</v>
      </c>
      <c r="K18" s="15">
        <f>IFERROR(J18*Table2[[#This Row],[FY24 Tx Curr DATIM Target (g*h(district total))]],"")</f>
        <v>0</v>
      </c>
    </row>
    <row r="19" spans="1:11" x14ac:dyDescent="0.3">
      <c r="A19" s="24" t="s">
        <v>9</v>
      </c>
      <c r="B19" s="1" t="s">
        <v>21</v>
      </c>
      <c r="C19" s="1" t="s">
        <v>29</v>
      </c>
      <c r="D19" s="2">
        <v>0</v>
      </c>
      <c r="E19" s="2">
        <v>21</v>
      </c>
      <c r="F19" s="2">
        <v>21</v>
      </c>
      <c r="G19" s="3">
        <f t="shared" si="2"/>
        <v>1.289134438305709E-2</v>
      </c>
      <c r="H19" s="19">
        <f t="shared" si="1"/>
        <v>48.25230202578269</v>
      </c>
      <c r="J19" s="14">
        <f>IFERROR(Table2[[#This Row],[ &lt;15]]/Table2[[#This Row],[FY23 Ach]],"")</f>
        <v>0</v>
      </c>
      <c r="K19" s="15">
        <f>IFERROR(J19*Table2[[#This Row],[FY24 Tx Curr DATIM Target (g*h(district total))]],"")</f>
        <v>0</v>
      </c>
    </row>
    <row r="20" spans="1:11" x14ac:dyDescent="0.3">
      <c r="A20" s="24" t="s">
        <v>9</v>
      </c>
      <c r="B20" s="1" t="s">
        <v>21</v>
      </c>
      <c r="C20" s="1" t="s">
        <v>30</v>
      </c>
      <c r="D20" s="2">
        <v>6</v>
      </c>
      <c r="E20" s="2">
        <v>9</v>
      </c>
      <c r="F20" s="2">
        <v>15</v>
      </c>
      <c r="G20" s="3">
        <f t="shared" si="2"/>
        <v>9.2081031307550652E-3</v>
      </c>
      <c r="H20" s="19">
        <f t="shared" si="1"/>
        <v>34.465930018416209</v>
      </c>
      <c r="J20" s="14">
        <f>IFERROR(Table2[[#This Row],[ &lt;15]]/Table2[[#This Row],[FY23 Ach]],"")</f>
        <v>0.4</v>
      </c>
      <c r="K20" s="15">
        <f>IFERROR(J20*Table2[[#This Row],[FY24 Tx Curr DATIM Target (g*h(district total))]],"")</f>
        <v>13.786372007366484</v>
      </c>
    </row>
    <row r="21" spans="1:11" x14ac:dyDescent="0.3">
      <c r="A21" s="24" t="s">
        <v>9</v>
      </c>
      <c r="B21" s="1" t="s">
        <v>21</v>
      </c>
      <c r="C21" s="1" t="s">
        <v>31</v>
      </c>
      <c r="D21" s="2">
        <v>1</v>
      </c>
      <c r="E21" s="2">
        <v>47</v>
      </c>
      <c r="F21" s="2">
        <v>48</v>
      </c>
      <c r="G21" s="3">
        <f t="shared" si="2"/>
        <v>2.9465930018416207E-2</v>
      </c>
      <c r="H21" s="19">
        <f t="shared" si="1"/>
        <v>110.29097605893186</v>
      </c>
      <c r="J21" s="14">
        <f>IFERROR(Table2[[#This Row],[ &lt;15]]/Table2[[#This Row],[FY23 Ach]],"")</f>
        <v>2.0833333333333332E-2</v>
      </c>
      <c r="K21" s="15">
        <f>IFERROR(J21*Table2[[#This Row],[FY24 Tx Curr DATIM Target (g*h(district total))]],"")</f>
        <v>2.2977286678944138</v>
      </c>
    </row>
    <row r="22" spans="1:11" x14ac:dyDescent="0.3">
      <c r="A22" s="25" t="s">
        <v>9</v>
      </c>
      <c r="B22" s="5" t="s">
        <v>32</v>
      </c>
      <c r="C22" s="5"/>
      <c r="D22" s="6">
        <v>7</v>
      </c>
      <c r="E22" s="6">
        <v>1622</v>
      </c>
      <c r="F22" s="6">
        <v>1629</v>
      </c>
      <c r="G22" s="7">
        <f t="shared" si="2"/>
        <v>1</v>
      </c>
      <c r="H22" s="21">
        <v>3079</v>
      </c>
      <c r="J22" s="14">
        <f>IFERROR(Table2[[#This Row],[ &lt;15]]/Table2[[#This Row],[FY23 Ach]],"")</f>
        <v>4.2971147943523637E-3</v>
      </c>
      <c r="K22" s="15">
        <f>IFERROR(J22*Table2[[#This Row],[FY24 Tx Curr DATIM Target (g*h(district total))]],"")</f>
        <v>13.230816451810927</v>
      </c>
    </row>
    <row r="23" spans="1:11" x14ac:dyDescent="0.3">
      <c r="A23" s="24" t="s">
        <v>9</v>
      </c>
      <c r="B23" s="1" t="s">
        <v>33</v>
      </c>
      <c r="C23" s="1" t="s">
        <v>34</v>
      </c>
      <c r="D23" s="2">
        <v>0</v>
      </c>
      <c r="E23" s="2">
        <v>317</v>
      </c>
      <c r="F23" s="2">
        <v>317</v>
      </c>
      <c r="G23" s="199">
        <v>0.04</v>
      </c>
      <c r="H23" s="200">
        <v>387</v>
      </c>
      <c r="J23" s="14">
        <f>IFERROR(Table2[[#This Row],[ &lt;15]]/Table2[[#This Row],[FY23 Ach]],"")</f>
        <v>0</v>
      </c>
      <c r="K23" s="15">
        <f>IFERROR(J23*Table2[[#This Row],[FY24 Tx Curr DATIM Target (g*h(district total))]],"")</f>
        <v>0</v>
      </c>
    </row>
    <row r="24" spans="1:11" x14ac:dyDescent="0.3">
      <c r="A24" s="24" t="s">
        <v>9</v>
      </c>
      <c r="B24" s="1" t="s">
        <v>33</v>
      </c>
      <c r="C24" s="1" t="s">
        <v>35</v>
      </c>
      <c r="D24" s="2">
        <v>1</v>
      </c>
      <c r="E24" s="2">
        <v>167</v>
      </c>
      <c r="F24" s="2">
        <v>168</v>
      </c>
      <c r="G24" s="199">
        <v>0.02</v>
      </c>
      <c r="H24" s="200">
        <v>205</v>
      </c>
      <c r="J24" s="14">
        <f>IFERROR(Table2[[#This Row],[ &lt;15]]/Table2[[#This Row],[FY23 Ach]],"")</f>
        <v>5.9523809523809521E-3</v>
      </c>
      <c r="K24" s="15">
        <f>IFERROR(J24*Table2[[#This Row],[FY24 Tx Curr DATIM Target (g*h(district total))]],"")</f>
        <v>1.2202380952380951</v>
      </c>
    </row>
    <row r="25" spans="1:11" x14ac:dyDescent="0.3">
      <c r="A25" s="24" t="s">
        <v>9</v>
      </c>
      <c r="B25" s="1" t="s">
        <v>33</v>
      </c>
      <c r="C25" s="1" t="s">
        <v>36</v>
      </c>
      <c r="D25" s="2">
        <v>0</v>
      </c>
      <c r="E25" s="2">
        <v>198</v>
      </c>
      <c r="F25" s="2">
        <v>198</v>
      </c>
      <c r="G25" s="199">
        <v>0.02</v>
      </c>
      <c r="H25" s="200">
        <v>242</v>
      </c>
      <c r="J25" s="14">
        <f>IFERROR(Table2[[#This Row],[ &lt;15]]/Table2[[#This Row],[FY23 Ach]],"")</f>
        <v>0</v>
      </c>
      <c r="K25" s="15">
        <f>IFERROR(J25*Table2[[#This Row],[FY24 Tx Curr DATIM Target (g*h(district total))]],"")</f>
        <v>0</v>
      </c>
    </row>
    <row r="26" spans="1:11" x14ac:dyDescent="0.3">
      <c r="A26" s="24" t="s">
        <v>9</v>
      </c>
      <c r="B26" s="1" t="s">
        <v>33</v>
      </c>
      <c r="C26" s="1" t="s">
        <v>37</v>
      </c>
      <c r="D26" s="2">
        <v>9</v>
      </c>
      <c r="E26" s="2">
        <v>187</v>
      </c>
      <c r="F26" s="2">
        <v>196</v>
      </c>
      <c r="G26" s="199">
        <v>0.02</v>
      </c>
      <c r="H26" s="200">
        <v>239</v>
      </c>
      <c r="J26" s="14">
        <f>IFERROR(Table2[[#This Row],[ &lt;15]]/Table2[[#This Row],[FY23 Ach]],"")</f>
        <v>4.5918367346938778E-2</v>
      </c>
      <c r="K26" s="15">
        <f>IFERROR(J26*Table2[[#This Row],[FY24 Tx Curr DATIM Target (g*h(district total))]],"")</f>
        <v>10.974489795918368</v>
      </c>
    </row>
    <row r="27" spans="1:11" x14ac:dyDescent="0.3">
      <c r="A27" s="24" t="s">
        <v>9</v>
      </c>
      <c r="B27" s="1" t="s">
        <v>33</v>
      </c>
      <c r="C27" s="1" t="s">
        <v>38</v>
      </c>
      <c r="D27" s="2">
        <v>24</v>
      </c>
      <c r="E27" s="2">
        <v>1010</v>
      </c>
      <c r="F27" s="2">
        <v>1034</v>
      </c>
      <c r="G27" s="199">
        <v>0.13</v>
      </c>
      <c r="H27" s="201">
        <v>1262</v>
      </c>
      <c r="J27" s="14">
        <f>IFERROR(Table2[[#This Row],[ &lt;15]]/Table2[[#This Row],[FY23 Ach]],"")</f>
        <v>2.321083172147002E-2</v>
      </c>
      <c r="K27" s="15">
        <f>IFERROR(J27*Table2[[#This Row],[FY24 Tx Curr DATIM Target (g*h(district total))]],"")</f>
        <v>29.292069632495167</v>
      </c>
    </row>
    <row r="28" spans="1:11" x14ac:dyDescent="0.3">
      <c r="A28" s="24" t="s">
        <v>9</v>
      </c>
      <c r="B28" s="1" t="s">
        <v>33</v>
      </c>
      <c r="C28" s="1" t="s">
        <v>39</v>
      </c>
      <c r="D28" s="2">
        <v>1</v>
      </c>
      <c r="E28" s="2">
        <v>231</v>
      </c>
      <c r="F28" s="2">
        <v>232</v>
      </c>
      <c r="G28" s="199">
        <v>0.03</v>
      </c>
      <c r="H28" s="200">
        <v>283</v>
      </c>
      <c r="J28" s="14">
        <f>IFERROR(Table2[[#This Row],[ &lt;15]]/Table2[[#This Row],[FY23 Ach]],"")</f>
        <v>4.3103448275862068E-3</v>
      </c>
      <c r="K28" s="15">
        <f>IFERROR(J28*Table2[[#This Row],[FY24 Tx Curr DATIM Target (g*h(district total))]],"")</f>
        <v>1.2198275862068966</v>
      </c>
    </row>
    <row r="29" spans="1:11" x14ac:dyDescent="0.3">
      <c r="A29" s="24" t="s">
        <v>9</v>
      </c>
      <c r="B29" s="1" t="s">
        <v>33</v>
      </c>
      <c r="C29" s="1" t="s">
        <v>40</v>
      </c>
      <c r="D29" s="2">
        <v>0</v>
      </c>
      <c r="E29" s="2">
        <v>579</v>
      </c>
      <c r="F29" s="2">
        <v>579</v>
      </c>
      <c r="G29" s="199">
        <v>7.0000000000000007E-2</v>
      </c>
      <c r="H29" s="200">
        <v>707</v>
      </c>
      <c r="J29" s="14">
        <f>IFERROR(Table2[[#This Row],[ &lt;15]]/Table2[[#This Row],[FY23 Ach]],"")</f>
        <v>0</v>
      </c>
      <c r="K29" s="15">
        <f>IFERROR(J29*Table2[[#This Row],[FY24 Tx Curr DATIM Target (g*h(district total))]],"")</f>
        <v>0</v>
      </c>
    </row>
    <row r="30" spans="1:11" x14ac:dyDescent="0.3">
      <c r="A30" s="24" t="s">
        <v>9</v>
      </c>
      <c r="B30" s="1" t="s">
        <v>33</v>
      </c>
      <c r="C30" s="1" t="s">
        <v>41</v>
      </c>
      <c r="D30" s="2">
        <v>0</v>
      </c>
      <c r="E30" s="2">
        <v>46</v>
      </c>
      <c r="F30" s="2">
        <v>46</v>
      </c>
      <c r="G30" s="199">
        <v>0.01</v>
      </c>
      <c r="H30" s="200">
        <v>56</v>
      </c>
      <c r="J30" s="14">
        <f>IFERROR(Table2[[#This Row],[ &lt;15]]/Table2[[#This Row],[FY23 Ach]],"")</f>
        <v>0</v>
      </c>
      <c r="K30" s="15">
        <f>IFERROR(J30*Table2[[#This Row],[FY24 Tx Curr DATIM Target (g*h(district total))]],"")</f>
        <v>0</v>
      </c>
    </row>
    <row r="31" spans="1:11" x14ac:dyDescent="0.3">
      <c r="A31" s="191" t="s">
        <v>9</v>
      </c>
      <c r="B31" s="192" t="s">
        <v>33</v>
      </c>
      <c r="C31" s="192" t="s">
        <v>42</v>
      </c>
      <c r="D31" s="194">
        <v>0</v>
      </c>
      <c r="E31" s="194">
        <v>0</v>
      </c>
      <c r="F31" s="194">
        <v>0</v>
      </c>
      <c r="G31" s="199">
        <v>0</v>
      </c>
      <c r="H31" s="200">
        <v>0</v>
      </c>
      <c r="J31" s="14">
        <v>0</v>
      </c>
      <c r="K31" s="15">
        <f>IFERROR(J31*Table2[[#This Row],[FY24 Tx Curr DATIM Target (g*h(district total))]],"")</f>
        <v>0</v>
      </c>
    </row>
    <row r="32" spans="1:11" x14ac:dyDescent="0.3">
      <c r="A32" s="24" t="s">
        <v>9</v>
      </c>
      <c r="B32" s="1" t="s">
        <v>33</v>
      </c>
      <c r="C32" s="1" t="s">
        <v>43</v>
      </c>
      <c r="D32" s="2">
        <v>0</v>
      </c>
      <c r="E32" s="2">
        <v>141</v>
      </c>
      <c r="F32" s="2">
        <v>141</v>
      </c>
      <c r="G32" s="199">
        <v>0.02</v>
      </c>
      <c r="H32" s="200">
        <v>172</v>
      </c>
      <c r="J32" s="14">
        <f>IFERROR(Table2[[#This Row],[ &lt;15]]/Table2[[#This Row],[FY23 Ach]],"")</f>
        <v>0</v>
      </c>
      <c r="K32" s="15">
        <f>IFERROR(J32*Table2[[#This Row],[FY24 Tx Curr DATIM Target (g*h(district total))]],"")</f>
        <v>0</v>
      </c>
    </row>
    <row r="33" spans="1:11" x14ac:dyDescent="0.3">
      <c r="A33" s="24" t="s">
        <v>9</v>
      </c>
      <c r="B33" s="1" t="s">
        <v>33</v>
      </c>
      <c r="C33" s="1" t="s">
        <v>44</v>
      </c>
      <c r="D33" s="2">
        <v>2</v>
      </c>
      <c r="E33" s="2">
        <v>710</v>
      </c>
      <c r="F33" s="2">
        <v>712</v>
      </c>
      <c r="G33" s="199">
        <v>0.09</v>
      </c>
      <c r="H33" s="200">
        <v>869</v>
      </c>
      <c r="J33" s="14">
        <f>IFERROR(Table2[[#This Row],[ &lt;15]]/Table2[[#This Row],[FY23 Ach]],"")</f>
        <v>2.8089887640449437E-3</v>
      </c>
      <c r="K33" s="15">
        <f>IFERROR(J33*Table2[[#This Row],[FY24 Tx Curr DATIM Target (g*h(district total))]],"")</f>
        <v>2.441011235955056</v>
      </c>
    </row>
    <row r="34" spans="1:11" x14ac:dyDescent="0.3">
      <c r="A34" s="24" t="s">
        <v>9</v>
      </c>
      <c r="B34" s="1" t="s">
        <v>33</v>
      </c>
      <c r="C34" s="1" t="s">
        <v>45</v>
      </c>
      <c r="D34" s="2">
        <v>0</v>
      </c>
      <c r="E34" s="2">
        <v>175</v>
      </c>
      <c r="F34" s="2">
        <v>175</v>
      </c>
      <c r="G34" s="199">
        <v>0.02</v>
      </c>
      <c r="H34" s="200">
        <v>214</v>
      </c>
      <c r="J34" s="14">
        <f>IFERROR(Table2[[#This Row],[ &lt;15]]/Table2[[#This Row],[FY23 Ach]],"")</f>
        <v>0</v>
      </c>
      <c r="K34" s="15">
        <f>IFERROR(J34*Table2[[#This Row],[FY24 Tx Curr DATIM Target (g*h(district total))]],"")</f>
        <v>0</v>
      </c>
    </row>
    <row r="35" spans="1:11" x14ac:dyDescent="0.3">
      <c r="A35" s="24" t="s">
        <v>9</v>
      </c>
      <c r="B35" s="1" t="s">
        <v>33</v>
      </c>
      <c r="C35" s="1" t="s">
        <v>46</v>
      </c>
      <c r="D35" s="2">
        <v>1</v>
      </c>
      <c r="E35" s="2">
        <v>1028</v>
      </c>
      <c r="F35" s="2">
        <v>1029</v>
      </c>
      <c r="G35" s="199">
        <v>0.13</v>
      </c>
      <c r="H35" s="201">
        <v>1256</v>
      </c>
      <c r="J35" s="14">
        <f>IFERROR(Table2[[#This Row],[ &lt;15]]/Table2[[#This Row],[FY23 Ach]],"")</f>
        <v>9.7181729834791054E-4</v>
      </c>
      <c r="K35" s="15">
        <f>IFERROR(J35*Table2[[#This Row],[FY24 Tx Curr DATIM Target (g*h(district total))]],"")</f>
        <v>1.2206025267249756</v>
      </c>
    </row>
    <row r="36" spans="1:11" x14ac:dyDescent="0.3">
      <c r="A36" s="24" t="s">
        <v>9</v>
      </c>
      <c r="B36" s="1" t="s">
        <v>33</v>
      </c>
      <c r="C36" s="1" t="s">
        <v>47</v>
      </c>
      <c r="D36" s="2">
        <v>5</v>
      </c>
      <c r="E36" s="2">
        <v>387</v>
      </c>
      <c r="F36" s="2">
        <v>392</v>
      </c>
      <c r="G36" s="199">
        <v>0.05</v>
      </c>
      <c r="H36" s="200">
        <v>478</v>
      </c>
      <c r="J36" s="14">
        <f>IFERROR(Table2[[#This Row],[ &lt;15]]/Table2[[#This Row],[FY23 Ach]],"")</f>
        <v>1.2755102040816327E-2</v>
      </c>
      <c r="K36" s="15">
        <f>IFERROR(J36*Table2[[#This Row],[FY24 Tx Curr DATIM Target (g*h(district total))]],"")</f>
        <v>6.0969387755102042</v>
      </c>
    </row>
    <row r="37" spans="1:11" x14ac:dyDescent="0.3">
      <c r="A37" s="24" t="s">
        <v>9</v>
      </c>
      <c r="B37" s="1" t="s">
        <v>33</v>
      </c>
      <c r="C37" s="1" t="s">
        <v>48</v>
      </c>
      <c r="D37" s="2">
        <v>0</v>
      </c>
      <c r="E37" s="2">
        <v>47</v>
      </c>
      <c r="F37" s="2">
        <v>47</v>
      </c>
      <c r="G37" s="199">
        <v>0.01</v>
      </c>
      <c r="H37" s="200">
        <v>57</v>
      </c>
      <c r="J37" s="14">
        <f>IFERROR(Table2[[#This Row],[ &lt;15]]/Table2[[#This Row],[FY23 Ach]],"")</f>
        <v>0</v>
      </c>
      <c r="K37" s="15">
        <f>IFERROR(J37*Table2[[#This Row],[FY24 Tx Curr DATIM Target (g*h(district total))]],"")</f>
        <v>0</v>
      </c>
    </row>
    <row r="38" spans="1:11" x14ac:dyDescent="0.3">
      <c r="A38" s="24" t="s">
        <v>9</v>
      </c>
      <c r="B38" s="1" t="s">
        <v>33</v>
      </c>
      <c r="C38" s="1" t="s">
        <v>49</v>
      </c>
      <c r="D38" s="2">
        <v>0</v>
      </c>
      <c r="E38" s="2">
        <v>243</v>
      </c>
      <c r="F38" s="2">
        <v>243</v>
      </c>
      <c r="G38" s="199">
        <v>0.03</v>
      </c>
      <c r="H38" s="200">
        <v>297</v>
      </c>
      <c r="J38" s="14">
        <f>IFERROR(Table2[[#This Row],[ &lt;15]]/Table2[[#This Row],[FY23 Ach]],"")</f>
        <v>0</v>
      </c>
      <c r="K38" s="15">
        <f>IFERROR(J38*Table2[[#This Row],[FY24 Tx Curr DATIM Target (g*h(district total))]],"")</f>
        <v>0</v>
      </c>
    </row>
    <row r="39" spans="1:11" x14ac:dyDescent="0.3">
      <c r="A39" s="24" t="s">
        <v>9</v>
      </c>
      <c r="B39" s="1" t="s">
        <v>33</v>
      </c>
      <c r="C39" s="1" t="s">
        <v>50</v>
      </c>
      <c r="D39" s="2">
        <v>0</v>
      </c>
      <c r="E39" s="2">
        <v>123</v>
      </c>
      <c r="F39" s="2">
        <v>123</v>
      </c>
      <c r="G39" s="199">
        <v>0.02</v>
      </c>
      <c r="H39" s="200">
        <v>150</v>
      </c>
      <c r="J39" s="14">
        <f>IFERROR(Table2[[#This Row],[ &lt;15]]/Table2[[#This Row],[FY23 Ach]],"")</f>
        <v>0</v>
      </c>
      <c r="K39" s="15">
        <f>IFERROR(J39*Table2[[#This Row],[FY24 Tx Curr DATIM Target (g*h(district total))]],"")</f>
        <v>0</v>
      </c>
    </row>
    <row r="40" spans="1:11" x14ac:dyDescent="0.3">
      <c r="A40" s="24" t="s">
        <v>9</v>
      </c>
      <c r="B40" s="1" t="s">
        <v>33</v>
      </c>
      <c r="C40" s="1" t="s">
        <v>51</v>
      </c>
      <c r="D40" s="2">
        <v>0</v>
      </c>
      <c r="E40" s="2">
        <v>82</v>
      </c>
      <c r="F40" s="2">
        <v>82</v>
      </c>
      <c r="G40" s="199">
        <v>0.01</v>
      </c>
      <c r="H40" s="200">
        <v>100</v>
      </c>
      <c r="J40" s="14">
        <f>IFERROR(Table2[[#This Row],[ &lt;15]]/Table2[[#This Row],[FY23 Ach]],"")</f>
        <v>0</v>
      </c>
      <c r="K40" s="15">
        <f>IFERROR(J40*Table2[[#This Row],[FY24 Tx Curr DATIM Target (g*h(district total))]],"")</f>
        <v>0</v>
      </c>
    </row>
    <row r="41" spans="1:11" x14ac:dyDescent="0.3">
      <c r="A41" s="24" t="s">
        <v>9</v>
      </c>
      <c r="B41" s="1" t="s">
        <v>33</v>
      </c>
      <c r="C41" s="1" t="s">
        <v>52</v>
      </c>
      <c r="D41" s="2">
        <v>0</v>
      </c>
      <c r="E41" s="2">
        <v>5</v>
      </c>
      <c r="F41" s="2">
        <v>5</v>
      </c>
      <c r="G41" s="199">
        <v>0</v>
      </c>
      <c r="H41" s="200">
        <v>6</v>
      </c>
      <c r="J41" s="14">
        <f>IFERROR(Table2[[#This Row],[ &lt;15]]/Table2[[#This Row],[FY23 Ach]],"")</f>
        <v>0</v>
      </c>
      <c r="K41" s="15">
        <f>IFERROR(J41*Table2[[#This Row],[FY24 Tx Curr DATIM Target (g*h(district total))]],"")</f>
        <v>0</v>
      </c>
    </row>
    <row r="42" spans="1:11" x14ac:dyDescent="0.3">
      <c r="A42" s="191" t="s">
        <v>9</v>
      </c>
      <c r="B42" s="192" t="s">
        <v>33</v>
      </c>
      <c r="C42" s="192" t="s">
        <v>53</v>
      </c>
      <c r="D42" s="194">
        <v>0</v>
      </c>
      <c r="E42" s="194">
        <v>0</v>
      </c>
      <c r="F42" s="194">
        <v>0</v>
      </c>
      <c r="G42" s="199">
        <v>0</v>
      </c>
      <c r="H42" s="200">
        <v>0</v>
      </c>
      <c r="J42" s="14">
        <v>0</v>
      </c>
      <c r="K42" s="15">
        <f>IFERROR(J42*Table2[[#This Row],[FY24 Tx Curr DATIM Target (g*h(district total))]],"")</f>
        <v>0</v>
      </c>
    </row>
    <row r="43" spans="1:11" x14ac:dyDescent="0.3">
      <c r="A43" s="24" t="s">
        <v>9</v>
      </c>
      <c r="B43" s="1" t="s">
        <v>33</v>
      </c>
      <c r="C43" s="1" t="s">
        <v>54</v>
      </c>
      <c r="D43" s="2">
        <v>0</v>
      </c>
      <c r="E43" s="2">
        <v>170</v>
      </c>
      <c r="F43" s="2">
        <v>170</v>
      </c>
      <c r="G43" s="199">
        <v>0.02</v>
      </c>
      <c r="H43" s="200">
        <v>207</v>
      </c>
      <c r="J43" s="14">
        <f>IFERROR(Table2[[#This Row],[ &lt;15]]/Table2[[#This Row],[FY23 Ach]],"")</f>
        <v>0</v>
      </c>
      <c r="K43" s="15">
        <f>IFERROR(J43*Table2[[#This Row],[FY24 Tx Curr DATIM Target (g*h(district total))]],"")</f>
        <v>0</v>
      </c>
    </row>
    <row r="44" spans="1:11" x14ac:dyDescent="0.3">
      <c r="A44" s="24" t="s">
        <v>9</v>
      </c>
      <c r="B44" s="1" t="s">
        <v>33</v>
      </c>
      <c r="C44" s="1" t="s">
        <v>55</v>
      </c>
      <c r="D44" s="2">
        <v>1</v>
      </c>
      <c r="E44" s="2">
        <v>155</v>
      </c>
      <c r="F44" s="2">
        <v>156</v>
      </c>
      <c r="G44" s="199">
        <v>0.02</v>
      </c>
      <c r="H44" s="200">
        <v>190</v>
      </c>
      <c r="J44" s="14">
        <f>IFERROR(Table2[[#This Row],[ &lt;15]]/Table2[[#This Row],[FY23 Ach]],"")</f>
        <v>6.41025641025641E-3</v>
      </c>
      <c r="K44" s="15">
        <f>IFERROR(J44*Table2[[#This Row],[FY24 Tx Curr DATIM Target (g*h(district total))]],"")</f>
        <v>1.2179487179487178</v>
      </c>
    </row>
    <row r="45" spans="1:11" x14ac:dyDescent="0.3">
      <c r="A45" s="24" t="s">
        <v>9</v>
      </c>
      <c r="B45" s="1" t="s">
        <v>33</v>
      </c>
      <c r="C45" s="1" t="s">
        <v>56</v>
      </c>
      <c r="D45" s="2">
        <v>0</v>
      </c>
      <c r="E45" s="2">
        <v>233</v>
      </c>
      <c r="F45" s="2">
        <v>233</v>
      </c>
      <c r="G45" s="199">
        <v>0.03</v>
      </c>
      <c r="H45" s="200">
        <v>284</v>
      </c>
      <c r="J45" s="14">
        <f>IFERROR(Table2[[#This Row],[ &lt;15]]/Table2[[#This Row],[FY23 Ach]],"")</f>
        <v>0</v>
      </c>
      <c r="K45" s="15">
        <f>IFERROR(J45*Table2[[#This Row],[FY24 Tx Curr DATIM Target (g*h(district total))]],"")</f>
        <v>0</v>
      </c>
    </row>
    <row r="46" spans="1:11" x14ac:dyDescent="0.3">
      <c r="A46" s="24" t="s">
        <v>9</v>
      </c>
      <c r="B46" s="1" t="s">
        <v>33</v>
      </c>
      <c r="C46" s="1" t="s">
        <v>57</v>
      </c>
      <c r="D46" s="2">
        <v>0</v>
      </c>
      <c r="E46" s="2">
        <v>27</v>
      </c>
      <c r="F46" s="2">
        <v>27</v>
      </c>
      <c r="G46" s="199">
        <v>0</v>
      </c>
      <c r="H46" s="200">
        <v>33</v>
      </c>
      <c r="J46" s="14">
        <f>IFERROR(Table2[[#This Row],[ &lt;15]]/Table2[[#This Row],[FY23 Ach]],"")</f>
        <v>0</v>
      </c>
      <c r="K46" s="15">
        <f>IFERROR(J46*Table2[[#This Row],[FY24 Tx Curr DATIM Target (g*h(district total))]],"")</f>
        <v>0</v>
      </c>
    </row>
    <row r="47" spans="1:11" x14ac:dyDescent="0.3">
      <c r="A47" s="24" t="s">
        <v>9</v>
      </c>
      <c r="B47" s="1" t="s">
        <v>33</v>
      </c>
      <c r="C47" s="1" t="s">
        <v>58</v>
      </c>
      <c r="D47" s="2">
        <v>9</v>
      </c>
      <c r="E47" s="2">
        <v>77</v>
      </c>
      <c r="F47" s="2">
        <v>86</v>
      </c>
      <c r="G47" s="199">
        <v>0.01</v>
      </c>
      <c r="H47" s="200">
        <v>105</v>
      </c>
      <c r="J47" s="14">
        <f>IFERROR(Table2[[#This Row],[ &lt;15]]/Table2[[#This Row],[FY23 Ach]],"")</f>
        <v>0.10465116279069768</v>
      </c>
      <c r="K47" s="15">
        <f>IFERROR(J47*Table2[[#This Row],[FY24 Tx Curr DATIM Target (g*h(district total))]],"")</f>
        <v>10.988372093023257</v>
      </c>
    </row>
    <row r="48" spans="1:11" x14ac:dyDescent="0.3">
      <c r="A48" s="24" t="s">
        <v>9</v>
      </c>
      <c r="B48" s="1" t="s">
        <v>33</v>
      </c>
      <c r="C48" s="1" t="s">
        <v>59</v>
      </c>
      <c r="D48" s="2">
        <v>0</v>
      </c>
      <c r="E48" s="2">
        <v>240</v>
      </c>
      <c r="F48" s="2">
        <v>240</v>
      </c>
      <c r="G48" s="199">
        <v>0.03</v>
      </c>
      <c r="H48" s="200">
        <v>293</v>
      </c>
      <c r="J48" s="14">
        <f>IFERROR(Table2[[#This Row],[ &lt;15]]/Table2[[#This Row],[FY23 Ach]],"")</f>
        <v>0</v>
      </c>
      <c r="K48" s="15">
        <f>IFERROR(J48*Table2[[#This Row],[FY24 Tx Curr DATIM Target (g*h(district total))]],"")</f>
        <v>0</v>
      </c>
    </row>
    <row r="49" spans="1:11" x14ac:dyDescent="0.3">
      <c r="A49" s="24" t="s">
        <v>9</v>
      </c>
      <c r="B49" s="1" t="s">
        <v>33</v>
      </c>
      <c r="C49" s="1" t="s">
        <v>60</v>
      </c>
      <c r="D49" s="2">
        <v>0</v>
      </c>
      <c r="E49" s="2">
        <v>141</v>
      </c>
      <c r="F49" s="2">
        <v>141</v>
      </c>
      <c r="G49" s="199">
        <v>0.02</v>
      </c>
      <c r="H49" s="200">
        <v>195</v>
      </c>
      <c r="J49" s="14">
        <f>IFERROR(Table2[[#This Row],[ &lt;15]]/Table2[[#This Row],[FY23 Ach]],"")</f>
        <v>0</v>
      </c>
      <c r="K49" s="15">
        <f>IFERROR(J49*Table2[[#This Row],[FY24 Tx Curr DATIM Target (g*h(district total))]],"")</f>
        <v>0</v>
      </c>
    </row>
    <row r="50" spans="1:11" x14ac:dyDescent="0.3">
      <c r="A50" s="24" t="s">
        <v>9</v>
      </c>
      <c r="B50" s="1" t="s">
        <v>33</v>
      </c>
      <c r="C50" s="1" t="s">
        <v>61</v>
      </c>
      <c r="D50" s="2">
        <v>0</v>
      </c>
      <c r="E50" s="2">
        <v>162</v>
      </c>
      <c r="F50" s="2">
        <v>162</v>
      </c>
      <c r="G50" s="199">
        <v>0.02</v>
      </c>
      <c r="H50" s="200">
        <v>198</v>
      </c>
      <c r="J50" s="14">
        <f>IFERROR(Table2[[#This Row],[ &lt;15]]/Table2[[#This Row],[FY23 Ach]],"")</f>
        <v>0</v>
      </c>
      <c r="K50" s="15">
        <f>IFERROR(J50*Table2[[#This Row],[FY24 Tx Curr DATIM Target (g*h(district total))]],"")</f>
        <v>0</v>
      </c>
    </row>
    <row r="51" spans="1:11" x14ac:dyDescent="0.3">
      <c r="A51" s="24" t="s">
        <v>9</v>
      </c>
      <c r="B51" s="1" t="s">
        <v>33</v>
      </c>
      <c r="C51" s="1" t="s">
        <v>62</v>
      </c>
      <c r="D51" s="2">
        <v>0</v>
      </c>
      <c r="E51" s="2">
        <v>166</v>
      </c>
      <c r="F51" s="2">
        <v>166</v>
      </c>
      <c r="G51" s="199">
        <v>0.02</v>
      </c>
      <c r="H51" s="200">
        <v>203</v>
      </c>
      <c r="J51" s="14">
        <f>IFERROR(Table2[[#This Row],[ &lt;15]]/Table2[[#This Row],[FY23 Ach]],"")</f>
        <v>0</v>
      </c>
      <c r="K51" s="15">
        <f>IFERROR(J51*Table2[[#This Row],[FY24 Tx Curr DATIM Target (g*h(district total))]],"")</f>
        <v>0</v>
      </c>
    </row>
    <row r="52" spans="1:11" x14ac:dyDescent="0.3">
      <c r="A52" s="24" t="s">
        <v>9</v>
      </c>
      <c r="B52" s="1" t="s">
        <v>33</v>
      </c>
      <c r="C52" s="1" t="s">
        <v>63</v>
      </c>
      <c r="D52" s="2">
        <v>0</v>
      </c>
      <c r="E52" s="2">
        <v>250</v>
      </c>
      <c r="F52" s="2">
        <v>250</v>
      </c>
      <c r="G52" s="199">
        <v>0.03</v>
      </c>
      <c r="H52" s="200">
        <v>305</v>
      </c>
      <c r="J52" s="14">
        <f>IFERROR(Table2[[#This Row],[ &lt;15]]/Table2[[#This Row],[FY23 Ach]],"")</f>
        <v>0</v>
      </c>
      <c r="K52" s="15">
        <f>IFERROR(J52*Table2[[#This Row],[FY24 Tx Curr DATIM Target (g*h(district total))]],"")</f>
        <v>0</v>
      </c>
    </row>
    <row r="53" spans="1:11" x14ac:dyDescent="0.3">
      <c r="A53" s="24" t="s">
        <v>9</v>
      </c>
      <c r="B53" s="1" t="s">
        <v>33</v>
      </c>
      <c r="C53" s="1" t="s">
        <v>64</v>
      </c>
      <c r="D53" s="2">
        <v>0</v>
      </c>
      <c r="E53" s="2">
        <v>26</v>
      </c>
      <c r="F53" s="2">
        <v>26</v>
      </c>
      <c r="G53" s="199">
        <v>0</v>
      </c>
      <c r="H53" s="200">
        <v>32</v>
      </c>
      <c r="J53" s="14">
        <f>IFERROR(Table2[[#This Row],[ &lt;15]]/Table2[[#This Row],[FY23 Ach]],"")</f>
        <v>0</v>
      </c>
      <c r="K53" s="15">
        <f>IFERROR(J53*Table2[[#This Row],[FY24 Tx Curr DATIM Target (g*h(district total))]],"")</f>
        <v>0</v>
      </c>
    </row>
    <row r="54" spans="1:11" x14ac:dyDescent="0.3">
      <c r="A54" s="24" t="s">
        <v>9</v>
      </c>
      <c r="B54" s="1" t="s">
        <v>33</v>
      </c>
      <c r="C54" s="1" t="s">
        <v>65</v>
      </c>
      <c r="D54" s="2">
        <v>0</v>
      </c>
      <c r="E54" s="2">
        <v>366</v>
      </c>
      <c r="F54" s="2">
        <v>366</v>
      </c>
      <c r="G54" s="199">
        <v>0.05</v>
      </c>
      <c r="H54" s="200">
        <v>448</v>
      </c>
      <c r="J54" s="14">
        <f>IFERROR(Table2[[#This Row],[ &lt;15]]/Table2[[#This Row],[FY23 Ach]],"")</f>
        <v>0</v>
      </c>
      <c r="K54" s="15">
        <f>IFERROR(J54*Table2[[#This Row],[FY24 Tx Curr DATIM Target (g*h(district total))]],"")</f>
        <v>0</v>
      </c>
    </row>
    <row r="55" spans="1:11" x14ac:dyDescent="0.3">
      <c r="A55" s="24" t="s">
        <v>9</v>
      </c>
      <c r="B55" s="1" t="s">
        <v>33</v>
      </c>
      <c r="C55" s="1" t="s">
        <v>66</v>
      </c>
      <c r="D55" s="2">
        <v>0</v>
      </c>
      <c r="E55" s="2">
        <v>355</v>
      </c>
      <c r="F55" s="2">
        <v>355</v>
      </c>
      <c r="G55" s="199">
        <v>0.04</v>
      </c>
      <c r="H55" s="200">
        <v>433</v>
      </c>
      <c r="J55" s="14">
        <f>IFERROR(Table2[[#This Row],[ &lt;15]]/Table2[[#This Row],[FY23 Ach]],"")</f>
        <v>0</v>
      </c>
      <c r="K55" s="15">
        <f>IFERROR(J55*Table2[[#This Row],[FY24 Tx Curr DATIM Target (g*h(district total))]],"")</f>
        <v>0</v>
      </c>
    </row>
    <row r="56" spans="1:11" x14ac:dyDescent="0.3">
      <c r="A56" s="25" t="s">
        <v>9</v>
      </c>
      <c r="B56" s="5" t="s">
        <v>67</v>
      </c>
      <c r="C56" s="5"/>
      <c r="D56" s="6">
        <v>53</v>
      </c>
      <c r="E56" s="6">
        <v>8044</v>
      </c>
      <c r="F56" s="6">
        <v>8097</v>
      </c>
      <c r="G56" s="202">
        <v>1</v>
      </c>
      <c r="H56" s="198">
        <v>9905</v>
      </c>
      <c r="J56" s="14">
        <f>IFERROR(Table2[[#This Row],[ &lt;15]]/Table2[[#This Row],[FY23 Ach]],"")</f>
        <v>6.5456341855008029E-3</v>
      </c>
      <c r="K56" s="15">
        <f>IFERROR(J56*Table2[[#This Row],[FY24 Tx Curr DATIM Target (g*h(district total))]],"")</f>
        <v>64.83450660738545</v>
      </c>
    </row>
    <row r="57" spans="1:11" x14ac:dyDescent="0.3">
      <c r="A57" s="24" t="s">
        <v>9</v>
      </c>
      <c r="B57" s="1" t="s">
        <v>68</v>
      </c>
      <c r="C57" s="1" t="s">
        <v>69</v>
      </c>
      <c r="D57" s="2">
        <v>0</v>
      </c>
      <c r="E57" s="2">
        <v>398</v>
      </c>
      <c r="F57" s="2">
        <v>398</v>
      </c>
      <c r="G57" s="199">
        <v>0.23</v>
      </c>
      <c r="H57" s="200">
        <v>93</v>
      </c>
      <c r="J57" s="14">
        <f>IFERROR(Table2[[#This Row],[ &lt;15]]/Table2[[#This Row],[FY23 Ach]],"")</f>
        <v>0</v>
      </c>
      <c r="K57" s="15">
        <f>IFERROR(J57*Table2[[#This Row],[FY24 Tx Curr DATIM Target (g*h(district total))]],"")</f>
        <v>0</v>
      </c>
    </row>
    <row r="58" spans="1:11" x14ac:dyDescent="0.3">
      <c r="A58" s="24" t="s">
        <v>9</v>
      </c>
      <c r="B58" s="1" t="s">
        <v>68</v>
      </c>
      <c r="C58" s="1" t="s">
        <v>70</v>
      </c>
      <c r="D58" s="2">
        <v>0</v>
      </c>
      <c r="E58" s="2">
        <v>20</v>
      </c>
      <c r="F58" s="2">
        <v>20</v>
      </c>
      <c r="G58" s="199">
        <v>0.01</v>
      </c>
      <c r="H58" s="200">
        <v>5</v>
      </c>
      <c r="J58" s="14">
        <f>IFERROR(Table2[[#This Row],[ &lt;15]]/Table2[[#This Row],[FY23 Ach]],"")</f>
        <v>0</v>
      </c>
      <c r="K58" s="15">
        <f>IFERROR(J58*Table2[[#This Row],[FY24 Tx Curr DATIM Target (g*h(district total))]],"")</f>
        <v>0</v>
      </c>
    </row>
    <row r="59" spans="1:11" x14ac:dyDescent="0.3">
      <c r="A59" s="24" t="s">
        <v>9</v>
      </c>
      <c r="B59" s="1" t="s">
        <v>68</v>
      </c>
      <c r="C59" s="1" t="s">
        <v>71</v>
      </c>
      <c r="D59" s="2">
        <v>2</v>
      </c>
      <c r="E59" s="2">
        <v>234</v>
      </c>
      <c r="F59" s="2">
        <v>236</v>
      </c>
      <c r="G59" s="199">
        <v>0.14000000000000001</v>
      </c>
      <c r="H59" s="200">
        <v>55</v>
      </c>
      <c r="J59" s="14">
        <f>IFERROR(Table2[[#This Row],[ &lt;15]]/Table2[[#This Row],[FY23 Ach]],"")</f>
        <v>8.4745762711864406E-3</v>
      </c>
      <c r="K59" s="15">
        <f>IFERROR(J59*Table2[[#This Row],[FY24 Tx Curr DATIM Target (g*h(district total))]],"")</f>
        <v>0.46610169491525422</v>
      </c>
    </row>
    <row r="60" spans="1:11" x14ac:dyDescent="0.3">
      <c r="A60" s="24" t="s">
        <v>9</v>
      </c>
      <c r="B60" s="1" t="s">
        <v>68</v>
      </c>
      <c r="C60" s="1" t="s">
        <v>72</v>
      </c>
      <c r="D60" s="2">
        <v>0</v>
      </c>
      <c r="E60" s="2">
        <v>42</v>
      </c>
      <c r="F60" s="2">
        <v>42</v>
      </c>
      <c r="G60" s="199">
        <v>0.02</v>
      </c>
      <c r="H60" s="200">
        <v>10</v>
      </c>
      <c r="J60" s="14">
        <f>IFERROR(Table2[[#This Row],[ &lt;15]]/Table2[[#This Row],[FY23 Ach]],"")</f>
        <v>0</v>
      </c>
      <c r="K60" s="15">
        <f>IFERROR(J60*Table2[[#This Row],[FY24 Tx Curr DATIM Target (g*h(district total))]],"")</f>
        <v>0</v>
      </c>
    </row>
    <row r="61" spans="1:11" x14ac:dyDescent="0.3">
      <c r="A61" s="24" t="s">
        <v>9</v>
      </c>
      <c r="B61" s="1" t="s">
        <v>68</v>
      </c>
      <c r="C61" s="1" t="s">
        <v>73</v>
      </c>
      <c r="D61" s="2">
        <v>23</v>
      </c>
      <c r="E61" s="2">
        <v>391</v>
      </c>
      <c r="F61" s="2">
        <v>414</v>
      </c>
      <c r="G61" s="199">
        <v>0.26</v>
      </c>
      <c r="H61" s="200">
        <v>103</v>
      </c>
      <c r="J61" s="14">
        <f>IFERROR(Table2[[#This Row],[ &lt;15]]/Table2[[#This Row],[FY23 Ach]],"")</f>
        <v>5.5555555555555552E-2</v>
      </c>
      <c r="K61" s="15">
        <f>IFERROR(J61*Table2[[#This Row],[FY24 Tx Curr DATIM Target (g*h(district total))]],"")</f>
        <v>5.7222222222222223</v>
      </c>
    </row>
    <row r="62" spans="1:11" x14ac:dyDescent="0.3">
      <c r="A62" s="24" t="s">
        <v>9</v>
      </c>
      <c r="B62" s="1" t="s">
        <v>68</v>
      </c>
      <c r="C62" s="1" t="s">
        <v>74</v>
      </c>
      <c r="D62" s="2">
        <v>1</v>
      </c>
      <c r="E62" s="2">
        <v>325</v>
      </c>
      <c r="F62" s="2">
        <v>326</v>
      </c>
      <c r="G62" s="199">
        <v>0.19</v>
      </c>
      <c r="H62" s="200">
        <v>76</v>
      </c>
      <c r="J62" s="14">
        <f>IFERROR(Table2[[#This Row],[ &lt;15]]/Table2[[#This Row],[FY23 Ach]],"")</f>
        <v>3.0674846625766872E-3</v>
      </c>
      <c r="K62" s="15">
        <f>IFERROR(J62*Table2[[#This Row],[FY24 Tx Curr DATIM Target (g*h(district total))]],"")</f>
        <v>0.23312883435582823</v>
      </c>
    </row>
    <row r="63" spans="1:11" x14ac:dyDescent="0.3">
      <c r="A63" s="24" t="s">
        <v>9</v>
      </c>
      <c r="B63" s="1" t="s">
        <v>68</v>
      </c>
      <c r="C63" s="1" t="s">
        <v>75</v>
      </c>
      <c r="D63" s="2">
        <v>0</v>
      </c>
      <c r="E63" s="2">
        <v>14</v>
      </c>
      <c r="F63" s="2">
        <v>14</v>
      </c>
      <c r="G63" s="199">
        <v>0.01</v>
      </c>
      <c r="H63" s="200">
        <v>3</v>
      </c>
      <c r="J63" s="14">
        <f>IFERROR(Table2[[#This Row],[ &lt;15]]/Table2[[#This Row],[FY23 Ach]],"")</f>
        <v>0</v>
      </c>
      <c r="K63" s="15">
        <f>IFERROR(J63*Table2[[#This Row],[FY24 Tx Curr DATIM Target (g*h(district total))]],"")</f>
        <v>0</v>
      </c>
    </row>
    <row r="64" spans="1:11" x14ac:dyDescent="0.3">
      <c r="A64" s="24" t="s">
        <v>9</v>
      </c>
      <c r="B64" s="1" t="s">
        <v>68</v>
      </c>
      <c r="C64" s="1" t="s">
        <v>76</v>
      </c>
      <c r="D64" s="2">
        <v>0</v>
      </c>
      <c r="E64" s="2">
        <v>220</v>
      </c>
      <c r="F64" s="2">
        <v>220</v>
      </c>
      <c r="G64" s="199">
        <v>0.13</v>
      </c>
      <c r="H64" s="200">
        <v>51</v>
      </c>
      <c r="J64" s="14">
        <f>IFERROR(Table2[[#This Row],[ &lt;15]]/Table2[[#This Row],[FY23 Ach]],"")</f>
        <v>0</v>
      </c>
      <c r="K64" s="15">
        <f>IFERROR(J64*Table2[[#This Row],[FY24 Tx Curr DATIM Target (g*h(district total))]],"")</f>
        <v>0</v>
      </c>
    </row>
    <row r="65" spans="1:11" x14ac:dyDescent="0.3">
      <c r="A65" s="24" t="s">
        <v>9</v>
      </c>
      <c r="B65" s="1" t="s">
        <v>68</v>
      </c>
      <c r="C65" s="1" t="s">
        <v>77</v>
      </c>
      <c r="D65" s="2">
        <v>0</v>
      </c>
      <c r="E65" s="2">
        <v>18</v>
      </c>
      <c r="F65" s="2">
        <v>18</v>
      </c>
      <c r="G65" s="199">
        <v>0.01</v>
      </c>
      <c r="H65" s="200">
        <v>4</v>
      </c>
      <c r="J65" s="14">
        <f>IFERROR(Table2[[#This Row],[ &lt;15]]/Table2[[#This Row],[FY23 Ach]],"")</f>
        <v>0</v>
      </c>
      <c r="K65" s="15">
        <f>IFERROR(J65*Table2[[#This Row],[FY24 Tx Curr DATIM Target (g*h(district total))]],"")</f>
        <v>0</v>
      </c>
    </row>
    <row r="66" spans="1:11" x14ac:dyDescent="0.3">
      <c r="A66" s="25" t="s">
        <v>9</v>
      </c>
      <c r="B66" s="5" t="s">
        <v>78</v>
      </c>
      <c r="C66" s="5"/>
      <c r="D66" s="6">
        <v>26</v>
      </c>
      <c r="E66" s="6">
        <v>1662</v>
      </c>
      <c r="F66" s="6">
        <v>1688</v>
      </c>
      <c r="G66" s="202">
        <v>1</v>
      </c>
      <c r="H66" s="203">
        <v>400</v>
      </c>
      <c r="J66" s="14">
        <f>IFERROR(Table2[[#This Row],[ &lt;15]]/Table2[[#This Row],[FY23 Ach]],"")</f>
        <v>1.5402843601895734E-2</v>
      </c>
      <c r="K66" s="15">
        <f>IFERROR(J66*Table2[[#This Row],[FY24 Tx Curr DATIM Target (g*h(district total))]],"")</f>
        <v>6.1611374407582939</v>
      </c>
    </row>
    <row r="67" spans="1:11" x14ac:dyDescent="0.3">
      <c r="A67" s="24" t="s">
        <v>9</v>
      </c>
      <c r="B67" s="1" t="s">
        <v>79</v>
      </c>
      <c r="C67" s="1" t="s">
        <v>80</v>
      </c>
      <c r="D67" s="2">
        <v>0</v>
      </c>
      <c r="E67" s="2">
        <v>66</v>
      </c>
      <c r="F67" s="2">
        <v>66</v>
      </c>
      <c r="G67" s="199">
        <v>0.08</v>
      </c>
      <c r="H67" s="200">
        <v>90</v>
      </c>
      <c r="J67" s="14">
        <f>IFERROR(Table2[[#This Row],[ &lt;15]]/Table2[[#This Row],[FY23 Ach]],"")</f>
        <v>0</v>
      </c>
      <c r="K67" s="15">
        <f>IFERROR(J67*Table2[[#This Row],[FY24 Tx Curr DATIM Target (g*h(district total))]],"")</f>
        <v>0</v>
      </c>
    </row>
    <row r="68" spans="1:11" x14ac:dyDescent="0.3">
      <c r="A68" s="24" t="s">
        <v>9</v>
      </c>
      <c r="B68" s="1" t="s">
        <v>79</v>
      </c>
      <c r="C68" s="1" t="s">
        <v>81</v>
      </c>
      <c r="D68" s="2">
        <v>0</v>
      </c>
      <c r="E68" s="2">
        <v>411</v>
      </c>
      <c r="F68" s="2">
        <v>411</v>
      </c>
      <c r="G68" s="199">
        <v>0.48</v>
      </c>
      <c r="H68" s="200">
        <v>563</v>
      </c>
      <c r="J68" s="14">
        <f>IFERROR(Table2[[#This Row],[ &lt;15]]/Table2[[#This Row],[FY23 Ach]],"")</f>
        <v>0</v>
      </c>
      <c r="K68" s="15">
        <f>IFERROR(J68*Table2[[#This Row],[FY24 Tx Curr DATIM Target (g*h(district total))]],"")</f>
        <v>0</v>
      </c>
    </row>
    <row r="69" spans="1:11" x14ac:dyDescent="0.3">
      <c r="A69" s="24" t="s">
        <v>9</v>
      </c>
      <c r="B69" s="1" t="s">
        <v>79</v>
      </c>
      <c r="C69" s="1" t="s">
        <v>82</v>
      </c>
      <c r="D69" s="2">
        <v>0</v>
      </c>
      <c r="E69" s="2">
        <v>20</v>
      </c>
      <c r="F69" s="2">
        <v>20</v>
      </c>
      <c r="G69" s="199">
        <v>0.02</v>
      </c>
      <c r="H69" s="200">
        <v>27</v>
      </c>
      <c r="J69" s="14">
        <f>IFERROR(Table2[[#This Row],[ &lt;15]]/Table2[[#This Row],[FY23 Ach]],"")</f>
        <v>0</v>
      </c>
      <c r="K69" s="15">
        <f>IFERROR(J69*Table2[[#This Row],[FY24 Tx Curr DATIM Target (g*h(district total))]],"")</f>
        <v>0</v>
      </c>
    </row>
    <row r="70" spans="1:11" x14ac:dyDescent="0.3">
      <c r="A70" s="24" t="s">
        <v>9</v>
      </c>
      <c r="B70" s="1" t="s">
        <v>79</v>
      </c>
      <c r="C70" s="1" t="s">
        <v>83</v>
      </c>
      <c r="D70" s="2">
        <v>0</v>
      </c>
      <c r="E70" s="2">
        <v>24</v>
      </c>
      <c r="F70" s="2">
        <v>24</v>
      </c>
      <c r="G70" s="199">
        <v>0.03</v>
      </c>
      <c r="H70" s="200">
        <v>33</v>
      </c>
      <c r="J70" s="14">
        <f>IFERROR(Table2[[#This Row],[ &lt;15]]/Table2[[#This Row],[FY23 Ach]],"")</f>
        <v>0</v>
      </c>
      <c r="K70" s="15">
        <f>IFERROR(J70*Table2[[#This Row],[FY24 Tx Curr DATIM Target (g*h(district total))]],"")</f>
        <v>0</v>
      </c>
    </row>
    <row r="71" spans="1:11" x14ac:dyDescent="0.3">
      <c r="A71" s="24" t="s">
        <v>9</v>
      </c>
      <c r="B71" s="1" t="s">
        <v>79</v>
      </c>
      <c r="C71" s="1" t="s">
        <v>84</v>
      </c>
      <c r="D71" s="2">
        <v>0</v>
      </c>
      <c r="E71" s="2">
        <v>18</v>
      </c>
      <c r="F71" s="2">
        <v>18</v>
      </c>
      <c r="G71" s="199">
        <v>0.02</v>
      </c>
      <c r="H71" s="200">
        <v>25</v>
      </c>
      <c r="J71" s="14">
        <f>IFERROR(Table2[[#This Row],[ &lt;15]]/Table2[[#This Row],[FY23 Ach]],"")</f>
        <v>0</v>
      </c>
      <c r="K71" s="15">
        <f>IFERROR(J71*Table2[[#This Row],[FY24 Tx Curr DATIM Target (g*h(district total))]],"")</f>
        <v>0</v>
      </c>
    </row>
    <row r="72" spans="1:11" x14ac:dyDescent="0.3">
      <c r="A72" s="24" t="s">
        <v>9</v>
      </c>
      <c r="B72" s="1" t="s">
        <v>79</v>
      </c>
      <c r="C72" s="1" t="s">
        <v>85</v>
      </c>
      <c r="D72" s="2">
        <v>0</v>
      </c>
      <c r="E72" s="2">
        <v>310</v>
      </c>
      <c r="F72" s="2">
        <v>310</v>
      </c>
      <c r="G72" s="199">
        <v>0.37</v>
      </c>
      <c r="H72" s="200">
        <v>425</v>
      </c>
      <c r="J72" s="14">
        <f>IFERROR(Table2[[#This Row],[ &lt;15]]/Table2[[#This Row],[FY23 Ach]],"")</f>
        <v>0</v>
      </c>
      <c r="K72" s="15">
        <f>IFERROR(J72*Table2[[#This Row],[FY24 Tx Curr DATIM Target (g*h(district total))]],"")</f>
        <v>0</v>
      </c>
    </row>
    <row r="73" spans="1:11" x14ac:dyDescent="0.3">
      <c r="A73" s="25" t="s">
        <v>9</v>
      </c>
      <c r="B73" s="5" t="s">
        <v>86</v>
      </c>
      <c r="C73" s="5"/>
      <c r="D73" s="2">
        <v>0</v>
      </c>
      <c r="E73" s="6">
        <v>849</v>
      </c>
      <c r="F73" s="6">
        <v>849</v>
      </c>
      <c r="G73" s="202">
        <v>1</v>
      </c>
      <c r="H73" s="198">
        <v>1163</v>
      </c>
      <c r="J73" s="14">
        <f>IFERROR(Table2[[#This Row],[ &lt;15]]/Table2[[#This Row],[FY23 Ach]],"")</f>
        <v>0</v>
      </c>
      <c r="K73" s="15">
        <f>IFERROR(J73*Table2[[#This Row],[FY24 Tx Curr DATIM Target (g*h(district total))]],"")</f>
        <v>0</v>
      </c>
    </row>
    <row r="74" spans="1:11" x14ac:dyDescent="0.3">
      <c r="A74" s="24" t="s">
        <v>9</v>
      </c>
      <c r="B74" s="1" t="s">
        <v>87</v>
      </c>
      <c r="C74" s="1" t="s">
        <v>88</v>
      </c>
      <c r="D74" s="2">
        <v>1</v>
      </c>
      <c r="E74" s="2">
        <v>641</v>
      </c>
      <c r="F74" s="2">
        <v>642</v>
      </c>
      <c r="G74" s="199">
        <v>0.28999999999999998</v>
      </c>
      <c r="H74" s="200">
        <v>801</v>
      </c>
      <c r="J74" s="14">
        <f>IFERROR(Table2[[#This Row],[ &lt;15]]/Table2[[#This Row],[FY23 Ach]],"")</f>
        <v>1.557632398753894E-3</v>
      </c>
      <c r="K74" s="15">
        <f>IFERROR(J74*Table2[[#This Row],[FY24 Tx Curr DATIM Target (g*h(district total))]],"")</f>
        <v>1.247663551401869</v>
      </c>
    </row>
    <row r="75" spans="1:11" x14ac:dyDescent="0.3">
      <c r="A75" s="24" t="s">
        <v>9</v>
      </c>
      <c r="B75" s="1" t="s">
        <v>87</v>
      </c>
      <c r="C75" s="1" t="s">
        <v>89</v>
      </c>
      <c r="D75" s="2">
        <v>0</v>
      </c>
      <c r="E75" s="2">
        <v>150</v>
      </c>
      <c r="F75" s="2">
        <v>150</v>
      </c>
      <c r="G75" s="199">
        <v>7.0000000000000007E-2</v>
      </c>
      <c r="H75" s="200">
        <v>187</v>
      </c>
      <c r="J75" s="14">
        <f>IFERROR(Table2[[#This Row],[ &lt;15]]/Table2[[#This Row],[FY23 Ach]],"")</f>
        <v>0</v>
      </c>
      <c r="K75" s="15">
        <f>IFERROR(J75*Table2[[#This Row],[FY24 Tx Curr DATIM Target (g*h(district total))]],"")</f>
        <v>0</v>
      </c>
    </row>
    <row r="76" spans="1:11" x14ac:dyDescent="0.3">
      <c r="A76" s="24" t="s">
        <v>9</v>
      </c>
      <c r="B76" s="1" t="s">
        <v>87</v>
      </c>
      <c r="C76" s="1" t="s">
        <v>90</v>
      </c>
      <c r="D76" s="2">
        <v>0</v>
      </c>
      <c r="E76" s="2">
        <v>35</v>
      </c>
      <c r="F76" s="2">
        <v>35</v>
      </c>
      <c r="G76" s="199">
        <v>0.02</v>
      </c>
      <c r="H76" s="200">
        <v>44</v>
      </c>
      <c r="J76" s="14">
        <f>IFERROR(Table2[[#This Row],[ &lt;15]]/Table2[[#This Row],[FY23 Ach]],"")</f>
        <v>0</v>
      </c>
      <c r="K76" s="15">
        <f>IFERROR(J76*Table2[[#This Row],[FY24 Tx Curr DATIM Target (g*h(district total))]],"")</f>
        <v>0</v>
      </c>
    </row>
    <row r="77" spans="1:11" x14ac:dyDescent="0.3">
      <c r="A77" s="24" t="s">
        <v>9</v>
      </c>
      <c r="B77" s="1" t="s">
        <v>87</v>
      </c>
      <c r="C77" s="1" t="s">
        <v>91</v>
      </c>
      <c r="D77" s="2">
        <v>0</v>
      </c>
      <c r="E77" s="2">
        <v>43</v>
      </c>
      <c r="F77" s="2">
        <v>43</v>
      </c>
      <c r="G77" s="199">
        <v>0.02</v>
      </c>
      <c r="H77" s="200">
        <v>54</v>
      </c>
      <c r="J77" s="14">
        <f>IFERROR(Table2[[#This Row],[ &lt;15]]/Table2[[#This Row],[FY23 Ach]],"")</f>
        <v>0</v>
      </c>
      <c r="K77" s="15">
        <f>IFERROR(J77*Table2[[#This Row],[FY24 Tx Curr DATIM Target (g*h(district total))]],"")</f>
        <v>0</v>
      </c>
    </row>
    <row r="78" spans="1:11" x14ac:dyDescent="0.3">
      <c r="A78" s="24" t="s">
        <v>9</v>
      </c>
      <c r="B78" s="1" t="s">
        <v>87</v>
      </c>
      <c r="C78" s="1" t="s">
        <v>92</v>
      </c>
      <c r="D78" s="2">
        <v>0</v>
      </c>
      <c r="E78" s="2">
        <v>157</v>
      </c>
      <c r="F78" s="2">
        <v>157</v>
      </c>
      <c r="G78" s="199">
        <v>7.0000000000000007E-2</v>
      </c>
      <c r="H78" s="200">
        <v>196</v>
      </c>
      <c r="J78" s="14">
        <f>IFERROR(Table2[[#This Row],[ &lt;15]]/Table2[[#This Row],[FY23 Ach]],"")</f>
        <v>0</v>
      </c>
      <c r="K78" s="15">
        <f>IFERROR(J78*Table2[[#This Row],[FY24 Tx Curr DATIM Target (g*h(district total))]],"")</f>
        <v>0</v>
      </c>
    </row>
    <row r="79" spans="1:11" x14ac:dyDescent="0.3">
      <c r="A79" s="191" t="s">
        <v>9</v>
      </c>
      <c r="B79" s="192" t="s">
        <v>87</v>
      </c>
      <c r="C79" s="192" t="s">
        <v>93</v>
      </c>
      <c r="D79" s="194">
        <v>0</v>
      </c>
      <c r="E79" s="194">
        <v>0</v>
      </c>
      <c r="F79" s="194">
        <v>0</v>
      </c>
      <c r="G79" s="199">
        <v>0</v>
      </c>
      <c r="H79" s="200">
        <v>0</v>
      </c>
      <c r="J79" s="14">
        <v>0</v>
      </c>
      <c r="K79" s="15">
        <f>IFERROR(J79*Table2[[#This Row],[FY24 Tx Curr DATIM Target (g*h(district total))]],"")</f>
        <v>0</v>
      </c>
    </row>
    <row r="80" spans="1:11" x14ac:dyDescent="0.3">
      <c r="A80" s="24" t="s">
        <v>9</v>
      </c>
      <c r="B80" s="1" t="s">
        <v>87</v>
      </c>
      <c r="C80" s="1" t="s">
        <v>94</v>
      </c>
      <c r="D80" s="2">
        <v>0</v>
      </c>
      <c r="E80" s="2">
        <v>13</v>
      </c>
      <c r="F80" s="2">
        <v>13</v>
      </c>
      <c r="G80" s="199">
        <v>0.01</v>
      </c>
      <c r="H80" s="200">
        <v>16</v>
      </c>
      <c r="J80" s="14">
        <f>IFERROR(Table2[[#This Row],[ &lt;15]]/Table2[[#This Row],[FY23 Ach]],"")</f>
        <v>0</v>
      </c>
      <c r="K80" s="15">
        <f>IFERROR(J80*Table2[[#This Row],[FY24 Tx Curr DATIM Target (g*h(district total))]],"")</f>
        <v>0</v>
      </c>
    </row>
    <row r="81" spans="1:11" x14ac:dyDescent="0.3">
      <c r="A81" s="24" t="s">
        <v>9</v>
      </c>
      <c r="B81" s="1" t="s">
        <v>87</v>
      </c>
      <c r="C81" s="1" t="s">
        <v>95</v>
      </c>
      <c r="D81" s="2">
        <v>0</v>
      </c>
      <c r="E81" s="2">
        <v>4</v>
      </c>
      <c r="F81" s="2">
        <v>4</v>
      </c>
      <c r="G81" s="199">
        <v>0</v>
      </c>
      <c r="H81" s="200">
        <v>5</v>
      </c>
      <c r="J81" s="14">
        <f>IFERROR(Table2[[#This Row],[ &lt;15]]/Table2[[#This Row],[FY23 Ach]],"")</f>
        <v>0</v>
      </c>
      <c r="K81" s="15">
        <f>IFERROR(J81*Table2[[#This Row],[FY24 Tx Curr DATIM Target (g*h(district total))]],"")</f>
        <v>0</v>
      </c>
    </row>
    <row r="82" spans="1:11" x14ac:dyDescent="0.3">
      <c r="A82" s="24" t="s">
        <v>9</v>
      </c>
      <c r="B82" s="1" t="s">
        <v>87</v>
      </c>
      <c r="C82" s="1" t="s">
        <v>96</v>
      </c>
      <c r="D82" s="2">
        <v>24</v>
      </c>
      <c r="E82" s="2">
        <v>488</v>
      </c>
      <c r="F82" s="2">
        <v>512</v>
      </c>
      <c r="G82" s="199">
        <v>0.23</v>
      </c>
      <c r="H82" s="200">
        <v>640</v>
      </c>
      <c r="J82" s="14">
        <f>IFERROR(Table2[[#This Row],[ &lt;15]]/Table2[[#This Row],[FY23 Ach]],"")</f>
        <v>4.6875E-2</v>
      </c>
      <c r="K82" s="15">
        <f>IFERROR(J82*Table2[[#This Row],[FY24 Tx Curr DATIM Target (g*h(district total))]],"")</f>
        <v>30</v>
      </c>
    </row>
    <row r="83" spans="1:11" x14ac:dyDescent="0.3">
      <c r="A83" s="24" t="s">
        <v>9</v>
      </c>
      <c r="B83" s="1" t="s">
        <v>87</v>
      </c>
      <c r="C83" s="1" t="s">
        <v>97</v>
      </c>
      <c r="D83" s="2">
        <v>0</v>
      </c>
      <c r="E83" s="2">
        <v>18</v>
      </c>
      <c r="F83" s="2">
        <v>18</v>
      </c>
      <c r="G83" s="199">
        <v>0.01</v>
      </c>
      <c r="H83" s="200">
        <v>22</v>
      </c>
      <c r="J83" s="14">
        <f>IFERROR(Table2[[#This Row],[ &lt;15]]/Table2[[#This Row],[FY23 Ach]],"")</f>
        <v>0</v>
      </c>
      <c r="K83" s="15">
        <f>IFERROR(J83*Table2[[#This Row],[FY24 Tx Curr DATIM Target (g*h(district total))]],"")</f>
        <v>0</v>
      </c>
    </row>
    <row r="84" spans="1:11" x14ac:dyDescent="0.3">
      <c r="A84" s="24" t="s">
        <v>9</v>
      </c>
      <c r="B84" s="1" t="s">
        <v>87</v>
      </c>
      <c r="C84" s="1" t="s">
        <v>98</v>
      </c>
      <c r="D84" s="2">
        <v>1</v>
      </c>
      <c r="E84" s="2">
        <v>118</v>
      </c>
      <c r="F84" s="2">
        <v>119</v>
      </c>
      <c r="G84" s="199">
        <v>0.05</v>
      </c>
      <c r="H84" s="200">
        <v>148</v>
      </c>
      <c r="J84" s="14">
        <f>IFERROR(Table2[[#This Row],[ &lt;15]]/Table2[[#This Row],[FY23 Ach]],"")</f>
        <v>8.4033613445378148E-3</v>
      </c>
      <c r="K84" s="15">
        <f>IFERROR(J84*Table2[[#This Row],[FY24 Tx Curr DATIM Target (g*h(district total))]],"")</f>
        <v>1.2436974789915967</v>
      </c>
    </row>
    <row r="85" spans="1:11" x14ac:dyDescent="0.3">
      <c r="A85" s="24" t="s">
        <v>9</v>
      </c>
      <c r="B85" s="1" t="s">
        <v>87</v>
      </c>
      <c r="C85" s="1" t="s">
        <v>99</v>
      </c>
      <c r="D85" s="2">
        <v>42</v>
      </c>
      <c r="E85" s="2">
        <v>454</v>
      </c>
      <c r="F85" s="2">
        <v>496</v>
      </c>
      <c r="G85" s="199">
        <v>0.23</v>
      </c>
      <c r="H85" s="200">
        <v>619</v>
      </c>
      <c r="J85" s="14">
        <f>IFERROR(Table2[[#This Row],[ &lt;15]]/Table2[[#This Row],[FY23 Ach]],"")</f>
        <v>8.4677419354838704E-2</v>
      </c>
      <c r="K85" s="15">
        <f>IFERROR(J85*Table2[[#This Row],[FY24 Tx Curr DATIM Target (g*h(district total))]],"")</f>
        <v>52.41532258064516</v>
      </c>
    </row>
    <row r="86" spans="1:11" x14ac:dyDescent="0.3">
      <c r="A86" s="25" t="s">
        <v>9</v>
      </c>
      <c r="B86" s="5" t="s">
        <v>100</v>
      </c>
      <c r="C86" s="5"/>
      <c r="D86" s="6">
        <v>68</v>
      </c>
      <c r="E86" s="6">
        <v>2121</v>
      </c>
      <c r="F86" s="6">
        <v>2189</v>
      </c>
      <c r="G86" s="202">
        <v>1</v>
      </c>
      <c r="H86" s="198">
        <v>2732</v>
      </c>
      <c r="J86" s="14">
        <f>IFERROR(Table2[[#This Row],[ &lt;15]]/Table2[[#This Row],[FY23 Ach]],"")</f>
        <v>3.1064412973960714E-2</v>
      </c>
      <c r="K86" s="15">
        <f>IFERROR(J86*Table2[[#This Row],[FY24 Tx Curr DATIM Target (g*h(district total))]],"")</f>
        <v>84.867976244860671</v>
      </c>
    </row>
    <row r="87" spans="1:11" x14ac:dyDescent="0.3">
      <c r="A87" s="24" t="s">
        <v>9</v>
      </c>
      <c r="B87" s="1" t="s">
        <v>101</v>
      </c>
      <c r="C87" s="1" t="s">
        <v>102</v>
      </c>
      <c r="D87" s="2">
        <v>0</v>
      </c>
      <c r="E87" s="2">
        <v>18</v>
      </c>
      <c r="F87" s="2">
        <v>18</v>
      </c>
      <c r="G87" s="3">
        <f>F87/$F$106</f>
        <v>4.9301561216105174E-3</v>
      </c>
      <c r="H87" s="19">
        <f>G87*$H$106</f>
        <v>20.780608052588331</v>
      </c>
      <c r="J87" s="14">
        <f>IFERROR(Table2[[#This Row],[ &lt;15]]/Table2[[#This Row],[FY23 Ach]],"")</f>
        <v>0</v>
      </c>
      <c r="K87" s="15">
        <f>IFERROR(J87*Table2[[#This Row],[FY24 Tx Curr DATIM Target (g*h(district total))]],"")</f>
        <v>0</v>
      </c>
    </row>
    <row r="88" spans="1:11" x14ac:dyDescent="0.3">
      <c r="A88" s="24" t="s">
        <v>9</v>
      </c>
      <c r="B88" s="1" t="s">
        <v>101</v>
      </c>
      <c r="C88" s="1" t="s">
        <v>103</v>
      </c>
      <c r="D88" s="2">
        <v>0</v>
      </c>
      <c r="E88" s="2">
        <v>176</v>
      </c>
      <c r="F88" s="2">
        <v>176</v>
      </c>
      <c r="G88" s="3">
        <f t="shared" ref="G88:G106" si="3">F88/$F$106</f>
        <v>4.8205970966858393E-2</v>
      </c>
      <c r="H88" s="19">
        <f t="shared" ref="H88:H105" si="4">G88*$H$106</f>
        <v>203.18816762530813</v>
      </c>
      <c r="J88" s="14">
        <f>IFERROR(Table2[[#This Row],[ &lt;15]]/Table2[[#This Row],[FY23 Ach]],"")</f>
        <v>0</v>
      </c>
      <c r="K88" s="15">
        <f>IFERROR(J88*Table2[[#This Row],[FY24 Tx Curr DATIM Target (g*h(district total))]],"")</f>
        <v>0</v>
      </c>
    </row>
    <row r="89" spans="1:11" x14ac:dyDescent="0.3">
      <c r="A89" s="24" t="s">
        <v>9</v>
      </c>
      <c r="B89" s="1" t="s">
        <v>101</v>
      </c>
      <c r="C89" s="1" t="s">
        <v>104</v>
      </c>
      <c r="D89" s="2">
        <v>2</v>
      </c>
      <c r="E89" s="2">
        <v>251</v>
      </c>
      <c r="F89" s="2">
        <v>253</v>
      </c>
      <c r="G89" s="3">
        <f t="shared" si="3"/>
        <v>6.9296083264858949E-2</v>
      </c>
      <c r="H89" s="19">
        <f t="shared" si="4"/>
        <v>292.08299096138046</v>
      </c>
      <c r="J89" s="14">
        <f>IFERROR(Table2[[#This Row],[ &lt;15]]/Table2[[#This Row],[FY23 Ach]],"")</f>
        <v>7.9051383399209481E-3</v>
      </c>
      <c r="K89" s="15">
        <f>IFERROR(J89*Table2[[#This Row],[FY24 Tx Curr DATIM Target (g*h(district total))]],"")</f>
        <v>2.3089564502875923</v>
      </c>
    </row>
    <row r="90" spans="1:11" x14ac:dyDescent="0.3">
      <c r="A90" s="24" t="s">
        <v>9</v>
      </c>
      <c r="B90" s="1" t="s">
        <v>101</v>
      </c>
      <c r="C90" s="1" t="s">
        <v>105</v>
      </c>
      <c r="D90" s="2">
        <v>0</v>
      </c>
      <c r="E90" s="2">
        <v>15</v>
      </c>
      <c r="F90" s="2">
        <v>15</v>
      </c>
      <c r="G90" s="3">
        <f t="shared" si="3"/>
        <v>4.1084634346754316E-3</v>
      </c>
      <c r="H90" s="19">
        <f t="shared" si="4"/>
        <v>17.317173377156944</v>
      </c>
      <c r="J90" s="14">
        <f>IFERROR(Table2[[#This Row],[ &lt;15]]/Table2[[#This Row],[FY23 Ach]],"")</f>
        <v>0</v>
      </c>
      <c r="K90" s="15">
        <f>IFERROR(J90*Table2[[#This Row],[FY24 Tx Curr DATIM Target (g*h(district total))]],"")</f>
        <v>0</v>
      </c>
    </row>
    <row r="91" spans="1:11" x14ac:dyDescent="0.3">
      <c r="A91" s="24" t="s">
        <v>9</v>
      </c>
      <c r="B91" s="1" t="s">
        <v>101</v>
      </c>
      <c r="C91" s="1" t="s">
        <v>106</v>
      </c>
      <c r="D91" s="2">
        <v>10</v>
      </c>
      <c r="E91" s="2">
        <v>290</v>
      </c>
      <c r="F91" s="2">
        <v>300</v>
      </c>
      <c r="G91" s="3">
        <f t="shared" si="3"/>
        <v>8.2169268693508629E-2</v>
      </c>
      <c r="H91" s="19">
        <f t="shared" si="4"/>
        <v>346.3434675431389</v>
      </c>
      <c r="J91" s="14">
        <f>IFERROR(Table2[[#This Row],[ &lt;15]]/Table2[[#This Row],[FY23 Ach]],"")</f>
        <v>3.3333333333333333E-2</v>
      </c>
      <c r="K91" s="15">
        <f>IFERROR(J91*Table2[[#This Row],[FY24 Tx Curr DATIM Target (g*h(district total))]],"")</f>
        <v>11.544782251437963</v>
      </c>
    </row>
    <row r="92" spans="1:11" x14ac:dyDescent="0.3">
      <c r="A92" s="24" t="s">
        <v>9</v>
      </c>
      <c r="B92" s="1" t="s">
        <v>101</v>
      </c>
      <c r="C92" s="1" t="s">
        <v>194</v>
      </c>
      <c r="D92" s="2">
        <v>0</v>
      </c>
      <c r="E92" s="2">
        <v>19</v>
      </c>
      <c r="F92" s="2">
        <v>19</v>
      </c>
      <c r="G92" s="3">
        <f t="shared" si="3"/>
        <v>5.2040536839222133E-3</v>
      </c>
      <c r="H92" s="19">
        <f t="shared" si="4"/>
        <v>21.935086277732129</v>
      </c>
      <c r="J92" s="14">
        <f>IFERROR(Table2[[#This Row],[ &lt;15]]/Table2[[#This Row],[FY23 Ach]],"")</f>
        <v>0</v>
      </c>
      <c r="K92" s="15">
        <f>IFERROR(J92*Table2[[#This Row],[FY24 Tx Curr DATIM Target (g*h(district total))]],"")</f>
        <v>0</v>
      </c>
    </row>
    <row r="93" spans="1:11" x14ac:dyDescent="0.3">
      <c r="A93" s="24" t="s">
        <v>9</v>
      </c>
      <c r="B93" s="1" t="s">
        <v>101</v>
      </c>
      <c r="C93" s="1" t="s">
        <v>108</v>
      </c>
      <c r="D93" s="2">
        <v>0</v>
      </c>
      <c r="E93" s="2">
        <v>217</v>
      </c>
      <c r="F93" s="2">
        <v>217</v>
      </c>
      <c r="G93" s="3">
        <f t="shared" si="3"/>
        <v>5.9435771021637905E-2</v>
      </c>
      <c r="H93" s="19">
        <f t="shared" si="4"/>
        <v>250.52177485620376</v>
      </c>
      <c r="J93" s="14">
        <f>IFERROR(Table2[[#This Row],[ &lt;15]]/Table2[[#This Row],[FY23 Ach]],"")</f>
        <v>0</v>
      </c>
      <c r="K93" s="15">
        <f>IFERROR(J93*Table2[[#This Row],[FY24 Tx Curr DATIM Target (g*h(district total))]],"")</f>
        <v>0</v>
      </c>
    </row>
    <row r="94" spans="1:11" x14ac:dyDescent="0.3">
      <c r="A94" s="24" t="s">
        <v>9</v>
      </c>
      <c r="B94" s="1" t="s">
        <v>101</v>
      </c>
      <c r="C94" s="1" t="s">
        <v>109</v>
      </c>
      <c r="D94" s="2">
        <v>0</v>
      </c>
      <c r="E94" s="2">
        <v>183</v>
      </c>
      <c r="F94" s="2">
        <v>183</v>
      </c>
      <c r="G94" s="3">
        <f t="shared" si="3"/>
        <v>5.012325390304026E-2</v>
      </c>
      <c r="H94" s="19">
        <f t="shared" si="4"/>
        <v>211.2695152013147</v>
      </c>
      <c r="J94" s="14">
        <f>IFERROR(Table2[[#This Row],[ &lt;15]]/Table2[[#This Row],[FY23 Ach]],"")</f>
        <v>0</v>
      </c>
      <c r="K94" s="15">
        <f>IFERROR(J94*Table2[[#This Row],[FY24 Tx Curr DATIM Target (g*h(district total))]],"")</f>
        <v>0</v>
      </c>
    </row>
    <row r="95" spans="1:11" x14ac:dyDescent="0.3">
      <c r="A95" s="24" t="s">
        <v>9</v>
      </c>
      <c r="B95" s="1" t="s">
        <v>101</v>
      </c>
      <c r="C95" s="1" t="s">
        <v>110</v>
      </c>
      <c r="D95" s="2">
        <v>0</v>
      </c>
      <c r="E95" s="2">
        <v>363</v>
      </c>
      <c r="F95" s="2">
        <v>363</v>
      </c>
      <c r="G95" s="3">
        <f t="shared" si="3"/>
        <v>9.9424815119145443E-2</v>
      </c>
      <c r="H95" s="19">
        <f t="shared" si="4"/>
        <v>419.07559572719805</v>
      </c>
      <c r="J95" s="14">
        <f>IFERROR(Table2[[#This Row],[ &lt;15]]/Table2[[#This Row],[FY23 Ach]],"")</f>
        <v>0</v>
      </c>
      <c r="K95" s="15">
        <f>IFERROR(J95*Table2[[#This Row],[FY24 Tx Curr DATIM Target (g*h(district total))]],"")</f>
        <v>0</v>
      </c>
    </row>
    <row r="96" spans="1:11" x14ac:dyDescent="0.3">
      <c r="A96" s="191" t="s">
        <v>9</v>
      </c>
      <c r="B96" s="192" t="s">
        <v>101</v>
      </c>
      <c r="C96" s="192" t="s">
        <v>111</v>
      </c>
      <c r="D96" s="194">
        <v>0</v>
      </c>
      <c r="E96" s="194">
        <v>0</v>
      </c>
      <c r="F96" s="194">
        <v>0</v>
      </c>
      <c r="G96" s="3">
        <f t="shared" si="3"/>
        <v>0</v>
      </c>
      <c r="H96" s="19">
        <f t="shared" si="4"/>
        <v>0</v>
      </c>
      <c r="J96" s="14">
        <v>0</v>
      </c>
      <c r="K96" s="15">
        <f>IFERROR(J96*Table2[[#This Row],[FY24 Tx Curr DATIM Target (g*h(district total))]],"")</f>
        <v>0</v>
      </c>
    </row>
    <row r="97" spans="1:11" x14ac:dyDescent="0.3">
      <c r="A97" s="24" t="s">
        <v>9</v>
      </c>
      <c r="B97" s="1" t="s">
        <v>101</v>
      </c>
      <c r="C97" s="1" t="s">
        <v>112</v>
      </c>
      <c r="D97" s="2">
        <v>1</v>
      </c>
      <c r="E97" s="2">
        <v>144</v>
      </c>
      <c r="F97" s="2">
        <v>145</v>
      </c>
      <c r="G97" s="3">
        <f t="shared" si="3"/>
        <v>3.9715146535195839E-2</v>
      </c>
      <c r="H97" s="19">
        <f t="shared" si="4"/>
        <v>167.39934264585045</v>
      </c>
      <c r="J97" s="14">
        <f>IFERROR(Table2[[#This Row],[ &lt;15]]/Table2[[#This Row],[FY23 Ach]],"")</f>
        <v>6.8965517241379309E-3</v>
      </c>
      <c r="K97" s="15">
        <f>IFERROR(J97*Table2[[#This Row],[FY24 Tx Curr DATIM Target (g*h(district total))]],"")</f>
        <v>1.1544782251437962</v>
      </c>
    </row>
    <row r="98" spans="1:11" x14ac:dyDescent="0.3">
      <c r="A98" s="24" t="s">
        <v>9</v>
      </c>
      <c r="B98" s="1" t="s">
        <v>101</v>
      </c>
      <c r="C98" s="1" t="s">
        <v>113</v>
      </c>
      <c r="D98" s="2">
        <v>7</v>
      </c>
      <c r="E98" s="2">
        <v>264</v>
      </c>
      <c r="F98" s="2">
        <v>271</v>
      </c>
      <c r="G98" s="3">
        <f t="shared" si="3"/>
        <v>7.4226239386469467E-2</v>
      </c>
      <c r="H98" s="19">
        <f t="shared" si="4"/>
        <v>312.86359901396878</v>
      </c>
      <c r="J98" s="14">
        <f>IFERROR(Table2[[#This Row],[ &lt;15]]/Table2[[#This Row],[FY23 Ach]],"")</f>
        <v>2.5830258302583026E-2</v>
      </c>
      <c r="K98" s="15">
        <f>IFERROR(J98*Table2[[#This Row],[FY24 Tx Curr DATIM Target (g*h(district total))]],"")</f>
        <v>8.0813475760065732</v>
      </c>
    </row>
    <row r="99" spans="1:11" x14ac:dyDescent="0.3">
      <c r="A99" s="24" t="s">
        <v>9</v>
      </c>
      <c r="B99" s="1" t="s">
        <v>101</v>
      </c>
      <c r="C99" s="1" t="s">
        <v>114</v>
      </c>
      <c r="D99" s="2">
        <v>0</v>
      </c>
      <c r="E99" s="2">
        <v>342</v>
      </c>
      <c r="F99" s="2">
        <v>342</v>
      </c>
      <c r="G99" s="3">
        <f t="shared" si="3"/>
        <v>9.3672966310599834E-2</v>
      </c>
      <c r="H99" s="19">
        <f t="shared" si="4"/>
        <v>394.83155299917831</v>
      </c>
      <c r="J99" s="14">
        <f>IFERROR(Table2[[#This Row],[ &lt;15]]/Table2[[#This Row],[FY23 Ach]],"")</f>
        <v>0</v>
      </c>
      <c r="K99" s="15">
        <f>IFERROR(J99*Table2[[#This Row],[FY24 Tx Curr DATIM Target (g*h(district total))]],"")</f>
        <v>0</v>
      </c>
    </row>
    <row r="100" spans="1:11" x14ac:dyDescent="0.3">
      <c r="A100" s="24" t="s">
        <v>9</v>
      </c>
      <c r="B100" s="1" t="s">
        <v>101</v>
      </c>
      <c r="C100" s="1" t="s">
        <v>115</v>
      </c>
      <c r="D100" s="2">
        <v>0</v>
      </c>
      <c r="E100" s="2">
        <v>50</v>
      </c>
      <c r="F100" s="2">
        <v>50</v>
      </c>
      <c r="G100" s="3">
        <f t="shared" si="3"/>
        <v>1.3694878115584772E-2</v>
      </c>
      <c r="H100" s="19">
        <f t="shared" si="4"/>
        <v>57.723911257189812</v>
      </c>
      <c r="J100" s="14">
        <f>IFERROR(Table2[[#This Row],[ &lt;15]]/Table2[[#This Row],[FY23 Ach]],"")</f>
        <v>0</v>
      </c>
      <c r="K100" s="15">
        <f>IFERROR(J100*Table2[[#This Row],[FY24 Tx Curr DATIM Target (g*h(district total))]],"")</f>
        <v>0</v>
      </c>
    </row>
    <row r="101" spans="1:11" x14ac:dyDescent="0.3">
      <c r="A101" s="24" t="s">
        <v>9</v>
      </c>
      <c r="B101" s="1" t="s">
        <v>101</v>
      </c>
      <c r="C101" s="1" t="s">
        <v>116</v>
      </c>
      <c r="D101" s="2">
        <v>0</v>
      </c>
      <c r="E101" s="2">
        <v>26</v>
      </c>
      <c r="F101" s="2">
        <v>26</v>
      </c>
      <c r="G101" s="3">
        <f t="shared" si="3"/>
        <v>7.1213366201040807E-3</v>
      </c>
      <c r="H101" s="19">
        <f t="shared" si="4"/>
        <v>30.0164338537387</v>
      </c>
      <c r="J101" s="14">
        <f>IFERROR(Table2[[#This Row],[ &lt;15]]/Table2[[#This Row],[FY23 Ach]],"")</f>
        <v>0</v>
      </c>
      <c r="K101" s="15">
        <f>IFERROR(J101*Table2[[#This Row],[FY24 Tx Curr DATIM Target (g*h(district total))]],"")</f>
        <v>0</v>
      </c>
    </row>
    <row r="102" spans="1:11" x14ac:dyDescent="0.3">
      <c r="A102" s="24" t="s">
        <v>9</v>
      </c>
      <c r="B102" s="1" t="s">
        <v>101</v>
      </c>
      <c r="C102" s="1" t="s">
        <v>117</v>
      </c>
      <c r="D102" s="2">
        <v>7</v>
      </c>
      <c r="E102" s="2">
        <v>211</v>
      </c>
      <c r="F102" s="2">
        <v>218</v>
      </c>
      <c r="G102" s="3">
        <f t="shared" si="3"/>
        <v>5.9709668583949604E-2</v>
      </c>
      <c r="H102" s="19">
        <f t="shared" si="4"/>
        <v>251.6762530813476</v>
      </c>
      <c r="J102" s="14">
        <f>IFERROR(Table2[[#This Row],[ &lt;15]]/Table2[[#This Row],[FY23 Ach]],"")</f>
        <v>3.2110091743119268E-2</v>
      </c>
      <c r="K102" s="15">
        <f>IFERROR(J102*Table2[[#This Row],[FY24 Tx Curr DATIM Target (g*h(district total))]],"")</f>
        <v>8.0813475760065749</v>
      </c>
    </row>
    <row r="103" spans="1:11" x14ac:dyDescent="0.3">
      <c r="A103" s="24" t="s">
        <v>9</v>
      </c>
      <c r="B103" s="1" t="s">
        <v>101</v>
      </c>
      <c r="C103" s="1" t="s">
        <v>118</v>
      </c>
      <c r="D103" s="2">
        <v>0</v>
      </c>
      <c r="E103" s="2">
        <v>37</v>
      </c>
      <c r="F103" s="2">
        <v>37</v>
      </c>
      <c r="G103" s="3">
        <f t="shared" si="3"/>
        <v>1.0134209805532731E-2</v>
      </c>
      <c r="H103" s="19">
        <f t="shared" si="4"/>
        <v>42.71569433032046</v>
      </c>
      <c r="J103" s="14">
        <f>IFERROR(Table2[[#This Row],[ &lt;15]]/Table2[[#This Row],[FY23 Ach]],"")</f>
        <v>0</v>
      </c>
      <c r="K103" s="15">
        <f>IFERROR(J103*Table2[[#This Row],[FY24 Tx Curr DATIM Target (g*h(district total))]],"")</f>
        <v>0</v>
      </c>
    </row>
    <row r="104" spans="1:11" x14ac:dyDescent="0.3">
      <c r="A104" s="24" t="s">
        <v>9</v>
      </c>
      <c r="B104" s="1" t="s">
        <v>101</v>
      </c>
      <c r="C104" s="1" t="s">
        <v>119</v>
      </c>
      <c r="D104" s="2">
        <v>0</v>
      </c>
      <c r="E104" s="2">
        <v>12</v>
      </c>
      <c r="F104" s="2">
        <v>12</v>
      </c>
      <c r="G104" s="3">
        <f t="shared" si="3"/>
        <v>3.286770747740345E-3</v>
      </c>
      <c r="H104" s="19">
        <f t="shared" si="4"/>
        <v>13.853738701725554</v>
      </c>
      <c r="J104" s="14">
        <f>IFERROR(Table2[[#This Row],[ &lt;15]]/Table2[[#This Row],[FY23 Ach]],"")</f>
        <v>0</v>
      </c>
      <c r="K104" s="15">
        <f>IFERROR(J104*Table2[[#This Row],[FY24 Tx Curr DATIM Target (g*h(district total))]],"")</f>
        <v>0</v>
      </c>
    </row>
    <row r="105" spans="1:11" x14ac:dyDescent="0.3">
      <c r="A105" s="24" t="s">
        <v>9</v>
      </c>
      <c r="B105" s="1" t="s">
        <v>101</v>
      </c>
      <c r="C105" s="1" t="s">
        <v>120</v>
      </c>
      <c r="D105" s="2">
        <v>66</v>
      </c>
      <c r="E105" s="2">
        <v>940</v>
      </c>
      <c r="F105" s="2">
        <v>1006</v>
      </c>
      <c r="G105" s="3">
        <f t="shared" si="3"/>
        <v>0.27554094768556558</v>
      </c>
      <c r="H105" s="19">
        <f t="shared" si="4"/>
        <v>1161.4050944946589</v>
      </c>
      <c r="J105" s="14">
        <f>IFERROR(Table2[[#This Row],[ &lt;15]]/Table2[[#This Row],[FY23 Ach]],"")</f>
        <v>6.560636182902585E-2</v>
      </c>
      <c r="K105" s="15">
        <f>IFERROR(J105*Table2[[#This Row],[FY24 Tx Curr DATIM Target (g*h(district total))]],"")</f>
        <v>76.195562859490551</v>
      </c>
    </row>
    <row r="106" spans="1:11" x14ac:dyDescent="0.3">
      <c r="A106" s="25" t="s">
        <v>9</v>
      </c>
      <c r="B106" s="5" t="s">
        <v>121</v>
      </c>
      <c r="C106" s="5"/>
      <c r="D106" s="6">
        <v>93</v>
      </c>
      <c r="E106" s="6">
        <v>3558</v>
      </c>
      <c r="F106" s="6">
        <v>3651</v>
      </c>
      <c r="G106" s="7">
        <f t="shared" si="3"/>
        <v>1</v>
      </c>
      <c r="H106" s="21">
        <v>4215</v>
      </c>
      <c r="J106" s="14">
        <f>IFERROR(Table2[[#This Row],[ &lt;15]]/Table2[[#This Row],[FY23 Ach]],"")</f>
        <v>2.5472473294987676E-2</v>
      </c>
      <c r="K106" s="15">
        <f>IFERROR(J106*Table2[[#This Row],[FY24 Tx Curr DATIM Target (g*h(district total))]],"")</f>
        <v>107.36647493837306</v>
      </c>
    </row>
    <row r="107" spans="1:11" x14ac:dyDescent="0.3">
      <c r="A107" s="24" t="s">
        <v>9</v>
      </c>
      <c r="B107" s="1" t="s">
        <v>122</v>
      </c>
      <c r="C107" s="1" t="s">
        <v>123</v>
      </c>
      <c r="D107" s="2">
        <v>0</v>
      </c>
      <c r="E107" s="2">
        <v>270</v>
      </c>
      <c r="F107" s="2">
        <v>270</v>
      </c>
      <c r="G107" s="3">
        <f>F107/$F$113</f>
        <v>0.19722425127830534</v>
      </c>
      <c r="H107" s="19">
        <f>G107*$H$113</f>
        <v>257.5748721694668</v>
      </c>
      <c r="J107" s="14">
        <f>IFERROR(Table2[[#This Row],[ &lt;15]]/Table2[[#This Row],[FY23 Ach]],"")</f>
        <v>0</v>
      </c>
      <c r="K107" s="15">
        <f>IFERROR(J107*Table2[[#This Row],[FY24 Tx Curr DATIM Target (g*h(district total))]],"")</f>
        <v>0</v>
      </c>
    </row>
    <row r="108" spans="1:11" x14ac:dyDescent="0.3">
      <c r="A108" s="24" t="s">
        <v>9</v>
      </c>
      <c r="B108" s="1" t="s">
        <v>122</v>
      </c>
      <c r="C108" s="1" t="s">
        <v>124</v>
      </c>
      <c r="D108" s="2">
        <v>0</v>
      </c>
      <c r="E108" s="2">
        <v>11</v>
      </c>
      <c r="F108" s="2">
        <v>11</v>
      </c>
      <c r="G108" s="3">
        <f t="shared" ref="G108:G113" si="5">F108/$F$113</f>
        <v>8.0350620891161424E-3</v>
      </c>
      <c r="H108" s="19">
        <f t="shared" ref="H108:H112" si="6">G108*$H$113</f>
        <v>10.493791088385683</v>
      </c>
      <c r="J108" s="14">
        <f>IFERROR(Table2[[#This Row],[ &lt;15]]/Table2[[#This Row],[FY23 Ach]],"")</f>
        <v>0</v>
      </c>
      <c r="K108" s="15">
        <f>IFERROR(J108*Table2[[#This Row],[FY24 Tx Curr DATIM Target (g*h(district total))]],"")</f>
        <v>0</v>
      </c>
    </row>
    <row r="109" spans="1:11" x14ac:dyDescent="0.3">
      <c r="A109" s="24" t="s">
        <v>9</v>
      </c>
      <c r="B109" s="1" t="s">
        <v>122</v>
      </c>
      <c r="C109" s="1" t="s">
        <v>125</v>
      </c>
      <c r="D109" s="2">
        <v>0</v>
      </c>
      <c r="E109" s="2">
        <v>145</v>
      </c>
      <c r="F109" s="2">
        <v>145</v>
      </c>
      <c r="G109" s="3">
        <f t="shared" si="5"/>
        <v>0.10591672753834916</v>
      </c>
      <c r="H109" s="19">
        <f t="shared" si="6"/>
        <v>138.32724616508401</v>
      </c>
      <c r="J109" s="14">
        <f>IFERROR(Table2[[#This Row],[ &lt;15]]/Table2[[#This Row],[FY23 Ach]],"")</f>
        <v>0</v>
      </c>
      <c r="K109" s="15">
        <f>IFERROR(J109*Table2[[#This Row],[FY24 Tx Curr DATIM Target (g*h(district total))]],"")</f>
        <v>0</v>
      </c>
    </row>
    <row r="110" spans="1:11" x14ac:dyDescent="0.3">
      <c r="A110" s="191" t="s">
        <v>9</v>
      </c>
      <c r="B110" s="192" t="s">
        <v>122</v>
      </c>
      <c r="C110" s="192" t="s">
        <v>126</v>
      </c>
      <c r="D110" s="194">
        <v>0</v>
      </c>
      <c r="E110" s="194">
        <v>0</v>
      </c>
      <c r="F110" s="194">
        <v>0</v>
      </c>
      <c r="G110" s="3">
        <f t="shared" si="5"/>
        <v>0</v>
      </c>
      <c r="H110" s="19">
        <f t="shared" si="6"/>
        <v>0</v>
      </c>
      <c r="J110" s="14">
        <v>0</v>
      </c>
      <c r="K110" s="15">
        <f>IFERROR(J110*Table2[[#This Row],[FY24 Tx Curr DATIM Target (g*h(district total))]],"")</f>
        <v>0</v>
      </c>
    </row>
    <row r="111" spans="1:11" x14ac:dyDescent="0.3">
      <c r="A111" s="191" t="s">
        <v>9</v>
      </c>
      <c r="B111" s="192" t="s">
        <v>122</v>
      </c>
      <c r="C111" s="192" t="s">
        <v>127</v>
      </c>
      <c r="D111" s="194">
        <v>0</v>
      </c>
      <c r="E111" s="194">
        <v>0</v>
      </c>
      <c r="F111" s="194">
        <v>0</v>
      </c>
      <c r="G111" s="3">
        <f t="shared" si="5"/>
        <v>0</v>
      </c>
      <c r="H111" s="19">
        <f t="shared" si="6"/>
        <v>0</v>
      </c>
      <c r="J111" s="14">
        <v>0</v>
      </c>
      <c r="K111" s="15">
        <f>IFERROR(J111*Table2[[#This Row],[FY24 Tx Curr DATIM Target (g*h(district total))]],"")</f>
        <v>0</v>
      </c>
    </row>
    <row r="112" spans="1:11" x14ac:dyDescent="0.3">
      <c r="A112" s="24" t="s">
        <v>9</v>
      </c>
      <c r="B112" s="1" t="s">
        <v>122</v>
      </c>
      <c r="C112" s="1" t="s">
        <v>128</v>
      </c>
      <c r="D112" s="2">
        <v>0</v>
      </c>
      <c r="E112" s="2">
        <v>943</v>
      </c>
      <c r="F112" s="2">
        <v>943</v>
      </c>
      <c r="G112" s="3">
        <f t="shared" si="5"/>
        <v>0.68882395909422933</v>
      </c>
      <c r="H112" s="19">
        <f t="shared" si="6"/>
        <v>899.60409057706352</v>
      </c>
      <c r="J112" s="14">
        <f>IFERROR(Table2[[#This Row],[ &lt;15]]/Table2[[#This Row],[FY23 Ach]],"")</f>
        <v>0</v>
      </c>
      <c r="K112" s="15">
        <f>IFERROR(J112*Table2[[#This Row],[FY24 Tx Curr DATIM Target (g*h(district total))]],"")</f>
        <v>0</v>
      </c>
    </row>
    <row r="113" spans="1:11" x14ac:dyDescent="0.3">
      <c r="A113" s="25" t="s">
        <v>9</v>
      </c>
      <c r="B113" s="5" t="s">
        <v>129</v>
      </c>
      <c r="C113" s="5"/>
      <c r="D113" s="2">
        <v>0</v>
      </c>
      <c r="E113" s="6">
        <v>1369</v>
      </c>
      <c r="F113" s="6">
        <v>1369</v>
      </c>
      <c r="G113" s="7">
        <f t="shared" si="5"/>
        <v>1</v>
      </c>
      <c r="H113" s="21">
        <v>1306</v>
      </c>
      <c r="J113" s="14">
        <f>IFERROR(Table2[[#This Row],[ &lt;15]]/Table2[[#This Row],[FY23 Ach]],"")</f>
        <v>0</v>
      </c>
      <c r="K113" s="15">
        <f>IFERROR(J113*Table2[[#This Row],[FY24 Tx Curr DATIM Target (g*h(district total))]],"")</f>
        <v>0</v>
      </c>
    </row>
    <row r="114" spans="1:11" x14ac:dyDescent="0.3">
      <c r="A114" s="24" t="s">
        <v>9</v>
      </c>
      <c r="B114" s="1" t="s">
        <v>130</v>
      </c>
      <c r="C114" s="1" t="s">
        <v>131</v>
      </c>
      <c r="D114" s="2">
        <v>0</v>
      </c>
      <c r="E114" s="2">
        <v>40</v>
      </c>
      <c r="F114" s="2">
        <v>40</v>
      </c>
      <c r="G114" s="3">
        <f>F114/$F$127</f>
        <v>9.4495629577132055E-3</v>
      </c>
      <c r="H114" s="19">
        <f>G114*$H$127</f>
        <v>51.112686038270731</v>
      </c>
      <c r="J114" s="14">
        <f>IFERROR(Table2[[#This Row],[ &lt;15]]/Table2[[#This Row],[FY23 Ach]],"")</f>
        <v>0</v>
      </c>
      <c r="K114" s="15">
        <f>IFERROR(J114*Table2[[#This Row],[FY24 Tx Curr DATIM Target (g*h(district total))]],"")</f>
        <v>0</v>
      </c>
    </row>
    <row r="115" spans="1:11" x14ac:dyDescent="0.3">
      <c r="A115" s="24" t="s">
        <v>9</v>
      </c>
      <c r="B115" s="1" t="s">
        <v>130</v>
      </c>
      <c r="C115" s="1" t="s">
        <v>132</v>
      </c>
      <c r="D115" s="2">
        <v>0</v>
      </c>
      <c r="E115" s="2">
        <v>367</v>
      </c>
      <c r="F115" s="2">
        <v>367</v>
      </c>
      <c r="G115" s="3">
        <f t="shared" ref="G115:G127" si="7">F115/$F$127</f>
        <v>8.6699740137018658E-2</v>
      </c>
      <c r="H115" s="19">
        <f t="shared" ref="H115:H126" si="8">G115*$H$127</f>
        <v>468.95889440113393</v>
      </c>
      <c r="J115" s="14">
        <f>IFERROR(Table2[[#This Row],[ &lt;15]]/Table2[[#This Row],[FY23 Ach]],"")</f>
        <v>0</v>
      </c>
      <c r="K115" s="15">
        <f>IFERROR(J115*Table2[[#This Row],[FY24 Tx Curr DATIM Target (g*h(district total))]],"")</f>
        <v>0</v>
      </c>
    </row>
    <row r="116" spans="1:11" x14ac:dyDescent="0.3">
      <c r="A116" s="24" t="s">
        <v>9</v>
      </c>
      <c r="B116" s="1" t="s">
        <v>130</v>
      </c>
      <c r="C116" s="1" t="s">
        <v>133</v>
      </c>
      <c r="D116" s="2">
        <v>6</v>
      </c>
      <c r="E116" s="2">
        <v>142</v>
      </c>
      <c r="F116" s="2">
        <v>148</v>
      </c>
      <c r="G116" s="3">
        <f t="shared" si="7"/>
        <v>3.4963382943538859E-2</v>
      </c>
      <c r="H116" s="19">
        <f t="shared" si="8"/>
        <v>189.1169383416017</v>
      </c>
      <c r="J116" s="14">
        <f>IFERROR(Table2[[#This Row],[ &lt;15]]/Table2[[#This Row],[FY23 Ach]],"")</f>
        <v>4.0540540540540543E-2</v>
      </c>
      <c r="K116" s="15">
        <f>IFERROR(J116*Table2[[#This Row],[FY24 Tx Curr DATIM Target (g*h(district total))]],"")</f>
        <v>7.66690290574061</v>
      </c>
    </row>
    <row r="117" spans="1:11" x14ac:dyDescent="0.3">
      <c r="A117" s="24" t="s">
        <v>9</v>
      </c>
      <c r="B117" s="1" t="s">
        <v>130</v>
      </c>
      <c r="C117" s="1" t="s">
        <v>134</v>
      </c>
      <c r="D117" s="2">
        <v>0</v>
      </c>
      <c r="E117" s="2">
        <v>71</v>
      </c>
      <c r="F117" s="2">
        <v>71</v>
      </c>
      <c r="G117" s="3">
        <f t="shared" si="7"/>
        <v>1.6772974249940939E-2</v>
      </c>
      <c r="H117" s="19">
        <f t="shared" si="8"/>
        <v>90.725017717930541</v>
      </c>
      <c r="J117" s="14">
        <f>IFERROR(Table2[[#This Row],[ &lt;15]]/Table2[[#This Row],[FY23 Ach]],"")</f>
        <v>0</v>
      </c>
      <c r="K117" s="15">
        <f>IFERROR(J117*Table2[[#This Row],[FY24 Tx Curr DATIM Target (g*h(district total))]],"")</f>
        <v>0</v>
      </c>
    </row>
    <row r="118" spans="1:11" x14ac:dyDescent="0.3">
      <c r="A118" s="24" t="s">
        <v>9</v>
      </c>
      <c r="B118" s="1" t="s">
        <v>130</v>
      </c>
      <c r="C118" s="1" t="s">
        <v>135</v>
      </c>
      <c r="D118" s="2">
        <v>0</v>
      </c>
      <c r="E118" s="2">
        <v>129</v>
      </c>
      <c r="F118" s="2">
        <v>129</v>
      </c>
      <c r="G118" s="3">
        <f t="shared" si="7"/>
        <v>3.0474840538625089E-2</v>
      </c>
      <c r="H118" s="19">
        <f t="shared" si="8"/>
        <v>164.83841247342309</v>
      </c>
      <c r="J118" s="14">
        <f>IFERROR(Table2[[#This Row],[ &lt;15]]/Table2[[#This Row],[FY23 Ach]],"")</f>
        <v>0</v>
      </c>
      <c r="K118" s="15">
        <f>IFERROR(J118*Table2[[#This Row],[FY24 Tx Curr DATIM Target (g*h(district total))]],"")</f>
        <v>0</v>
      </c>
    </row>
    <row r="119" spans="1:11" x14ac:dyDescent="0.3">
      <c r="A119" s="24" t="s">
        <v>9</v>
      </c>
      <c r="B119" s="1" t="s">
        <v>130</v>
      </c>
      <c r="C119" s="1" t="s">
        <v>136</v>
      </c>
      <c r="D119" s="2">
        <v>0</v>
      </c>
      <c r="E119" s="2">
        <v>449</v>
      </c>
      <c r="F119" s="2">
        <v>449</v>
      </c>
      <c r="G119" s="3">
        <f>F119/$F$127</f>
        <v>0.10607134420033074</v>
      </c>
      <c r="H119" s="19">
        <f t="shared" si="8"/>
        <v>573.73990077958899</v>
      </c>
      <c r="J119" s="14">
        <f>IFERROR(Table2[[#This Row],[ &lt;15]]/Table2[[#This Row],[FY23 Ach]],"")</f>
        <v>0</v>
      </c>
      <c r="K119" s="15">
        <f>IFERROR(J119*Table2[[#This Row],[FY24 Tx Curr DATIM Target (g*h(district total))]],"")</f>
        <v>0</v>
      </c>
    </row>
    <row r="120" spans="1:11" x14ac:dyDescent="0.3">
      <c r="A120" s="24" t="s">
        <v>9</v>
      </c>
      <c r="B120" s="1" t="s">
        <v>130</v>
      </c>
      <c r="C120" s="1" t="s">
        <v>137</v>
      </c>
      <c r="D120" s="2">
        <v>0</v>
      </c>
      <c r="E120" s="2">
        <v>224</v>
      </c>
      <c r="F120" s="2">
        <v>224</v>
      </c>
      <c r="G120" s="3">
        <f t="shared" si="7"/>
        <v>5.2917552563193949E-2</v>
      </c>
      <c r="H120" s="19">
        <f t="shared" si="8"/>
        <v>286.23104181431609</v>
      </c>
      <c r="J120" s="14">
        <f>IFERROR(Table2[[#This Row],[ &lt;15]]/Table2[[#This Row],[FY23 Ach]],"")</f>
        <v>0</v>
      </c>
      <c r="K120" s="15">
        <f>IFERROR(J120*Table2[[#This Row],[FY24 Tx Curr DATIM Target (g*h(district total))]],"")</f>
        <v>0</v>
      </c>
    </row>
    <row r="121" spans="1:11" x14ac:dyDescent="0.3">
      <c r="A121" s="24" t="s">
        <v>9</v>
      </c>
      <c r="B121" s="1" t="s">
        <v>130</v>
      </c>
      <c r="C121" s="1" t="s">
        <v>138</v>
      </c>
      <c r="D121" s="2">
        <v>0</v>
      </c>
      <c r="E121" s="2">
        <v>143</v>
      </c>
      <c r="F121" s="2">
        <v>143</v>
      </c>
      <c r="G121" s="3">
        <f t="shared" si="7"/>
        <v>3.3782187573824708E-2</v>
      </c>
      <c r="H121" s="19">
        <f t="shared" si="8"/>
        <v>182.72785258681785</v>
      </c>
      <c r="J121" s="14">
        <f>IFERROR(Table2[[#This Row],[ &lt;15]]/Table2[[#This Row],[FY23 Ach]],"")</f>
        <v>0</v>
      </c>
      <c r="K121" s="15">
        <f>IFERROR(J121*Table2[[#This Row],[FY24 Tx Curr DATIM Target (g*h(district total))]],"")</f>
        <v>0</v>
      </c>
    </row>
    <row r="122" spans="1:11" x14ac:dyDescent="0.3">
      <c r="A122" s="24" t="s">
        <v>9</v>
      </c>
      <c r="B122" s="1" t="s">
        <v>130</v>
      </c>
      <c r="C122" s="1" t="s">
        <v>139</v>
      </c>
      <c r="D122" s="2">
        <v>27</v>
      </c>
      <c r="E122" s="2">
        <v>202</v>
      </c>
      <c r="F122" s="2">
        <v>229</v>
      </c>
      <c r="G122" s="3">
        <f t="shared" si="7"/>
        <v>5.4098747932908101E-2</v>
      </c>
      <c r="H122" s="19">
        <f t="shared" si="8"/>
        <v>292.62012756909991</v>
      </c>
      <c r="J122" s="14">
        <f>IFERROR(Table2[[#This Row],[ &lt;15]]/Table2[[#This Row],[FY23 Ach]],"")</f>
        <v>0.11790393013100436</v>
      </c>
      <c r="K122" s="15">
        <f>IFERROR(J122*Table2[[#This Row],[FY24 Tx Curr DATIM Target (g*h(district total))]],"")</f>
        <v>34.501063075832739</v>
      </c>
    </row>
    <row r="123" spans="1:11" x14ac:dyDescent="0.3">
      <c r="A123" s="191" t="s">
        <v>9</v>
      </c>
      <c r="B123" s="192" t="s">
        <v>130</v>
      </c>
      <c r="C123" s="192" t="s">
        <v>141</v>
      </c>
      <c r="D123" s="194">
        <v>0</v>
      </c>
      <c r="E123" s="194">
        <v>0</v>
      </c>
      <c r="F123" s="194">
        <v>0</v>
      </c>
      <c r="G123" s="3">
        <f t="shared" si="7"/>
        <v>0</v>
      </c>
      <c r="H123" s="19">
        <f t="shared" si="8"/>
        <v>0</v>
      </c>
      <c r="J123" s="14">
        <v>0</v>
      </c>
      <c r="K123" s="15">
        <f>IFERROR(J123*Table2[[#This Row],[FY24 Tx Curr DATIM Target (g*h(district total))]],"")</f>
        <v>0</v>
      </c>
    </row>
    <row r="124" spans="1:11" x14ac:dyDescent="0.3">
      <c r="A124" s="24" t="s">
        <v>9</v>
      </c>
      <c r="B124" s="1" t="s">
        <v>130</v>
      </c>
      <c r="C124" s="1" t="s">
        <v>140</v>
      </c>
      <c r="D124" s="2">
        <v>0</v>
      </c>
      <c r="E124" s="2">
        <v>10</v>
      </c>
      <c r="F124" s="2">
        <v>10</v>
      </c>
      <c r="G124" s="3">
        <f t="shared" si="7"/>
        <v>2.3623907394283014E-3</v>
      </c>
      <c r="H124" s="19">
        <f t="shared" si="8"/>
        <v>12.778171509567683</v>
      </c>
      <c r="J124" s="14">
        <f>IFERROR(Table2[[#This Row],[ &lt;15]]/Table2[[#This Row],[FY23 Ach]],"")</f>
        <v>0</v>
      </c>
      <c r="K124" s="15">
        <f>IFERROR(J124*Table2[[#This Row],[FY24 Tx Curr DATIM Target (g*h(district total))]],"")</f>
        <v>0</v>
      </c>
    </row>
    <row r="125" spans="1:11" x14ac:dyDescent="0.3">
      <c r="A125" s="24" t="s">
        <v>9</v>
      </c>
      <c r="B125" s="1" t="s">
        <v>130</v>
      </c>
      <c r="C125" s="1" t="s">
        <v>142</v>
      </c>
      <c r="D125" s="2">
        <v>4</v>
      </c>
      <c r="E125" s="2">
        <v>1887</v>
      </c>
      <c r="F125" s="2">
        <v>1891</v>
      </c>
      <c r="G125" s="3">
        <f t="shared" si="7"/>
        <v>0.44672808882589182</v>
      </c>
      <c r="H125" s="19">
        <f t="shared" si="8"/>
        <v>2416.3522324592491</v>
      </c>
      <c r="J125" s="14">
        <f>IFERROR(Table2[[#This Row],[ &lt;15]]/Table2[[#This Row],[FY23 Ach]],"")</f>
        <v>2.1152829190904283E-3</v>
      </c>
      <c r="K125" s="15">
        <f>IFERROR(J125*Table2[[#This Row],[FY24 Tx Curr DATIM Target (g*h(district total))]],"")</f>
        <v>5.1112686038270736</v>
      </c>
    </row>
    <row r="126" spans="1:11" x14ac:dyDescent="0.3">
      <c r="A126" s="24" t="s">
        <v>9</v>
      </c>
      <c r="B126" s="1" t="s">
        <v>130</v>
      </c>
      <c r="C126" s="1" t="s">
        <v>143</v>
      </c>
      <c r="D126" s="2">
        <v>0</v>
      </c>
      <c r="E126" s="2">
        <v>532</v>
      </c>
      <c r="F126" s="2">
        <v>532</v>
      </c>
      <c r="G126" s="3">
        <f t="shared" si="7"/>
        <v>0.12567918733758562</v>
      </c>
      <c r="H126" s="19">
        <f t="shared" si="8"/>
        <v>679.79872430900059</v>
      </c>
      <c r="J126" s="14">
        <f>IFERROR(Table2[[#This Row],[ &lt;15]]/Table2[[#This Row],[FY23 Ach]],"")</f>
        <v>0</v>
      </c>
      <c r="K126" s="15">
        <f>IFERROR(J126*Table2[[#This Row],[FY24 Tx Curr DATIM Target (g*h(district total))]],"")</f>
        <v>0</v>
      </c>
    </row>
    <row r="127" spans="1:11" x14ac:dyDescent="0.3">
      <c r="A127" s="25" t="s">
        <v>9</v>
      </c>
      <c r="B127" s="5" t="s">
        <v>144</v>
      </c>
      <c r="C127" s="5"/>
      <c r="D127" s="6">
        <v>37</v>
      </c>
      <c r="E127" s="6">
        <v>4196</v>
      </c>
      <c r="F127" s="6">
        <v>4233</v>
      </c>
      <c r="G127" s="7">
        <f t="shared" si="7"/>
        <v>1</v>
      </c>
      <c r="H127" s="21">
        <v>5409</v>
      </c>
      <c r="J127" s="14">
        <f>IFERROR(Table2[[#This Row],[ &lt;15]]/Table2[[#This Row],[FY23 Ach]],"")</f>
        <v>8.7408457358847148E-3</v>
      </c>
      <c r="K127" s="15">
        <f>IFERROR(J127*Table2[[#This Row],[FY24 Tx Curr DATIM Target (g*h(district total))]],"")</f>
        <v>47.279234585400424</v>
      </c>
    </row>
    <row r="128" spans="1:11" x14ac:dyDescent="0.3">
      <c r="A128" s="24" t="s">
        <v>9</v>
      </c>
      <c r="B128" s="1" t="s">
        <v>145</v>
      </c>
      <c r="C128" s="1" t="s">
        <v>146</v>
      </c>
      <c r="D128" s="2">
        <v>0</v>
      </c>
      <c r="E128" s="2">
        <v>29</v>
      </c>
      <c r="F128" s="2">
        <v>29</v>
      </c>
      <c r="G128" s="3">
        <f>F128/$F$146</f>
        <v>6.2607944732297064E-3</v>
      </c>
      <c r="H128" s="19">
        <f>G128*$H$146</f>
        <v>6.4674006908462864</v>
      </c>
      <c r="J128" s="14">
        <f>IFERROR(Table2[[#This Row],[ &lt;15]]/Table2[[#This Row],[FY23 Ach]],"")</f>
        <v>0</v>
      </c>
      <c r="K128" s="15">
        <f>IFERROR(J128*Table2[[#This Row],[FY24 Tx Curr DATIM Target (g*h(district total))]],"")</f>
        <v>0</v>
      </c>
    </row>
    <row r="129" spans="1:11" x14ac:dyDescent="0.3">
      <c r="A129" s="24" t="s">
        <v>9</v>
      </c>
      <c r="B129" s="1" t="s">
        <v>145</v>
      </c>
      <c r="C129" s="1" t="s">
        <v>147</v>
      </c>
      <c r="D129" s="2">
        <v>0</v>
      </c>
      <c r="E129" s="2">
        <v>45</v>
      </c>
      <c r="F129" s="2">
        <v>45</v>
      </c>
      <c r="G129" s="3">
        <f t="shared" ref="G129:G146" si="9">F129/$F$146</f>
        <v>9.7150259067357511E-3</v>
      </c>
      <c r="H129" s="19">
        <f t="shared" ref="H129:H145" si="10">G129*$H$146</f>
        <v>10.035621761658032</v>
      </c>
      <c r="J129" s="14">
        <f>IFERROR(Table2[[#This Row],[ &lt;15]]/Table2[[#This Row],[FY23 Ach]],"")</f>
        <v>0</v>
      </c>
      <c r="K129" s="15">
        <f>IFERROR(J129*Table2[[#This Row],[FY24 Tx Curr DATIM Target (g*h(district total))]],"")</f>
        <v>0</v>
      </c>
    </row>
    <row r="130" spans="1:11" x14ac:dyDescent="0.3">
      <c r="A130" s="24" t="s">
        <v>9</v>
      </c>
      <c r="B130" s="1" t="s">
        <v>145</v>
      </c>
      <c r="C130" s="1" t="s">
        <v>148</v>
      </c>
      <c r="D130" s="2">
        <v>1</v>
      </c>
      <c r="E130" s="2">
        <v>360</v>
      </c>
      <c r="F130" s="2">
        <v>361</v>
      </c>
      <c r="G130" s="3">
        <f t="shared" si="9"/>
        <v>7.7936096718480133E-2</v>
      </c>
      <c r="H130" s="19">
        <f t="shared" si="10"/>
        <v>80.507987910189982</v>
      </c>
      <c r="J130" s="14">
        <f>IFERROR(Table2[[#This Row],[ &lt;15]]/Table2[[#This Row],[FY23 Ach]],"")</f>
        <v>2.7700831024930748E-3</v>
      </c>
      <c r="K130" s="15">
        <f>IFERROR(J130*Table2[[#This Row],[FY24 Tx Curr DATIM Target (g*h(district total))]],"")</f>
        <v>0.22301381692573402</v>
      </c>
    </row>
    <row r="131" spans="1:11" x14ac:dyDescent="0.3">
      <c r="A131" s="24" t="s">
        <v>9</v>
      </c>
      <c r="B131" s="1" t="s">
        <v>145</v>
      </c>
      <c r="C131" s="1" t="s">
        <v>149</v>
      </c>
      <c r="D131" s="2">
        <v>0</v>
      </c>
      <c r="E131" s="2">
        <v>47</v>
      </c>
      <c r="F131" s="2">
        <v>47</v>
      </c>
      <c r="G131" s="3">
        <f t="shared" si="9"/>
        <v>1.0146804835924008E-2</v>
      </c>
      <c r="H131" s="19">
        <f t="shared" si="10"/>
        <v>10.4816493955095</v>
      </c>
      <c r="J131" s="14">
        <f>IFERROR(Table2[[#This Row],[ &lt;15]]/Table2[[#This Row],[FY23 Ach]],"")</f>
        <v>0</v>
      </c>
      <c r="K131" s="15">
        <f>IFERROR(J131*Table2[[#This Row],[FY24 Tx Curr DATIM Target (g*h(district total))]],"")</f>
        <v>0</v>
      </c>
    </row>
    <row r="132" spans="1:11" x14ac:dyDescent="0.3">
      <c r="A132" s="24" t="s">
        <v>9</v>
      </c>
      <c r="B132" s="1" t="s">
        <v>145</v>
      </c>
      <c r="C132" s="1" t="s">
        <v>150</v>
      </c>
      <c r="D132" s="2">
        <v>0</v>
      </c>
      <c r="E132" s="2">
        <v>403</v>
      </c>
      <c r="F132" s="2">
        <v>403</v>
      </c>
      <c r="G132" s="3">
        <f t="shared" si="9"/>
        <v>8.7003454231433505E-2</v>
      </c>
      <c r="H132" s="19">
        <f t="shared" si="10"/>
        <v>89.874568221070817</v>
      </c>
      <c r="J132" s="14">
        <f>IFERROR(Table2[[#This Row],[ &lt;15]]/Table2[[#This Row],[FY23 Ach]],"")</f>
        <v>0</v>
      </c>
      <c r="K132" s="15">
        <f>IFERROR(J132*Table2[[#This Row],[FY24 Tx Curr DATIM Target (g*h(district total))]],"")</f>
        <v>0</v>
      </c>
    </row>
    <row r="133" spans="1:11" x14ac:dyDescent="0.3">
      <c r="A133" s="24" t="s">
        <v>9</v>
      </c>
      <c r="B133" s="1" t="s">
        <v>145</v>
      </c>
      <c r="C133" s="1" t="s">
        <v>151</v>
      </c>
      <c r="D133" s="2">
        <v>13</v>
      </c>
      <c r="E133" s="2">
        <v>216</v>
      </c>
      <c r="F133" s="2">
        <v>229</v>
      </c>
      <c r="G133" s="3">
        <f t="shared" si="9"/>
        <v>4.9438687392055265E-2</v>
      </c>
      <c r="H133" s="19">
        <f t="shared" si="10"/>
        <v>51.070164075993091</v>
      </c>
      <c r="J133" s="14">
        <f>IFERROR(Table2[[#This Row],[ &lt;15]]/Table2[[#This Row],[FY23 Ach]],"")</f>
        <v>5.6768558951965066E-2</v>
      </c>
      <c r="K133" s="15">
        <f>IFERROR(J133*Table2[[#This Row],[FY24 Tx Curr DATIM Target (g*h(district total))]],"")</f>
        <v>2.8991796200345421</v>
      </c>
    </row>
    <row r="134" spans="1:11" x14ac:dyDescent="0.3">
      <c r="A134" s="24" t="s">
        <v>9</v>
      </c>
      <c r="B134" s="1" t="s">
        <v>145</v>
      </c>
      <c r="C134" s="1" t="s">
        <v>152</v>
      </c>
      <c r="D134" s="2">
        <v>0</v>
      </c>
      <c r="E134" s="2">
        <v>91</v>
      </c>
      <c r="F134" s="2">
        <v>91</v>
      </c>
      <c r="G134" s="3">
        <f t="shared" si="9"/>
        <v>1.964594127806563E-2</v>
      </c>
      <c r="H134" s="19">
        <f t="shared" si="10"/>
        <v>20.294257340241796</v>
      </c>
      <c r="J134" s="14">
        <f>IFERROR(Table2[[#This Row],[ &lt;15]]/Table2[[#This Row],[FY23 Ach]],"")</f>
        <v>0</v>
      </c>
      <c r="K134" s="15">
        <f>IFERROR(J134*Table2[[#This Row],[FY24 Tx Curr DATIM Target (g*h(district total))]],"")</f>
        <v>0</v>
      </c>
    </row>
    <row r="135" spans="1:11" x14ac:dyDescent="0.3">
      <c r="A135" s="24" t="s">
        <v>9</v>
      </c>
      <c r="B135" s="1" t="s">
        <v>145</v>
      </c>
      <c r="C135" s="1" t="s">
        <v>153</v>
      </c>
      <c r="D135" s="2">
        <v>0</v>
      </c>
      <c r="E135" s="2">
        <v>201</v>
      </c>
      <c r="F135" s="2">
        <v>201</v>
      </c>
      <c r="G135" s="3">
        <f t="shared" si="9"/>
        <v>4.3393782383419691E-2</v>
      </c>
      <c r="H135" s="19">
        <f t="shared" si="10"/>
        <v>44.825777202072537</v>
      </c>
      <c r="J135" s="14">
        <f>IFERROR(Table2[[#This Row],[ &lt;15]]/Table2[[#This Row],[FY23 Ach]],"")</f>
        <v>0</v>
      </c>
      <c r="K135" s="15">
        <f>IFERROR(J135*Table2[[#This Row],[FY24 Tx Curr DATIM Target (g*h(district total))]],"")</f>
        <v>0</v>
      </c>
    </row>
    <row r="136" spans="1:11" x14ac:dyDescent="0.3">
      <c r="A136" s="24" t="s">
        <v>9</v>
      </c>
      <c r="B136" s="1" t="s">
        <v>145</v>
      </c>
      <c r="C136" s="1" t="s">
        <v>154</v>
      </c>
      <c r="D136" s="2">
        <v>1</v>
      </c>
      <c r="E136" s="2">
        <v>455</v>
      </c>
      <c r="F136" s="2">
        <v>456</v>
      </c>
      <c r="G136" s="3">
        <f t="shared" si="9"/>
        <v>9.8445595854922283E-2</v>
      </c>
      <c r="H136" s="19">
        <f t="shared" si="10"/>
        <v>101.69430051813472</v>
      </c>
      <c r="J136" s="14">
        <f>IFERROR(Table2[[#This Row],[ &lt;15]]/Table2[[#This Row],[FY23 Ach]],"")</f>
        <v>2.1929824561403508E-3</v>
      </c>
      <c r="K136" s="15">
        <f>IFERROR(J136*Table2[[#This Row],[FY24 Tx Curr DATIM Target (g*h(district total))]],"")</f>
        <v>0.22301381692573402</v>
      </c>
    </row>
    <row r="137" spans="1:11" x14ac:dyDescent="0.3">
      <c r="A137" s="24" t="s">
        <v>9</v>
      </c>
      <c r="B137" s="1" t="s">
        <v>145</v>
      </c>
      <c r="C137" s="1" t="s">
        <v>155</v>
      </c>
      <c r="D137" s="2">
        <v>1</v>
      </c>
      <c r="E137" s="2">
        <v>345</v>
      </c>
      <c r="F137" s="2">
        <v>346</v>
      </c>
      <c r="G137" s="3">
        <f t="shared" si="9"/>
        <v>7.4697754749568218E-2</v>
      </c>
      <c r="H137" s="19">
        <f t="shared" si="10"/>
        <v>77.162780656303966</v>
      </c>
      <c r="J137" s="14">
        <f>IFERROR(Table2[[#This Row],[ &lt;15]]/Table2[[#This Row],[FY23 Ach]],"")</f>
        <v>2.8901734104046241E-3</v>
      </c>
      <c r="K137" s="15">
        <f>IFERROR(J137*Table2[[#This Row],[FY24 Tx Curr DATIM Target (g*h(district total))]],"")</f>
        <v>0.22301381692573399</v>
      </c>
    </row>
    <row r="138" spans="1:11" x14ac:dyDescent="0.3">
      <c r="A138" s="24" t="s">
        <v>9</v>
      </c>
      <c r="B138" s="1" t="s">
        <v>145</v>
      </c>
      <c r="C138" s="1" t="s">
        <v>156</v>
      </c>
      <c r="D138" s="2">
        <v>2</v>
      </c>
      <c r="E138" s="2">
        <v>149</v>
      </c>
      <c r="F138" s="2">
        <v>151</v>
      </c>
      <c r="G138" s="3">
        <f t="shared" si="9"/>
        <v>3.2599309153713299E-2</v>
      </c>
      <c r="H138" s="19">
        <f t="shared" si="10"/>
        <v>33.675086355785837</v>
      </c>
      <c r="J138" s="14">
        <f>IFERROR(Table2[[#This Row],[ &lt;15]]/Table2[[#This Row],[FY23 Ach]],"")</f>
        <v>1.3245033112582781E-2</v>
      </c>
      <c r="K138" s="15">
        <f>IFERROR(J138*Table2[[#This Row],[FY24 Tx Curr DATIM Target (g*h(district total))]],"")</f>
        <v>0.44602763385146804</v>
      </c>
    </row>
    <row r="139" spans="1:11" x14ac:dyDescent="0.3">
      <c r="A139" s="24" t="s">
        <v>9</v>
      </c>
      <c r="B139" s="1" t="s">
        <v>145</v>
      </c>
      <c r="C139" s="1" t="s">
        <v>157</v>
      </c>
      <c r="D139" s="2">
        <v>6</v>
      </c>
      <c r="E139" s="2">
        <v>641</v>
      </c>
      <c r="F139" s="2">
        <v>647</v>
      </c>
      <c r="G139" s="3">
        <f t="shared" si="9"/>
        <v>0.13968048359240068</v>
      </c>
      <c r="H139" s="19">
        <f t="shared" si="10"/>
        <v>144.2899395509499</v>
      </c>
      <c r="J139" s="14">
        <f>IFERROR(Table2[[#This Row],[ &lt;15]]/Table2[[#This Row],[FY23 Ach]],"")</f>
        <v>9.2735703245749607E-3</v>
      </c>
      <c r="K139" s="15">
        <f>IFERROR(J139*Table2[[#This Row],[FY24 Tx Curr DATIM Target (g*h(district total))]],"")</f>
        <v>1.3380829015544038</v>
      </c>
    </row>
    <row r="140" spans="1:11" x14ac:dyDescent="0.3">
      <c r="A140" s="24" t="s">
        <v>9</v>
      </c>
      <c r="B140" s="1" t="s">
        <v>145</v>
      </c>
      <c r="C140" s="1" t="s">
        <v>159</v>
      </c>
      <c r="D140" s="2">
        <v>1</v>
      </c>
      <c r="E140" s="2">
        <v>240</v>
      </c>
      <c r="F140" s="2">
        <v>241</v>
      </c>
      <c r="G140" s="3">
        <f t="shared" si="9"/>
        <v>5.2029360967184801E-2</v>
      </c>
      <c r="H140" s="19">
        <f t="shared" si="10"/>
        <v>53.7463298791019</v>
      </c>
      <c r="J140" s="14">
        <f>IFERROR(Table2[[#This Row],[ &lt;15]]/Table2[[#This Row],[FY23 Ach]],"")</f>
        <v>4.1493775933609959E-3</v>
      </c>
      <c r="K140" s="15">
        <f>IFERROR(J140*Table2[[#This Row],[FY24 Tx Curr DATIM Target (g*h(district total))]],"")</f>
        <v>0.22301381692573402</v>
      </c>
    </row>
    <row r="141" spans="1:11" x14ac:dyDescent="0.3">
      <c r="A141" s="24" t="s">
        <v>9</v>
      </c>
      <c r="B141" s="1" t="s">
        <v>145</v>
      </c>
      <c r="C141" s="1" t="s">
        <v>160</v>
      </c>
      <c r="D141" s="2">
        <v>0</v>
      </c>
      <c r="E141" s="2">
        <v>290</v>
      </c>
      <c r="F141" s="2">
        <v>290</v>
      </c>
      <c r="G141" s="3">
        <f t="shared" si="9"/>
        <v>6.2607944732297069E-2</v>
      </c>
      <c r="H141" s="19">
        <f t="shared" si="10"/>
        <v>64.674006908462871</v>
      </c>
      <c r="J141" s="14">
        <f>IFERROR(Table2[[#This Row],[ &lt;15]]/Table2[[#This Row],[FY23 Ach]],"")</f>
        <v>0</v>
      </c>
      <c r="K141" s="15">
        <f>IFERROR(J141*Table2[[#This Row],[FY24 Tx Curr DATIM Target (g*h(district total))]],"")</f>
        <v>0</v>
      </c>
    </row>
    <row r="142" spans="1:11" x14ac:dyDescent="0.3">
      <c r="A142" s="24" t="s">
        <v>9</v>
      </c>
      <c r="B142" s="1" t="s">
        <v>145</v>
      </c>
      <c r="C142" s="1" t="s">
        <v>161</v>
      </c>
      <c r="D142" s="2">
        <v>5</v>
      </c>
      <c r="E142" s="2">
        <v>563</v>
      </c>
      <c r="F142" s="2">
        <v>568</v>
      </c>
      <c r="G142" s="3">
        <f t="shared" si="9"/>
        <v>0.12262521588946459</v>
      </c>
      <c r="H142" s="19">
        <f t="shared" si="10"/>
        <v>126.67184801381693</v>
      </c>
      <c r="J142" s="14">
        <f>IFERROR(Table2[[#This Row],[ &lt;15]]/Table2[[#This Row],[FY23 Ach]],"")</f>
        <v>8.8028169014084511E-3</v>
      </c>
      <c r="K142" s="15">
        <f>IFERROR(J142*Table2[[#This Row],[FY24 Tx Curr DATIM Target (g*h(district total))]],"")</f>
        <v>1.1150690846286702</v>
      </c>
    </row>
    <row r="143" spans="1:11" x14ac:dyDescent="0.3">
      <c r="A143" s="24" t="s">
        <v>9</v>
      </c>
      <c r="B143" s="1" t="s">
        <v>145</v>
      </c>
      <c r="C143" s="1" t="s">
        <v>162</v>
      </c>
      <c r="D143" s="2">
        <v>0</v>
      </c>
      <c r="E143" s="2">
        <v>304</v>
      </c>
      <c r="F143" s="2">
        <v>304</v>
      </c>
      <c r="G143" s="3">
        <f t="shared" si="9"/>
        <v>6.563039723661486E-2</v>
      </c>
      <c r="H143" s="19">
        <f t="shared" si="10"/>
        <v>67.796200345423145</v>
      </c>
      <c r="J143" s="14">
        <f>IFERROR(Table2[[#This Row],[ &lt;15]]/Table2[[#This Row],[FY23 Ach]],"")</f>
        <v>0</v>
      </c>
      <c r="K143" s="15">
        <f>IFERROR(J143*Table2[[#This Row],[FY24 Tx Curr DATIM Target (g*h(district total))]],"")</f>
        <v>0</v>
      </c>
    </row>
    <row r="144" spans="1:11" x14ac:dyDescent="0.3">
      <c r="A144" s="24" t="s">
        <v>9</v>
      </c>
      <c r="B144" s="1" t="s">
        <v>145</v>
      </c>
      <c r="C144" s="1" t="s">
        <v>163</v>
      </c>
      <c r="D144" s="2">
        <v>1</v>
      </c>
      <c r="E144" s="2">
        <v>203</v>
      </c>
      <c r="F144" s="2">
        <v>204</v>
      </c>
      <c r="G144" s="3">
        <f t="shared" si="9"/>
        <v>4.4041450777202069E-2</v>
      </c>
      <c r="H144" s="19">
        <f t="shared" si="10"/>
        <v>45.494818652849737</v>
      </c>
      <c r="J144" s="14">
        <f>IFERROR(Table2[[#This Row],[ &lt;15]]/Table2[[#This Row],[FY23 Ach]],"")</f>
        <v>4.9019607843137254E-3</v>
      </c>
      <c r="K144" s="15">
        <f>IFERROR(J144*Table2[[#This Row],[FY24 Tx Curr DATIM Target (g*h(district total))]],"")</f>
        <v>0.22301381692573399</v>
      </c>
    </row>
    <row r="145" spans="1:11" x14ac:dyDescent="0.3">
      <c r="A145" s="24" t="s">
        <v>9</v>
      </c>
      <c r="B145" s="1" t="s">
        <v>145</v>
      </c>
      <c r="C145" s="1" t="s">
        <v>164</v>
      </c>
      <c r="D145" s="2">
        <v>0</v>
      </c>
      <c r="E145" s="2">
        <v>19</v>
      </c>
      <c r="F145" s="2">
        <v>19</v>
      </c>
      <c r="G145" s="3">
        <f t="shared" si="9"/>
        <v>4.1018998272884287E-3</v>
      </c>
      <c r="H145" s="19">
        <f t="shared" si="10"/>
        <v>4.2372625215889466</v>
      </c>
      <c r="J145" s="14">
        <f>IFERROR(Table2[[#This Row],[ &lt;15]]/Table2[[#This Row],[FY23 Ach]],"")</f>
        <v>0</v>
      </c>
      <c r="K145" s="15">
        <f>IFERROR(J145*Table2[[#This Row],[FY24 Tx Curr DATIM Target (g*h(district total))]],"")</f>
        <v>0</v>
      </c>
    </row>
    <row r="146" spans="1:11" x14ac:dyDescent="0.3">
      <c r="A146" s="25" t="s">
        <v>9</v>
      </c>
      <c r="B146" s="5" t="s">
        <v>165</v>
      </c>
      <c r="C146" s="5"/>
      <c r="D146" s="6">
        <v>31</v>
      </c>
      <c r="E146" s="6">
        <v>4601</v>
      </c>
      <c r="F146" s="6">
        <v>4632</v>
      </c>
      <c r="G146" s="7">
        <f t="shared" si="9"/>
        <v>1</v>
      </c>
      <c r="H146" s="21">
        <v>1033</v>
      </c>
      <c r="J146" s="14">
        <f>IFERROR(Table2[[#This Row],[ &lt;15]]/Table2[[#This Row],[FY23 Ach]],"")</f>
        <v>6.6925734024179621E-3</v>
      </c>
      <c r="K146" s="15">
        <f>IFERROR(J146*Table2[[#This Row],[FY24 Tx Curr DATIM Target (g*h(district total))]],"")</f>
        <v>6.9134283246977546</v>
      </c>
    </row>
    <row r="147" spans="1:11" x14ac:dyDescent="0.3">
      <c r="A147" s="24" t="s">
        <v>9</v>
      </c>
      <c r="B147" s="1" t="s">
        <v>166</v>
      </c>
      <c r="C147" s="1" t="s">
        <v>167</v>
      </c>
      <c r="D147" s="2">
        <v>0</v>
      </c>
      <c r="E147" s="2">
        <v>227</v>
      </c>
      <c r="F147" s="2">
        <v>227</v>
      </c>
      <c r="G147" s="3">
        <f>F147/$F$154</f>
        <v>0.11829077644606566</v>
      </c>
      <c r="H147" s="19">
        <f>G147*$H$154</f>
        <v>179.56539864512766</v>
      </c>
      <c r="J147" s="14">
        <f>IFERROR(Table2[[#This Row],[ &lt;15]]/Table2[[#This Row],[FY23 Ach]],"")</f>
        <v>0</v>
      </c>
      <c r="K147" s="15">
        <f>IFERROR(J147*Table2[[#This Row],[FY24 Tx Curr DATIM Target (g*h(district total))]],"")</f>
        <v>0</v>
      </c>
    </row>
    <row r="148" spans="1:11" x14ac:dyDescent="0.3">
      <c r="A148" s="24" t="s">
        <v>9</v>
      </c>
      <c r="B148" s="1" t="s">
        <v>166</v>
      </c>
      <c r="C148" s="1" t="s">
        <v>168</v>
      </c>
      <c r="D148" s="2">
        <v>4</v>
      </c>
      <c r="E148" s="2">
        <v>361</v>
      </c>
      <c r="F148" s="2">
        <v>365</v>
      </c>
      <c r="G148" s="3">
        <f t="shared" ref="G148:G154" si="11">F148/$F$154</f>
        <v>0.19020323084940072</v>
      </c>
      <c r="H148" s="19">
        <f t="shared" ref="H148:H153" si="12">G148*$H$154</f>
        <v>288.72850442939028</v>
      </c>
      <c r="J148" s="14">
        <f>IFERROR(Table2[[#This Row],[ &lt;15]]/Table2[[#This Row],[FY23 Ach]],"")</f>
        <v>1.0958904109589041E-2</v>
      </c>
      <c r="K148" s="15">
        <f>IFERROR(J148*Table2[[#This Row],[FY24 Tx Curr DATIM Target (g*h(district total))]],"")</f>
        <v>3.1641479937467429</v>
      </c>
    </row>
    <row r="149" spans="1:11" x14ac:dyDescent="0.3">
      <c r="A149" s="24" t="s">
        <v>9</v>
      </c>
      <c r="B149" s="1" t="s">
        <v>166</v>
      </c>
      <c r="C149" s="1" t="s">
        <v>169</v>
      </c>
      <c r="D149" s="2">
        <v>0</v>
      </c>
      <c r="E149" s="2">
        <v>74</v>
      </c>
      <c r="F149" s="2">
        <v>74</v>
      </c>
      <c r="G149" s="3">
        <f t="shared" si="11"/>
        <v>3.8561750911933299E-2</v>
      </c>
      <c r="H149" s="19">
        <f t="shared" si="12"/>
        <v>58.536737884314746</v>
      </c>
      <c r="J149" s="14">
        <f>IFERROR(Table2[[#This Row],[ &lt;15]]/Table2[[#This Row],[FY23 Ach]],"")</f>
        <v>0</v>
      </c>
      <c r="K149" s="15">
        <f>IFERROR(J149*Table2[[#This Row],[FY24 Tx Curr DATIM Target (g*h(district total))]],"")</f>
        <v>0</v>
      </c>
    </row>
    <row r="150" spans="1:11" x14ac:dyDescent="0.3">
      <c r="A150" s="24" t="s">
        <v>9</v>
      </c>
      <c r="B150" s="1" t="s">
        <v>166</v>
      </c>
      <c r="C150" s="1" t="s">
        <v>170</v>
      </c>
      <c r="D150" s="2">
        <v>0</v>
      </c>
      <c r="E150" s="2">
        <v>66</v>
      </c>
      <c r="F150" s="2">
        <v>66</v>
      </c>
      <c r="G150" s="3">
        <f t="shared" si="11"/>
        <v>3.4392912975508075E-2</v>
      </c>
      <c r="H150" s="19">
        <f t="shared" si="12"/>
        <v>52.208441896821256</v>
      </c>
      <c r="J150" s="14">
        <f>IFERROR(Table2[[#This Row],[ &lt;15]]/Table2[[#This Row],[FY23 Ach]],"")</f>
        <v>0</v>
      </c>
      <c r="K150" s="15">
        <f>IFERROR(J150*Table2[[#This Row],[FY24 Tx Curr DATIM Target (g*h(district total))]],"")</f>
        <v>0</v>
      </c>
    </row>
    <row r="151" spans="1:11" x14ac:dyDescent="0.3">
      <c r="A151" s="24" t="s">
        <v>9</v>
      </c>
      <c r="B151" s="1" t="s">
        <v>166</v>
      </c>
      <c r="C151" s="1" t="s">
        <v>171</v>
      </c>
      <c r="D151" s="2">
        <v>0</v>
      </c>
      <c r="E151" s="2">
        <v>213</v>
      </c>
      <c r="F151" s="2">
        <v>213</v>
      </c>
      <c r="G151" s="3">
        <f t="shared" si="11"/>
        <v>0.11099531005732152</v>
      </c>
      <c r="H151" s="19">
        <f t="shared" si="12"/>
        <v>168.49088066701407</v>
      </c>
      <c r="J151" s="14">
        <f>IFERROR(Table2[[#This Row],[ &lt;15]]/Table2[[#This Row],[FY23 Ach]],"")</f>
        <v>0</v>
      </c>
      <c r="K151" s="15">
        <f>IFERROR(J151*Table2[[#This Row],[FY24 Tx Curr DATIM Target (g*h(district total))]],"")</f>
        <v>0</v>
      </c>
    </row>
    <row r="152" spans="1:11" x14ac:dyDescent="0.3">
      <c r="A152" s="24" t="s">
        <v>9</v>
      </c>
      <c r="B152" s="1" t="s">
        <v>166</v>
      </c>
      <c r="C152" s="1" t="s">
        <v>172</v>
      </c>
      <c r="D152" s="2">
        <v>0</v>
      </c>
      <c r="E152" s="2">
        <v>339</v>
      </c>
      <c r="F152" s="2">
        <v>339</v>
      </c>
      <c r="G152" s="3">
        <f t="shared" si="11"/>
        <v>0.17665450755601875</v>
      </c>
      <c r="H152" s="19">
        <f t="shared" si="12"/>
        <v>268.16154247003647</v>
      </c>
      <c r="J152" s="14">
        <f>IFERROR(Table2[[#This Row],[ &lt;15]]/Table2[[#This Row],[FY23 Ach]],"")</f>
        <v>0</v>
      </c>
      <c r="K152" s="15">
        <f>IFERROR(J152*Table2[[#This Row],[FY24 Tx Curr DATIM Target (g*h(district total))]],"")</f>
        <v>0</v>
      </c>
    </row>
    <row r="153" spans="1:11" x14ac:dyDescent="0.3">
      <c r="A153" s="24" t="s">
        <v>9</v>
      </c>
      <c r="B153" s="1" t="s">
        <v>166</v>
      </c>
      <c r="C153" s="1" t="s">
        <v>173</v>
      </c>
      <c r="D153" s="2">
        <v>2</v>
      </c>
      <c r="E153" s="2">
        <v>633</v>
      </c>
      <c r="F153" s="2">
        <v>635</v>
      </c>
      <c r="G153" s="3">
        <f t="shared" si="11"/>
        <v>0.33090151120375194</v>
      </c>
      <c r="H153" s="19">
        <f t="shared" si="12"/>
        <v>502.30849400729545</v>
      </c>
      <c r="J153" s="14">
        <f>IFERROR(Table2[[#This Row],[ &lt;15]]/Table2[[#This Row],[FY23 Ach]],"")</f>
        <v>3.1496062992125984E-3</v>
      </c>
      <c r="K153" s="15">
        <f>IFERROR(J153*Table2[[#This Row],[FY24 Tx Curr DATIM Target (g*h(district total))]],"")</f>
        <v>1.5820739968733715</v>
      </c>
    </row>
    <row r="154" spans="1:11" x14ac:dyDescent="0.3">
      <c r="A154" s="25" t="s">
        <v>9</v>
      </c>
      <c r="B154" s="5" t="s">
        <v>174</v>
      </c>
      <c r="C154" s="5"/>
      <c r="D154" s="6">
        <v>6</v>
      </c>
      <c r="E154" s="6">
        <v>1913</v>
      </c>
      <c r="F154" s="6">
        <v>1919</v>
      </c>
      <c r="G154" s="7">
        <f t="shared" si="11"/>
        <v>1</v>
      </c>
      <c r="H154" s="21">
        <v>1518</v>
      </c>
      <c r="J154" s="14">
        <f>IFERROR(Table2[[#This Row],[ &lt;15]]/Table2[[#This Row],[FY23 Ach]],"")</f>
        <v>3.126628452318916E-3</v>
      </c>
      <c r="K154" s="15">
        <f>IFERROR(J154*Table2[[#This Row],[FY24 Tx Curr DATIM Target (g*h(district total))]],"")</f>
        <v>4.7462219906201142</v>
      </c>
    </row>
    <row r="155" spans="1:11" x14ac:dyDescent="0.3">
      <c r="A155" s="24" t="s">
        <v>9</v>
      </c>
      <c r="B155" s="1" t="s">
        <v>175</v>
      </c>
      <c r="C155" s="1" t="s">
        <v>176</v>
      </c>
      <c r="D155" s="2">
        <v>0</v>
      </c>
      <c r="E155" s="2">
        <v>23</v>
      </c>
      <c r="F155" s="2">
        <v>23</v>
      </c>
      <c r="G155" s="3">
        <f>F155/$F$169</f>
        <v>7.9639889196675903E-3</v>
      </c>
      <c r="H155" s="19">
        <f>G155*$H$169</f>
        <v>24.823753462603879</v>
      </c>
      <c r="J155" s="14">
        <f>IFERROR(Table2[[#This Row],[ &lt;15]]/Table2[[#This Row],[FY23 Ach]],"")</f>
        <v>0</v>
      </c>
      <c r="K155" s="15">
        <f>IFERROR(J155*Table2[[#This Row],[FY24 Tx Curr DATIM Target (g*h(district total))]],"")</f>
        <v>0</v>
      </c>
    </row>
    <row r="156" spans="1:11" x14ac:dyDescent="0.3">
      <c r="A156" s="24" t="s">
        <v>9</v>
      </c>
      <c r="B156" s="1" t="s">
        <v>175</v>
      </c>
      <c r="C156" s="1" t="s">
        <v>177</v>
      </c>
      <c r="D156" s="2">
        <v>12</v>
      </c>
      <c r="E156" s="2">
        <v>375</v>
      </c>
      <c r="F156" s="2">
        <v>387</v>
      </c>
      <c r="G156" s="3">
        <f t="shared" ref="G156:G169" si="13">F156/$F$169</f>
        <v>0.13400277008310249</v>
      </c>
      <c r="H156" s="19">
        <f t="shared" ref="H156:H168" si="14">G156*$H$169</f>
        <v>417.68663434903044</v>
      </c>
      <c r="J156" s="14">
        <f>IFERROR(Table2[[#This Row],[ &lt;15]]/Table2[[#This Row],[FY23 Ach]],"")</f>
        <v>3.1007751937984496E-2</v>
      </c>
      <c r="K156" s="15">
        <f>IFERROR(J156*Table2[[#This Row],[FY24 Tx Curr DATIM Target (g*h(district total))]],"")</f>
        <v>12.951523545706371</v>
      </c>
    </row>
    <row r="157" spans="1:11" x14ac:dyDescent="0.3">
      <c r="A157" s="24" t="s">
        <v>9</v>
      </c>
      <c r="B157" s="1" t="s">
        <v>175</v>
      </c>
      <c r="C157" s="1" t="s">
        <v>178</v>
      </c>
      <c r="D157" s="2">
        <v>0</v>
      </c>
      <c r="E157" s="2">
        <v>14</v>
      </c>
      <c r="F157" s="2">
        <v>14</v>
      </c>
      <c r="G157" s="3">
        <f t="shared" si="13"/>
        <v>4.8476454293628806E-3</v>
      </c>
      <c r="H157" s="19">
        <f t="shared" si="14"/>
        <v>15.110110803324099</v>
      </c>
      <c r="J157" s="14">
        <f>IFERROR(Table2[[#This Row],[ &lt;15]]/Table2[[#This Row],[FY23 Ach]],"")</f>
        <v>0</v>
      </c>
      <c r="K157" s="15">
        <f>IFERROR(J157*Table2[[#This Row],[FY24 Tx Curr DATIM Target (g*h(district total))]],"")</f>
        <v>0</v>
      </c>
    </row>
    <row r="158" spans="1:11" x14ac:dyDescent="0.3">
      <c r="A158" s="24" t="s">
        <v>9</v>
      </c>
      <c r="B158" s="1" t="s">
        <v>175</v>
      </c>
      <c r="C158" s="1" t="s">
        <v>179</v>
      </c>
      <c r="D158" s="2">
        <v>0</v>
      </c>
      <c r="E158" s="2">
        <v>359</v>
      </c>
      <c r="F158" s="2">
        <v>359</v>
      </c>
      <c r="G158" s="3">
        <f t="shared" si="13"/>
        <v>0.12430747922437674</v>
      </c>
      <c r="H158" s="19">
        <f t="shared" si="14"/>
        <v>387.46641274238232</v>
      </c>
      <c r="J158" s="14">
        <f>IFERROR(Table2[[#This Row],[ &lt;15]]/Table2[[#This Row],[FY23 Ach]],"")</f>
        <v>0</v>
      </c>
      <c r="K158" s="15">
        <f>IFERROR(J158*Table2[[#This Row],[FY24 Tx Curr DATIM Target (g*h(district total))]],"")</f>
        <v>0</v>
      </c>
    </row>
    <row r="159" spans="1:11" x14ac:dyDescent="0.3">
      <c r="A159" s="24" t="s">
        <v>9</v>
      </c>
      <c r="B159" s="1" t="s">
        <v>175</v>
      </c>
      <c r="C159" s="1" t="s">
        <v>180</v>
      </c>
      <c r="D159" s="2">
        <v>0</v>
      </c>
      <c r="E159" s="2">
        <v>64</v>
      </c>
      <c r="F159" s="2">
        <v>64</v>
      </c>
      <c r="G159" s="3">
        <f t="shared" si="13"/>
        <v>2.2160664819944598E-2</v>
      </c>
      <c r="H159" s="19">
        <f t="shared" si="14"/>
        <v>69.07479224376732</v>
      </c>
      <c r="J159" s="14">
        <f>IFERROR(Table2[[#This Row],[ &lt;15]]/Table2[[#This Row],[FY23 Ach]],"")</f>
        <v>0</v>
      </c>
      <c r="K159" s="15">
        <f>IFERROR(J159*Table2[[#This Row],[FY24 Tx Curr DATIM Target (g*h(district total))]],"")</f>
        <v>0</v>
      </c>
    </row>
    <row r="160" spans="1:11" x14ac:dyDescent="0.3">
      <c r="A160" s="24" t="s">
        <v>9</v>
      </c>
      <c r="B160" s="1" t="s">
        <v>175</v>
      </c>
      <c r="C160" s="1" t="s">
        <v>181</v>
      </c>
      <c r="D160" s="2">
        <v>0</v>
      </c>
      <c r="E160" s="2">
        <v>36</v>
      </c>
      <c r="F160" s="2">
        <v>36</v>
      </c>
      <c r="G160" s="3">
        <f t="shared" si="13"/>
        <v>1.2465373961218837E-2</v>
      </c>
      <c r="H160" s="19">
        <f t="shared" si="14"/>
        <v>38.854570637119117</v>
      </c>
      <c r="J160" s="14">
        <f>IFERROR(Table2[[#This Row],[ &lt;15]]/Table2[[#This Row],[FY23 Ach]],"")</f>
        <v>0</v>
      </c>
      <c r="K160" s="15">
        <f>IFERROR(J160*Table2[[#This Row],[FY24 Tx Curr DATIM Target (g*h(district total))]],"")</f>
        <v>0</v>
      </c>
    </row>
    <row r="161" spans="1:11" x14ac:dyDescent="0.3">
      <c r="A161" s="24" t="s">
        <v>9</v>
      </c>
      <c r="B161" s="1" t="s">
        <v>175</v>
      </c>
      <c r="C161" s="1" t="s">
        <v>182</v>
      </c>
      <c r="D161" s="2">
        <v>0</v>
      </c>
      <c r="E161" s="2">
        <v>22</v>
      </c>
      <c r="F161" s="2">
        <v>22</v>
      </c>
      <c r="G161" s="3">
        <f t="shared" si="13"/>
        <v>7.6177285318559558E-3</v>
      </c>
      <c r="H161" s="19">
        <f t="shared" si="14"/>
        <v>23.744459833795013</v>
      </c>
      <c r="J161" s="14">
        <f>IFERROR(Table2[[#This Row],[ &lt;15]]/Table2[[#This Row],[FY23 Ach]],"")</f>
        <v>0</v>
      </c>
      <c r="K161" s="15">
        <f>IFERROR(J161*Table2[[#This Row],[FY24 Tx Curr DATIM Target (g*h(district total))]],"")</f>
        <v>0</v>
      </c>
    </row>
    <row r="162" spans="1:11" x14ac:dyDescent="0.3">
      <c r="A162" s="24" t="s">
        <v>9</v>
      </c>
      <c r="B162" s="1" t="s">
        <v>175</v>
      </c>
      <c r="C162" s="1" t="s">
        <v>183</v>
      </c>
      <c r="D162" s="2">
        <v>0</v>
      </c>
      <c r="E162" s="2">
        <v>263</v>
      </c>
      <c r="F162" s="2">
        <v>263</v>
      </c>
      <c r="G162" s="3">
        <f t="shared" si="13"/>
        <v>9.1066481994459839E-2</v>
      </c>
      <c r="H162" s="19">
        <f t="shared" si="14"/>
        <v>283.85422437673134</v>
      </c>
      <c r="J162" s="14">
        <f>IFERROR(Table2[[#This Row],[ &lt;15]]/Table2[[#This Row],[FY23 Ach]],"")</f>
        <v>0</v>
      </c>
      <c r="K162" s="15">
        <f>IFERROR(J162*Table2[[#This Row],[FY24 Tx Curr DATIM Target (g*h(district total))]],"")</f>
        <v>0</v>
      </c>
    </row>
    <row r="163" spans="1:11" x14ac:dyDescent="0.3">
      <c r="A163" s="24" t="s">
        <v>9</v>
      </c>
      <c r="B163" s="1" t="s">
        <v>175</v>
      </c>
      <c r="C163" s="1" t="s">
        <v>184</v>
      </c>
      <c r="D163" s="2">
        <v>0</v>
      </c>
      <c r="E163" s="2">
        <v>14</v>
      </c>
      <c r="F163" s="2">
        <v>14</v>
      </c>
      <c r="G163" s="3">
        <f t="shared" si="13"/>
        <v>4.8476454293628806E-3</v>
      </c>
      <c r="H163" s="19">
        <f t="shared" si="14"/>
        <v>15.110110803324099</v>
      </c>
      <c r="J163" s="14">
        <f>IFERROR(Table2[[#This Row],[ &lt;15]]/Table2[[#This Row],[FY23 Ach]],"")</f>
        <v>0</v>
      </c>
      <c r="K163" s="15">
        <f>IFERROR(J163*Table2[[#This Row],[FY24 Tx Curr DATIM Target (g*h(district total))]],"")</f>
        <v>0</v>
      </c>
    </row>
    <row r="164" spans="1:11" x14ac:dyDescent="0.3">
      <c r="A164" s="24" t="s">
        <v>9</v>
      </c>
      <c r="B164" s="1" t="s">
        <v>175</v>
      </c>
      <c r="C164" s="1" t="s">
        <v>185</v>
      </c>
      <c r="D164" s="2">
        <v>1</v>
      </c>
      <c r="E164" s="2">
        <v>252</v>
      </c>
      <c r="F164" s="2">
        <v>253</v>
      </c>
      <c r="G164" s="3">
        <f t="shared" si="13"/>
        <v>8.7603878116343487E-2</v>
      </c>
      <c r="H164" s="19">
        <f t="shared" si="14"/>
        <v>273.06128808864264</v>
      </c>
      <c r="J164" s="14">
        <f>IFERROR(Table2[[#This Row],[ &lt;15]]/Table2[[#This Row],[FY23 Ach]],"")</f>
        <v>3.952569169960474E-3</v>
      </c>
      <c r="K164" s="15">
        <f>IFERROR(J164*Table2[[#This Row],[FY24 Tx Curr DATIM Target (g*h(district total))]],"")</f>
        <v>1.0792936288088641</v>
      </c>
    </row>
    <row r="165" spans="1:11" x14ac:dyDescent="0.3">
      <c r="A165" s="24" t="s">
        <v>9</v>
      </c>
      <c r="B165" s="1" t="s">
        <v>175</v>
      </c>
      <c r="C165" s="1" t="s">
        <v>186</v>
      </c>
      <c r="D165" s="2">
        <v>0</v>
      </c>
      <c r="E165" s="2">
        <v>228</v>
      </c>
      <c r="F165" s="2">
        <v>228</v>
      </c>
      <c r="G165" s="3">
        <f t="shared" si="13"/>
        <v>7.8947368421052627E-2</v>
      </c>
      <c r="H165" s="19">
        <f t="shared" si="14"/>
        <v>246.07894736842104</v>
      </c>
      <c r="J165" s="14">
        <f>IFERROR(Table2[[#This Row],[ &lt;15]]/Table2[[#This Row],[FY23 Ach]],"")</f>
        <v>0</v>
      </c>
      <c r="K165" s="15">
        <f>IFERROR(J165*Table2[[#This Row],[FY24 Tx Curr DATIM Target (g*h(district total))]],"")</f>
        <v>0</v>
      </c>
    </row>
    <row r="166" spans="1:11" x14ac:dyDescent="0.3">
      <c r="A166" s="24" t="s">
        <v>9</v>
      </c>
      <c r="B166" s="1" t="s">
        <v>175</v>
      </c>
      <c r="C166" s="1" t="s">
        <v>187</v>
      </c>
      <c r="D166" s="2">
        <v>0</v>
      </c>
      <c r="E166" s="2">
        <v>940</v>
      </c>
      <c r="F166" s="2">
        <v>940</v>
      </c>
      <c r="G166" s="3">
        <f t="shared" si="13"/>
        <v>0.32548476454293629</v>
      </c>
      <c r="H166" s="19">
        <f t="shared" si="14"/>
        <v>1014.5360110803324</v>
      </c>
      <c r="J166" s="14">
        <f>IFERROR(Table2[[#This Row],[ &lt;15]]/Table2[[#This Row],[FY23 Ach]],"")</f>
        <v>0</v>
      </c>
      <c r="K166" s="15">
        <f>IFERROR(J166*Table2[[#This Row],[FY24 Tx Curr DATIM Target (g*h(district total))]],"")</f>
        <v>0</v>
      </c>
    </row>
    <row r="167" spans="1:11" x14ac:dyDescent="0.3">
      <c r="A167" s="24" t="s">
        <v>9</v>
      </c>
      <c r="B167" s="1" t="s">
        <v>175</v>
      </c>
      <c r="C167" s="1" t="s">
        <v>188</v>
      </c>
      <c r="D167" s="2">
        <v>0</v>
      </c>
      <c r="E167" s="2">
        <v>235</v>
      </c>
      <c r="F167" s="2">
        <v>235</v>
      </c>
      <c r="G167" s="3">
        <f t="shared" si="13"/>
        <v>8.1371191135734072E-2</v>
      </c>
      <c r="H167" s="19">
        <f t="shared" si="14"/>
        <v>253.6340027700831</v>
      </c>
      <c r="J167" s="14">
        <f>IFERROR(Table2[[#This Row],[ &lt;15]]/Table2[[#This Row],[FY23 Ach]],"")</f>
        <v>0</v>
      </c>
      <c r="K167" s="15">
        <f>IFERROR(J167*Table2[[#This Row],[FY24 Tx Curr DATIM Target (g*h(district total))]],"")</f>
        <v>0</v>
      </c>
    </row>
    <row r="168" spans="1:11" x14ac:dyDescent="0.3">
      <c r="A168" s="24" t="s">
        <v>9</v>
      </c>
      <c r="B168" s="1" t="s">
        <v>175</v>
      </c>
      <c r="C168" s="1" t="s">
        <v>189</v>
      </c>
      <c r="D168" s="2">
        <v>0</v>
      </c>
      <c r="E168" s="2">
        <v>50</v>
      </c>
      <c r="F168" s="2">
        <v>50</v>
      </c>
      <c r="G168" s="3">
        <f t="shared" si="13"/>
        <v>1.7313019390581719E-2</v>
      </c>
      <c r="H168" s="19">
        <f t="shared" si="14"/>
        <v>53.964681440443215</v>
      </c>
      <c r="J168" s="14">
        <f>IFERROR(Table2[[#This Row],[ &lt;15]]/Table2[[#This Row],[FY23 Ach]],"")</f>
        <v>0</v>
      </c>
      <c r="K168" s="15">
        <f>IFERROR(J168*Table2[[#This Row],[FY24 Tx Curr DATIM Target (g*h(district total))]],"")</f>
        <v>0</v>
      </c>
    </row>
    <row r="169" spans="1:11" x14ac:dyDescent="0.3">
      <c r="A169" s="26" t="s">
        <v>9</v>
      </c>
      <c r="B169" s="27" t="s">
        <v>190</v>
      </c>
      <c r="C169" s="27"/>
      <c r="D169" s="28">
        <v>13</v>
      </c>
      <c r="E169" s="28">
        <v>2875</v>
      </c>
      <c r="F169" s="28">
        <v>2888</v>
      </c>
      <c r="G169" s="29">
        <f t="shared" si="13"/>
        <v>1</v>
      </c>
      <c r="H169" s="30">
        <v>3117</v>
      </c>
      <c r="J169" s="14">
        <f>IFERROR(Table2[[#This Row],[ &lt;15]]/Table2[[#This Row],[FY23 Ach]],"")</f>
        <v>4.5013850415512469E-3</v>
      </c>
      <c r="K169" s="15">
        <f>IFERROR(J169*Table2[[#This Row],[FY24 Tx Curr DATIM Target (g*h(district total))]],"")</f>
        <v>14.030817174515237</v>
      </c>
    </row>
  </sheetData>
  <autoFilter ref="J1:K169" xr:uid="{00000000-0009-0000-0000-000002000000}"/>
  <pageMargins left="0.7" right="0.7" top="0.75" bottom="0.75" header="0.3" footer="0.3"/>
  <ignoredErrors>
    <ignoredError sqref="G2:G16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K170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0.44140625" bestFit="1" customWidth="1"/>
    <col min="7" max="7" width="12.5546875" bestFit="1" customWidth="1"/>
    <col min="8" max="8" width="13.21875" bestFit="1" customWidth="1"/>
    <col min="10" max="12" width="16.6640625" customWidth="1"/>
  </cols>
  <sheetData>
    <row r="1" spans="1:11" ht="70.2" x14ac:dyDescent="0.3">
      <c r="A1" s="209" t="s">
        <v>0</v>
      </c>
      <c r="B1" s="210" t="s">
        <v>1</v>
      </c>
      <c r="C1" s="210" t="s">
        <v>2</v>
      </c>
      <c r="D1" s="22" t="s">
        <v>3</v>
      </c>
      <c r="E1" s="22" t="s">
        <v>4</v>
      </c>
      <c r="F1" s="211" t="s">
        <v>192</v>
      </c>
      <c r="G1" s="22" t="s">
        <v>6</v>
      </c>
      <c r="H1" s="23" t="s">
        <v>7</v>
      </c>
      <c r="J1" s="17" t="s">
        <v>191</v>
      </c>
      <c r="K1" s="18" t="s">
        <v>205</v>
      </c>
    </row>
    <row r="2" spans="1:11" x14ac:dyDescent="0.3">
      <c r="A2" s="25" t="s">
        <v>9</v>
      </c>
      <c r="B2" s="5" t="s">
        <v>10</v>
      </c>
      <c r="C2" s="1" t="s">
        <v>11</v>
      </c>
      <c r="D2" s="2">
        <v>3</v>
      </c>
      <c r="E2" s="2">
        <v>153</v>
      </c>
      <c r="F2" s="2">
        <v>156</v>
      </c>
      <c r="G2" s="3">
        <f>F2/$F$11</f>
        <v>0.13928571428571429</v>
      </c>
      <c r="H2" s="19">
        <f>G2*$H$11</f>
        <v>1323.3535714285715</v>
      </c>
      <c r="J2" s="14">
        <f>IFERROR(Table14[[#This Row],[ &lt;15]]/Table14[[#This Row],[FY23 Ach]],"")</f>
        <v>1.9230769230769232E-2</v>
      </c>
      <c r="K2" s="15">
        <f>IFERROR(J2*Table14[[#This Row],[FY24 Tx Curr DATIM Target (g*h(district total))]],"")</f>
        <v>25.449107142857144</v>
      </c>
    </row>
    <row r="3" spans="1:11" x14ac:dyDescent="0.3">
      <c r="A3" s="24" t="s">
        <v>9</v>
      </c>
      <c r="B3" s="1" t="s">
        <v>10</v>
      </c>
      <c r="C3" s="1" t="s">
        <v>12</v>
      </c>
      <c r="D3" s="2">
        <v>74</v>
      </c>
      <c r="E3" s="2">
        <v>117</v>
      </c>
      <c r="F3" s="2">
        <v>191</v>
      </c>
      <c r="G3" s="3">
        <f t="shared" ref="G3:G11" si="0">F3/$F$11</f>
        <v>0.17053571428571429</v>
      </c>
      <c r="H3" s="19">
        <f>G3*$H$11</f>
        <v>1620.2598214285715</v>
      </c>
      <c r="J3" s="14">
        <f>IFERROR(Table14[[#This Row],[ &lt;15]]/Table14[[#This Row],[FY23 Ach]],"")</f>
        <v>0.38743455497382201</v>
      </c>
      <c r="K3" s="15">
        <f>IFERROR(J3*Table14[[#This Row],[FY24 Tx Curr DATIM Target (g*h(district total))]],"")</f>
        <v>627.74464285714294</v>
      </c>
    </row>
    <row r="4" spans="1:11" x14ac:dyDescent="0.3">
      <c r="A4" s="24" t="s">
        <v>9</v>
      </c>
      <c r="B4" s="1" t="s">
        <v>10</v>
      </c>
      <c r="C4" s="1" t="s">
        <v>13</v>
      </c>
      <c r="D4" s="2">
        <v>11</v>
      </c>
      <c r="E4" s="2">
        <v>164</v>
      </c>
      <c r="F4" s="2">
        <v>175</v>
      </c>
      <c r="G4" s="3">
        <f t="shared" si="0"/>
        <v>0.15625</v>
      </c>
      <c r="H4" s="19">
        <f t="shared" ref="H4:H10" si="1">G4*$H$11</f>
        <v>1484.53125</v>
      </c>
      <c r="J4" s="14">
        <f>IFERROR(Table14[[#This Row],[ &lt;15]]/Table14[[#This Row],[FY23 Ach]],"")</f>
        <v>6.2857142857142861E-2</v>
      </c>
      <c r="K4" s="15">
        <f>IFERROR(J4*Table14[[#This Row],[FY24 Tx Curr DATIM Target (g*h(district total))]],"")</f>
        <v>93.313392857142858</v>
      </c>
    </row>
    <row r="5" spans="1:11" x14ac:dyDescent="0.3">
      <c r="A5" s="24" t="s">
        <v>9</v>
      </c>
      <c r="B5" s="1" t="s">
        <v>10</v>
      </c>
      <c r="C5" s="1" t="s">
        <v>14</v>
      </c>
      <c r="D5" s="2">
        <v>4</v>
      </c>
      <c r="E5" s="2">
        <v>28</v>
      </c>
      <c r="F5" s="2">
        <v>32</v>
      </c>
      <c r="G5" s="3">
        <f t="shared" si="0"/>
        <v>2.8571428571428571E-2</v>
      </c>
      <c r="H5" s="19">
        <f t="shared" si="1"/>
        <v>271.45714285714286</v>
      </c>
      <c r="J5" s="14">
        <f>IFERROR(Table14[[#This Row],[ &lt;15]]/Table14[[#This Row],[FY23 Ach]],"")</f>
        <v>0.125</v>
      </c>
      <c r="K5" s="15">
        <f>IFERROR(J5*Table14[[#This Row],[FY24 Tx Curr DATIM Target (g*h(district total))]],"")</f>
        <v>33.932142857142857</v>
      </c>
    </row>
    <row r="6" spans="1:11" x14ac:dyDescent="0.3">
      <c r="A6" s="24" t="s">
        <v>9</v>
      </c>
      <c r="B6" s="1" t="s">
        <v>10</v>
      </c>
      <c r="C6" s="1" t="s">
        <v>15</v>
      </c>
      <c r="D6" s="2">
        <v>7</v>
      </c>
      <c r="E6" s="2">
        <v>244</v>
      </c>
      <c r="F6" s="2">
        <v>251</v>
      </c>
      <c r="G6" s="3">
        <f t="shared" si="0"/>
        <v>0.22410714285714287</v>
      </c>
      <c r="H6" s="19">
        <f t="shared" si="1"/>
        <v>2129.2419642857144</v>
      </c>
      <c r="J6" s="14">
        <f>IFERROR(Table14[[#This Row],[ &lt;15]]/Table14[[#This Row],[FY23 Ach]],"")</f>
        <v>2.7888446215139442E-2</v>
      </c>
      <c r="K6" s="15">
        <f>IFERROR(J6*Table14[[#This Row],[FY24 Tx Curr DATIM Target (g*h(district total))]],"")</f>
        <v>59.381250000000001</v>
      </c>
    </row>
    <row r="7" spans="1:11" x14ac:dyDescent="0.3">
      <c r="A7" s="24" t="s">
        <v>9</v>
      </c>
      <c r="B7" s="1" t="s">
        <v>10</v>
      </c>
      <c r="C7" s="1" t="s">
        <v>16</v>
      </c>
      <c r="D7" s="2"/>
      <c r="E7" s="2">
        <v>135</v>
      </c>
      <c r="F7" s="2">
        <v>135</v>
      </c>
      <c r="G7" s="3">
        <f t="shared" si="0"/>
        <v>0.12053571428571429</v>
      </c>
      <c r="H7" s="19">
        <f t="shared" si="1"/>
        <v>1145.2098214285716</v>
      </c>
      <c r="J7" s="14">
        <f>IFERROR(Table14[[#This Row],[ &lt;15]]/Table14[[#This Row],[FY23 Ach]],"")</f>
        <v>0</v>
      </c>
      <c r="K7" s="15">
        <f>IFERROR(J7*Table14[[#This Row],[FY24 Tx Curr DATIM Target (g*h(district total))]],"")</f>
        <v>0</v>
      </c>
    </row>
    <row r="8" spans="1:11" x14ac:dyDescent="0.3">
      <c r="A8" s="24" t="s">
        <v>9</v>
      </c>
      <c r="B8" s="1" t="s">
        <v>10</v>
      </c>
      <c r="C8" s="1" t="s">
        <v>17</v>
      </c>
      <c r="D8" s="2">
        <v>20</v>
      </c>
      <c r="E8" s="2">
        <v>79</v>
      </c>
      <c r="F8" s="2">
        <v>99</v>
      </c>
      <c r="G8" s="3">
        <f t="shared" si="0"/>
        <v>8.8392857142857148E-2</v>
      </c>
      <c r="H8" s="19">
        <f t="shared" si="1"/>
        <v>839.82053571428571</v>
      </c>
      <c r="J8" s="14">
        <f>IFERROR(Table14[[#This Row],[ &lt;15]]/Table14[[#This Row],[FY23 Ach]],"")</f>
        <v>0.20202020202020202</v>
      </c>
      <c r="K8" s="15">
        <f>IFERROR(J8*Table14[[#This Row],[FY24 Tx Curr DATIM Target (g*h(district total))]],"")</f>
        <v>169.66071428571428</v>
      </c>
    </row>
    <row r="9" spans="1:11" x14ac:dyDescent="0.3">
      <c r="A9" s="24" t="s">
        <v>9</v>
      </c>
      <c r="B9" s="1" t="s">
        <v>10</v>
      </c>
      <c r="C9" s="1" t="s">
        <v>18</v>
      </c>
      <c r="D9" s="2"/>
      <c r="E9" s="2">
        <v>65</v>
      </c>
      <c r="F9" s="2">
        <v>65</v>
      </c>
      <c r="G9" s="3">
        <f t="shared" si="0"/>
        <v>5.8035714285714288E-2</v>
      </c>
      <c r="H9" s="19">
        <f t="shared" si="1"/>
        <v>551.39732142857144</v>
      </c>
      <c r="J9" s="14">
        <f>IFERROR(Table14[[#This Row],[ &lt;15]]/Table14[[#This Row],[FY23 Ach]],"")</f>
        <v>0</v>
      </c>
      <c r="K9" s="15">
        <f>IFERROR(J9*Table14[[#This Row],[FY24 Tx Curr DATIM Target (g*h(district total))]],"")</f>
        <v>0</v>
      </c>
    </row>
    <row r="10" spans="1:11" x14ac:dyDescent="0.3">
      <c r="A10" s="24" t="s">
        <v>9</v>
      </c>
      <c r="B10" s="1" t="s">
        <v>10</v>
      </c>
      <c r="C10" s="1" t="s">
        <v>19</v>
      </c>
      <c r="D10" s="2"/>
      <c r="E10" s="2">
        <v>16</v>
      </c>
      <c r="F10" s="2">
        <v>16</v>
      </c>
      <c r="G10" s="3">
        <f t="shared" si="0"/>
        <v>1.4285714285714285E-2</v>
      </c>
      <c r="H10" s="19">
        <f t="shared" si="1"/>
        <v>135.72857142857143</v>
      </c>
      <c r="J10" s="14">
        <f>IFERROR(Table14[[#This Row],[ &lt;15]]/Table14[[#This Row],[FY23 Ach]],"")</f>
        <v>0</v>
      </c>
      <c r="K10" s="15">
        <f>IFERROR(J10*Table14[[#This Row],[FY24 Tx Curr DATIM Target (g*h(district total))]],"")</f>
        <v>0</v>
      </c>
    </row>
    <row r="11" spans="1:11" x14ac:dyDescent="0.3">
      <c r="A11" s="25" t="s">
        <v>9</v>
      </c>
      <c r="B11" s="5" t="s">
        <v>20</v>
      </c>
      <c r="C11" s="5"/>
      <c r="D11" s="6">
        <v>119</v>
      </c>
      <c r="E11" s="6">
        <v>1001</v>
      </c>
      <c r="F11" s="6">
        <v>1120</v>
      </c>
      <c r="G11" s="7">
        <f t="shared" si="0"/>
        <v>1</v>
      </c>
      <c r="H11" s="212">
        <v>9501</v>
      </c>
      <c r="J11" s="14">
        <f>IFERROR(Table14[[#This Row],[ &lt;15]]/Table14[[#This Row],[FY23 Ach]],"")</f>
        <v>0.10625</v>
      </c>
      <c r="K11" s="15">
        <f>IFERROR(J11*Table14[[#This Row],[FY24 Tx Curr DATIM Target (g*h(district total))]],"")</f>
        <v>1009.4812499999999</v>
      </c>
    </row>
    <row r="12" spans="1:11" x14ac:dyDescent="0.3">
      <c r="A12" s="24" t="s">
        <v>9</v>
      </c>
      <c r="B12" s="1" t="s">
        <v>21</v>
      </c>
      <c r="C12" s="1" t="s">
        <v>22</v>
      </c>
      <c r="D12" s="2">
        <v>2</v>
      </c>
      <c r="E12" s="2">
        <v>230</v>
      </c>
      <c r="F12" s="2">
        <v>232</v>
      </c>
      <c r="G12" s="213">
        <f>F12/$F$22</f>
        <v>3.1929534819708227E-2</v>
      </c>
      <c r="H12" s="19">
        <f>G12*$H$22</f>
        <v>690.02917698871454</v>
      </c>
      <c r="J12" s="14">
        <f>IFERROR(Table14[[#This Row],[ &lt;15]]/Table14[[#This Row],[FY23 Ach]],"")</f>
        <v>8.6206896551724137E-3</v>
      </c>
      <c r="K12" s="15">
        <f>IFERROR(J12*Table14[[#This Row],[FY24 Tx Curr DATIM Target (g*h(district total))]],"")</f>
        <v>5.9485273878337459</v>
      </c>
    </row>
    <row r="13" spans="1:11" x14ac:dyDescent="0.3">
      <c r="A13" s="24" t="s">
        <v>9</v>
      </c>
      <c r="B13" s="1" t="s">
        <v>21</v>
      </c>
      <c r="C13" s="1" t="s">
        <v>23</v>
      </c>
      <c r="D13" s="2">
        <v>269</v>
      </c>
      <c r="E13" s="2">
        <v>2229</v>
      </c>
      <c r="F13" s="2">
        <v>2498</v>
      </c>
      <c r="G13" s="213">
        <f t="shared" ref="G13:G22" si="2">F13/$F$22</f>
        <v>0.34379300853289291</v>
      </c>
      <c r="H13" s="19">
        <f t="shared" ref="H13:H21" si="3">G13*$H$22</f>
        <v>7429.7107074043488</v>
      </c>
      <c r="J13" s="14">
        <f>IFERROR(Table14[[#This Row],[ &lt;15]]/Table14[[#This Row],[FY23 Ach]],"")</f>
        <v>0.1076861489191353</v>
      </c>
      <c r="K13" s="15">
        <f>IFERROR(J13*Table14[[#This Row],[FY24 Tx Curr DATIM Target (g*h(district total))]],"")</f>
        <v>800.07693366363878</v>
      </c>
    </row>
    <row r="14" spans="1:11" x14ac:dyDescent="0.3">
      <c r="A14" s="24" t="s">
        <v>9</v>
      </c>
      <c r="B14" s="1" t="s">
        <v>21</v>
      </c>
      <c r="C14" s="1" t="s">
        <v>24</v>
      </c>
      <c r="D14" s="2">
        <v>4</v>
      </c>
      <c r="E14" s="2">
        <v>180</v>
      </c>
      <c r="F14" s="2">
        <v>184</v>
      </c>
      <c r="G14" s="213">
        <f t="shared" si="2"/>
        <v>2.5323424167354804E-2</v>
      </c>
      <c r="H14" s="19">
        <f t="shared" si="3"/>
        <v>547.26451968070467</v>
      </c>
      <c r="J14" s="14">
        <f>IFERROR(Table14[[#This Row],[ &lt;15]]/Table14[[#This Row],[FY23 Ach]],"")</f>
        <v>2.1739130434782608E-2</v>
      </c>
      <c r="K14" s="15">
        <f>IFERROR(J14*Table14[[#This Row],[FY24 Tx Curr DATIM Target (g*h(district total))]],"")</f>
        <v>11.897054775667492</v>
      </c>
    </row>
    <row r="15" spans="1:11" x14ac:dyDescent="0.3">
      <c r="A15" s="24" t="s">
        <v>9</v>
      </c>
      <c r="B15" s="1" t="s">
        <v>21</v>
      </c>
      <c r="C15" s="1" t="s">
        <v>25</v>
      </c>
      <c r="D15" s="2">
        <v>1</v>
      </c>
      <c r="E15" s="2">
        <v>133</v>
      </c>
      <c r="F15" s="2">
        <v>134</v>
      </c>
      <c r="G15" s="213">
        <f t="shared" si="2"/>
        <v>1.844205890448665E-2</v>
      </c>
      <c r="H15" s="19">
        <f t="shared" si="3"/>
        <v>398.551334984861</v>
      </c>
      <c r="J15" s="14">
        <f>IFERROR(Table14[[#This Row],[ &lt;15]]/Table14[[#This Row],[FY23 Ach]],"")</f>
        <v>7.462686567164179E-3</v>
      </c>
      <c r="K15" s="15">
        <f>IFERROR(J15*Table14[[#This Row],[FY24 Tx Curr DATIM Target (g*h(district total))]],"")</f>
        <v>2.974263693916873</v>
      </c>
    </row>
    <row r="16" spans="1:11" x14ac:dyDescent="0.3">
      <c r="A16" s="24" t="s">
        <v>9</v>
      </c>
      <c r="B16" s="1" t="s">
        <v>21</v>
      </c>
      <c r="C16" s="1" t="s">
        <v>26</v>
      </c>
      <c r="D16" s="2">
        <v>131</v>
      </c>
      <c r="E16" s="2">
        <v>1532</v>
      </c>
      <c r="F16" s="2">
        <v>1663</v>
      </c>
      <c r="G16" s="213">
        <f t="shared" si="2"/>
        <v>0.22887420864299476</v>
      </c>
      <c r="H16" s="19">
        <f t="shared" si="3"/>
        <v>4946.2005229837596</v>
      </c>
      <c r="J16" s="14">
        <f>IFERROR(Table14[[#This Row],[ &lt;15]]/Table14[[#This Row],[FY23 Ach]],"")</f>
        <v>7.8773301262778109E-2</v>
      </c>
      <c r="K16" s="15">
        <f>IFERROR(J16*Table14[[#This Row],[FY24 Tx Curr DATIM Target (g*h(district total))]],"")</f>
        <v>389.62854390311031</v>
      </c>
    </row>
    <row r="17" spans="1:11" x14ac:dyDescent="0.3">
      <c r="A17" s="24" t="s">
        <v>9</v>
      </c>
      <c r="B17" s="1" t="s">
        <v>21</v>
      </c>
      <c r="C17" s="1" t="s">
        <v>27</v>
      </c>
      <c r="D17" s="2">
        <v>82</v>
      </c>
      <c r="E17" s="2">
        <v>1316</v>
      </c>
      <c r="F17" s="2">
        <v>1398</v>
      </c>
      <c r="G17" s="213">
        <f t="shared" si="2"/>
        <v>0.19240297274979357</v>
      </c>
      <c r="H17" s="19">
        <f t="shared" si="3"/>
        <v>4158.0206440957891</v>
      </c>
      <c r="J17" s="14">
        <f>IFERROR(Table14[[#This Row],[ &lt;15]]/Table14[[#This Row],[FY23 Ach]],"")</f>
        <v>5.8655221745350504E-2</v>
      </c>
      <c r="K17" s="15">
        <f>IFERROR(J17*Table14[[#This Row],[FY24 Tx Curr DATIM Target (g*h(district total))]],"")</f>
        <v>243.88962290118363</v>
      </c>
    </row>
    <row r="18" spans="1:11" x14ac:dyDescent="0.3">
      <c r="A18" s="24" t="s">
        <v>9</v>
      </c>
      <c r="B18" s="1" t="s">
        <v>21</v>
      </c>
      <c r="C18" s="1" t="s">
        <v>28</v>
      </c>
      <c r="D18" s="2">
        <v>30</v>
      </c>
      <c r="E18" s="2">
        <v>770</v>
      </c>
      <c r="F18" s="2">
        <v>800</v>
      </c>
      <c r="G18" s="213">
        <f t="shared" si="2"/>
        <v>0.11010184420589045</v>
      </c>
      <c r="H18" s="19">
        <f t="shared" si="3"/>
        <v>2379.4109551334986</v>
      </c>
      <c r="J18" s="14">
        <f>IFERROR(Table14[[#This Row],[ &lt;15]]/Table14[[#This Row],[FY23 Ach]],"")</f>
        <v>3.7499999999999999E-2</v>
      </c>
      <c r="K18" s="15">
        <f>IFERROR(J18*Table14[[#This Row],[FY24 Tx Curr DATIM Target (g*h(district total))]],"")</f>
        <v>89.227910817506199</v>
      </c>
    </row>
    <row r="19" spans="1:11" x14ac:dyDescent="0.3">
      <c r="A19" s="24" t="s">
        <v>9</v>
      </c>
      <c r="B19" s="1" t="s">
        <v>21</v>
      </c>
      <c r="C19" s="1" t="s">
        <v>29</v>
      </c>
      <c r="D19" s="2">
        <v>2</v>
      </c>
      <c r="E19" s="2">
        <v>62</v>
      </c>
      <c r="F19" s="2">
        <v>64</v>
      </c>
      <c r="G19" s="213">
        <f t="shared" si="2"/>
        <v>8.808147536471236E-3</v>
      </c>
      <c r="H19" s="19">
        <f t="shared" si="3"/>
        <v>190.35287641067987</v>
      </c>
      <c r="J19" s="14">
        <f>IFERROR(Table14[[#This Row],[ &lt;15]]/Table14[[#This Row],[FY23 Ach]],"")</f>
        <v>3.125E-2</v>
      </c>
      <c r="K19" s="15">
        <f>IFERROR(J19*Table14[[#This Row],[FY24 Tx Curr DATIM Target (g*h(district total))]],"")</f>
        <v>5.9485273878337459</v>
      </c>
    </row>
    <row r="20" spans="1:11" x14ac:dyDescent="0.3">
      <c r="A20" s="24" t="s">
        <v>9</v>
      </c>
      <c r="B20" s="1" t="s">
        <v>21</v>
      </c>
      <c r="C20" s="1" t="s">
        <v>30</v>
      </c>
      <c r="D20" s="2">
        <v>7</v>
      </c>
      <c r="E20" s="2">
        <v>48</v>
      </c>
      <c r="F20" s="2">
        <v>55</v>
      </c>
      <c r="G20" s="213">
        <f t="shared" si="2"/>
        <v>7.5695017891549681E-3</v>
      </c>
      <c r="H20" s="19">
        <f t="shared" si="3"/>
        <v>163.584503165428</v>
      </c>
      <c r="J20" s="14">
        <f>IFERROR(Table14[[#This Row],[ &lt;15]]/Table14[[#This Row],[FY23 Ach]],"")</f>
        <v>0.12727272727272726</v>
      </c>
      <c r="K20" s="15">
        <f>IFERROR(J20*Table14[[#This Row],[FY24 Tx Curr DATIM Target (g*h(district total))]],"")</f>
        <v>20.819845857418109</v>
      </c>
    </row>
    <row r="21" spans="1:11" x14ac:dyDescent="0.3">
      <c r="A21" s="24" t="s">
        <v>9</v>
      </c>
      <c r="B21" s="1" t="s">
        <v>21</v>
      </c>
      <c r="C21" s="1" t="s">
        <v>31</v>
      </c>
      <c r="D21" s="2">
        <v>6</v>
      </c>
      <c r="E21" s="2">
        <v>232</v>
      </c>
      <c r="F21" s="2">
        <v>238</v>
      </c>
      <c r="G21" s="213">
        <f t="shared" si="2"/>
        <v>3.2755298651252408E-2</v>
      </c>
      <c r="H21" s="19">
        <f t="shared" si="3"/>
        <v>707.8747591522158</v>
      </c>
      <c r="J21" s="14">
        <f>IFERROR(Table14[[#This Row],[ &lt;15]]/Table14[[#This Row],[FY23 Ach]],"")</f>
        <v>2.5210084033613446E-2</v>
      </c>
      <c r="K21" s="15">
        <f>IFERROR(J21*Table14[[#This Row],[FY24 Tx Curr DATIM Target (g*h(district total))]],"")</f>
        <v>17.845582163501238</v>
      </c>
    </row>
    <row r="22" spans="1:11" x14ac:dyDescent="0.3">
      <c r="A22" s="25" t="s">
        <v>9</v>
      </c>
      <c r="B22" s="5" t="s">
        <v>32</v>
      </c>
      <c r="C22" s="5"/>
      <c r="D22" s="6">
        <v>534</v>
      </c>
      <c r="E22" s="6">
        <v>6732</v>
      </c>
      <c r="F22" s="6">
        <v>7266</v>
      </c>
      <c r="G22" s="214">
        <f t="shared" si="2"/>
        <v>1</v>
      </c>
      <c r="H22" s="212">
        <v>21611</v>
      </c>
      <c r="J22" s="14">
        <f>IFERROR(Table14[[#This Row],[ &lt;15]]/Table14[[#This Row],[FY23 Ach]],"")</f>
        <v>7.3492981007431873E-2</v>
      </c>
      <c r="K22" s="15">
        <f>IFERROR(J22*Table14[[#This Row],[FY24 Tx Curr DATIM Target (g*h(district total))]],"")</f>
        <v>1588.2568125516102</v>
      </c>
    </row>
    <row r="23" spans="1:11" x14ac:dyDescent="0.3">
      <c r="A23" s="24" t="s">
        <v>9</v>
      </c>
      <c r="B23" s="1" t="s">
        <v>33</v>
      </c>
      <c r="C23" s="1" t="s">
        <v>34</v>
      </c>
      <c r="D23" s="2">
        <v>5</v>
      </c>
      <c r="E23" s="2">
        <v>799</v>
      </c>
      <c r="F23" s="2">
        <v>804</v>
      </c>
      <c r="G23" s="213">
        <f>F23/$F$56</f>
        <v>1.8858630638237985E-2</v>
      </c>
      <c r="H23" s="19">
        <f>G23*$H$56</f>
        <v>1059.2138484272746</v>
      </c>
      <c r="J23" s="14">
        <f>IFERROR(Table14[[#This Row],[ &lt;15]]/Table14[[#This Row],[FY23 Ach]],"")</f>
        <v>6.2189054726368162E-3</v>
      </c>
      <c r="K23" s="15">
        <f>IFERROR(J23*Table14[[#This Row],[FY24 Tx Curr DATIM Target (g*h(district total))]],"")</f>
        <v>6.5871507986770812</v>
      </c>
    </row>
    <row r="24" spans="1:11" x14ac:dyDescent="0.3">
      <c r="A24" s="24" t="s">
        <v>9</v>
      </c>
      <c r="B24" s="1" t="s">
        <v>33</v>
      </c>
      <c r="C24" s="1" t="s">
        <v>35</v>
      </c>
      <c r="D24" s="2">
        <v>67</v>
      </c>
      <c r="E24" s="2">
        <v>862</v>
      </c>
      <c r="F24" s="2">
        <v>929</v>
      </c>
      <c r="G24" s="213">
        <f t="shared" ref="G24:G55" si="4">F24/$F$56</f>
        <v>2.179063167030235E-2</v>
      </c>
      <c r="H24" s="19">
        <f t="shared" ref="H24:H55" si="5">G24*$H$56</f>
        <v>1223.8926183942017</v>
      </c>
      <c r="J24" s="14">
        <f>IFERROR(Table14[[#This Row],[ &lt;15]]/Table14[[#This Row],[FY23 Ach]],"")</f>
        <v>7.2120559741657694E-2</v>
      </c>
      <c r="K24" s="15">
        <f>IFERROR(J24*Table14[[#This Row],[FY24 Tx Curr DATIM Target (g*h(district total))]],"")</f>
        <v>88.267820702272886</v>
      </c>
    </row>
    <row r="25" spans="1:11" x14ac:dyDescent="0.3">
      <c r="A25" s="24" t="s">
        <v>9</v>
      </c>
      <c r="B25" s="1" t="s">
        <v>33</v>
      </c>
      <c r="C25" s="1" t="s">
        <v>36</v>
      </c>
      <c r="D25" s="2">
        <v>547</v>
      </c>
      <c r="E25" s="2">
        <v>2215</v>
      </c>
      <c r="F25" s="2">
        <v>2762</v>
      </c>
      <c r="G25" s="213">
        <f t="shared" si="4"/>
        <v>6.4785494804494165E-2</v>
      </c>
      <c r="H25" s="19">
        <f t="shared" si="5"/>
        <v>3638.7421011892193</v>
      </c>
      <c r="J25" s="14">
        <f>IFERROR(Table14[[#This Row],[ &lt;15]]/Table14[[#This Row],[FY23 Ach]],"")</f>
        <v>0.19804489500362057</v>
      </c>
      <c r="K25" s="15">
        <f>IFERROR(J25*Table14[[#This Row],[FY24 Tx Curr DATIM Target (g*h(district total))]],"")</f>
        <v>720.63429737527269</v>
      </c>
    </row>
    <row r="26" spans="1:11" x14ac:dyDescent="0.3">
      <c r="A26" s="24" t="s">
        <v>9</v>
      </c>
      <c r="B26" s="1" t="s">
        <v>33</v>
      </c>
      <c r="C26" s="1" t="s">
        <v>37</v>
      </c>
      <c r="D26" s="2">
        <v>73</v>
      </c>
      <c r="E26" s="2">
        <v>1156</v>
      </c>
      <c r="F26" s="2">
        <v>1229</v>
      </c>
      <c r="G26" s="213">
        <f t="shared" si="4"/>
        <v>2.882743414725682E-2</v>
      </c>
      <c r="H26" s="19">
        <f t="shared" si="5"/>
        <v>1619.1216663148266</v>
      </c>
      <c r="J26" s="14">
        <f>IFERROR(Table14[[#This Row],[ &lt;15]]/Table14[[#This Row],[FY23 Ach]],"")</f>
        <v>5.9397884458909686E-2</v>
      </c>
      <c r="K26" s="15">
        <f>IFERROR(J26*Table14[[#This Row],[FY24 Tx Curr DATIM Target (g*h(district total))]],"")</f>
        <v>96.172401660685395</v>
      </c>
    </row>
    <row r="27" spans="1:11" x14ac:dyDescent="0.3">
      <c r="A27" s="24" t="s">
        <v>9</v>
      </c>
      <c r="B27" s="1" t="s">
        <v>33</v>
      </c>
      <c r="C27" s="1" t="s">
        <v>38</v>
      </c>
      <c r="D27" s="2">
        <v>1009</v>
      </c>
      <c r="E27" s="2">
        <v>3806</v>
      </c>
      <c r="F27" s="2">
        <v>4815</v>
      </c>
      <c r="G27" s="213">
        <f t="shared" si="4"/>
        <v>0.11294067975511927</v>
      </c>
      <c r="H27" s="19">
        <f t="shared" si="5"/>
        <v>6343.4262191260295</v>
      </c>
      <c r="J27" s="14">
        <f>IFERROR(Table14[[#This Row],[ &lt;15]]/Table14[[#This Row],[FY23 Ach]],"")</f>
        <v>0.20955347871235722</v>
      </c>
      <c r="K27" s="15">
        <f>IFERROR(J27*Table14[[#This Row],[FY24 Tx Curr DATIM Target (g*h(district total))]],"")</f>
        <v>1329.2870311730351</v>
      </c>
    </row>
    <row r="28" spans="1:11" x14ac:dyDescent="0.3">
      <c r="A28" s="24" t="s">
        <v>9</v>
      </c>
      <c r="B28" s="1" t="s">
        <v>33</v>
      </c>
      <c r="C28" s="1" t="s">
        <v>39</v>
      </c>
      <c r="D28" s="2">
        <v>18</v>
      </c>
      <c r="E28" s="2">
        <v>933</v>
      </c>
      <c r="F28" s="2">
        <v>951</v>
      </c>
      <c r="G28" s="213">
        <f t="shared" si="4"/>
        <v>2.2306663851945675E-2</v>
      </c>
      <c r="H28" s="19">
        <f t="shared" si="5"/>
        <v>1252.8760819083807</v>
      </c>
      <c r="J28" s="14">
        <f>IFERROR(Table14[[#This Row],[ &lt;15]]/Table14[[#This Row],[FY23 Ach]],"")</f>
        <v>1.8927444794952682E-2</v>
      </c>
      <c r="K28" s="15">
        <f>IFERROR(J28*Table14[[#This Row],[FY24 Tx Curr DATIM Target (g*h(district total))]],"")</f>
        <v>23.713742875237489</v>
      </c>
    </row>
    <row r="29" spans="1:11" x14ac:dyDescent="0.3">
      <c r="A29" s="24" t="s">
        <v>9</v>
      </c>
      <c r="B29" s="1" t="s">
        <v>33</v>
      </c>
      <c r="C29" s="1" t="s">
        <v>40</v>
      </c>
      <c r="D29" s="2">
        <v>1</v>
      </c>
      <c r="E29" s="2">
        <v>1388</v>
      </c>
      <c r="F29" s="2">
        <v>1389</v>
      </c>
      <c r="G29" s="213">
        <f t="shared" si="4"/>
        <v>3.2580395468299203E-2</v>
      </c>
      <c r="H29" s="19">
        <f t="shared" si="5"/>
        <v>1829.9104918724931</v>
      </c>
      <c r="J29" s="14">
        <f>IFERROR(Table14[[#This Row],[ &lt;15]]/Table14[[#This Row],[FY23 Ach]],"")</f>
        <v>7.1994240460763136E-4</v>
      </c>
      <c r="K29" s="15">
        <f>IFERROR(J29*Table14[[#This Row],[FY24 Tx Curr DATIM Target (g*h(district total))]],"")</f>
        <v>1.3174301597354161</v>
      </c>
    </row>
    <row r="30" spans="1:11" x14ac:dyDescent="0.3">
      <c r="A30" s="24" t="s">
        <v>9</v>
      </c>
      <c r="B30" s="1" t="s">
        <v>33</v>
      </c>
      <c r="C30" s="1" t="s">
        <v>41</v>
      </c>
      <c r="D30" s="2">
        <v>1</v>
      </c>
      <c r="E30" s="2">
        <v>94</v>
      </c>
      <c r="F30" s="2">
        <v>95</v>
      </c>
      <c r="G30" s="213">
        <f t="shared" si="4"/>
        <v>2.228320784368916E-3</v>
      </c>
      <c r="H30" s="19">
        <f t="shared" si="5"/>
        <v>125.15586517486453</v>
      </c>
      <c r="J30" s="14">
        <f>IFERROR(Table14[[#This Row],[ &lt;15]]/Table14[[#This Row],[FY23 Ach]],"")</f>
        <v>1.0526315789473684E-2</v>
      </c>
      <c r="K30" s="15">
        <f>IFERROR(J30*Table14[[#This Row],[FY24 Tx Curr DATIM Target (g*h(district total))]],"")</f>
        <v>1.3174301597354161</v>
      </c>
    </row>
    <row r="31" spans="1:11" x14ac:dyDescent="0.3">
      <c r="A31" s="24" t="s">
        <v>9</v>
      </c>
      <c r="B31" s="1" t="s">
        <v>33</v>
      </c>
      <c r="C31" s="1" t="s">
        <v>42</v>
      </c>
      <c r="D31" s="2">
        <v>886</v>
      </c>
      <c r="E31" s="2">
        <v>3572</v>
      </c>
      <c r="F31" s="2">
        <v>4458</v>
      </c>
      <c r="G31" s="213">
        <f t="shared" si="4"/>
        <v>0.10456688480754345</v>
      </c>
      <c r="H31" s="19">
        <f t="shared" si="5"/>
        <v>5873.1036521004853</v>
      </c>
      <c r="J31" s="14">
        <f>IFERROR(Table14[[#This Row],[ &lt;15]]/Table14[[#This Row],[FY23 Ach]],"")</f>
        <v>0.1987438313144908</v>
      </c>
      <c r="K31" s="15">
        <f>IFERROR(J31*Table14[[#This Row],[FY24 Tx Curr DATIM Target (g*h(district total))]],"")</f>
        <v>1167.2431215255788</v>
      </c>
    </row>
    <row r="32" spans="1:11" x14ac:dyDescent="0.3">
      <c r="A32" s="24" t="s">
        <v>9</v>
      </c>
      <c r="B32" s="1" t="s">
        <v>33</v>
      </c>
      <c r="C32" s="1" t="s">
        <v>43</v>
      </c>
      <c r="D32" s="2">
        <v>19</v>
      </c>
      <c r="E32" s="2">
        <v>478</v>
      </c>
      <c r="F32" s="2">
        <v>497</v>
      </c>
      <c r="G32" s="213">
        <f t="shared" si="4"/>
        <v>1.1657636103487908E-2</v>
      </c>
      <c r="H32" s="19">
        <f t="shared" si="5"/>
        <v>654.7627893885018</v>
      </c>
      <c r="J32" s="14">
        <f>IFERROR(Table14[[#This Row],[ &lt;15]]/Table14[[#This Row],[FY23 Ach]],"")</f>
        <v>3.8229376257545272E-2</v>
      </c>
      <c r="K32" s="15">
        <f>IFERROR(J32*Table14[[#This Row],[FY24 Tx Curr DATIM Target (g*h(district total))]],"")</f>
        <v>25.031173034972905</v>
      </c>
    </row>
    <row r="33" spans="1:11" x14ac:dyDescent="0.3">
      <c r="A33" s="24" t="s">
        <v>9</v>
      </c>
      <c r="B33" s="1" t="s">
        <v>33</v>
      </c>
      <c r="C33" s="1" t="s">
        <v>44</v>
      </c>
      <c r="D33" s="2">
        <v>138</v>
      </c>
      <c r="E33" s="2">
        <v>2431</v>
      </c>
      <c r="F33" s="2">
        <v>2569</v>
      </c>
      <c r="G33" s="213">
        <f t="shared" si="4"/>
        <v>6.0258485210986791E-2</v>
      </c>
      <c r="H33" s="19">
        <f t="shared" si="5"/>
        <v>3384.4780803602839</v>
      </c>
      <c r="J33" s="14">
        <f>IFERROR(Table14[[#This Row],[ &lt;15]]/Table14[[#This Row],[FY23 Ach]],"")</f>
        <v>5.3717399766446086E-2</v>
      </c>
      <c r="K33" s="15">
        <f>IFERROR(J33*Table14[[#This Row],[FY24 Tx Curr DATIM Target (g*h(district total))]],"")</f>
        <v>181.80536204348741</v>
      </c>
    </row>
    <row r="34" spans="1:11" x14ac:dyDescent="0.3">
      <c r="A34" s="24" t="s">
        <v>9</v>
      </c>
      <c r="B34" s="1" t="s">
        <v>33</v>
      </c>
      <c r="C34" s="1" t="s">
        <v>45</v>
      </c>
      <c r="D34" s="2">
        <v>13</v>
      </c>
      <c r="E34" s="2">
        <v>673</v>
      </c>
      <c r="F34" s="2">
        <v>686</v>
      </c>
      <c r="G34" s="213">
        <f t="shared" si="4"/>
        <v>1.6090821663969225E-2</v>
      </c>
      <c r="H34" s="19">
        <f t="shared" si="5"/>
        <v>903.75708957849554</v>
      </c>
      <c r="J34" s="14">
        <f>IFERROR(Table14[[#This Row],[ &lt;15]]/Table14[[#This Row],[FY23 Ach]],"")</f>
        <v>1.8950437317784258E-2</v>
      </c>
      <c r="K34" s="15">
        <f>IFERROR(J34*Table14[[#This Row],[FY24 Tx Curr DATIM Target (g*h(district total))]],"")</f>
        <v>17.126592076560414</v>
      </c>
    </row>
    <row r="35" spans="1:11" x14ac:dyDescent="0.3">
      <c r="A35" s="24" t="s">
        <v>9</v>
      </c>
      <c r="B35" s="1" t="s">
        <v>33</v>
      </c>
      <c r="C35" s="1" t="s">
        <v>46</v>
      </c>
      <c r="D35" s="2">
        <v>505</v>
      </c>
      <c r="E35" s="2">
        <v>3384</v>
      </c>
      <c r="F35" s="2">
        <v>3889</v>
      </c>
      <c r="G35" s="213">
        <f t="shared" si="4"/>
        <v>9.1220416109586477E-2</v>
      </c>
      <c r="H35" s="19">
        <f t="shared" si="5"/>
        <v>5123.485891211034</v>
      </c>
      <c r="J35" s="14">
        <f>IFERROR(Table14[[#This Row],[ &lt;15]]/Table14[[#This Row],[FY23 Ach]],"")</f>
        <v>0.12985343275906402</v>
      </c>
      <c r="K35" s="15">
        <f>IFERROR(J35*Table14[[#This Row],[FY24 Tx Curr DATIM Target (g*h(district total))]],"")</f>
        <v>665.30223066638519</v>
      </c>
    </row>
    <row r="36" spans="1:11" x14ac:dyDescent="0.3">
      <c r="A36" s="24" t="s">
        <v>9</v>
      </c>
      <c r="B36" s="1" t="s">
        <v>33</v>
      </c>
      <c r="C36" s="1" t="s">
        <v>47</v>
      </c>
      <c r="D36" s="2">
        <v>204</v>
      </c>
      <c r="E36" s="2">
        <v>1410</v>
      </c>
      <c r="F36" s="2">
        <v>1614</v>
      </c>
      <c r="G36" s="213">
        <f t="shared" si="4"/>
        <v>3.785799732601506E-2</v>
      </c>
      <c r="H36" s="19">
        <f t="shared" si="5"/>
        <v>2126.3322778129618</v>
      </c>
      <c r="J36" s="14">
        <f>IFERROR(Table14[[#This Row],[ &lt;15]]/Table14[[#This Row],[FY23 Ach]],"")</f>
        <v>0.12639405204460966</v>
      </c>
      <c r="K36" s="15">
        <f>IFERROR(J36*Table14[[#This Row],[FY24 Tx Curr DATIM Target (g*h(district total))]],"")</f>
        <v>268.75575258602487</v>
      </c>
    </row>
    <row r="37" spans="1:11" x14ac:dyDescent="0.3">
      <c r="A37" s="24" t="s">
        <v>9</v>
      </c>
      <c r="B37" s="1" t="s">
        <v>33</v>
      </c>
      <c r="C37" s="1" t="s">
        <v>48</v>
      </c>
      <c r="D37" s="2">
        <v>1</v>
      </c>
      <c r="E37" s="2">
        <v>122</v>
      </c>
      <c r="F37" s="2">
        <v>123</v>
      </c>
      <c r="G37" s="213">
        <f t="shared" si="4"/>
        <v>2.8850890155513336E-3</v>
      </c>
      <c r="H37" s="19">
        <f t="shared" si="5"/>
        <v>162.04390964745622</v>
      </c>
      <c r="J37" s="14">
        <f>IFERROR(Table14[[#This Row],[ &lt;15]]/Table14[[#This Row],[FY23 Ach]],"")</f>
        <v>8.130081300813009E-3</v>
      </c>
      <c r="K37" s="15">
        <f>IFERROR(J37*Table14[[#This Row],[FY24 Tx Curr DATIM Target (g*h(district total))]],"")</f>
        <v>1.3174301597354166</v>
      </c>
    </row>
    <row r="38" spans="1:11" x14ac:dyDescent="0.3">
      <c r="A38" s="24" t="s">
        <v>9</v>
      </c>
      <c r="B38" s="1" t="s">
        <v>33</v>
      </c>
      <c r="C38" s="1" t="s">
        <v>49</v>
      </c>
      <c r="D38" s="2">
        <v>395</v>
      </c>
      <c r="E38" s="2">
        <v>1539</v>
      </c>
      <c r="F38" s="2">
        <v>1934</v>
      </c>
      <c r="G38" s="213">
        <f t="shared" si="4"/>
        <v>4.5363919968099832E-2</v>
      </c>
      <c r="H38" s="19">
        <f t="shared" si="5"/>
        <v>2547.9099289282954</v>
      </c>
      <c r="J38" s="14">
        <f>IFERROR(Table14[[#This Row],[ &lt;15]]/Table14[[#This Row],[FY23 Ach]],"")</f>
        <v>0.20423991726990692</v>
      </c>
      <c r="K38" s="15">
        <f>IFERROR(J38*Table14[[#This Row],[FY24 Tx Curr DATIM Target (g*h(district total))]],"")</f>
        <v>520.38491309548942</v>
      </c>
    </row>
    <row r="39" spans="1:11" x14ac:dyDescent="0.3">
      <c r="A39" s="24" t="s">
        <v>9</v>
      </c>
      <c r="B39" s="1" t="s">
        <v>33</v>
      </c>
      <c r="C39" s="1" t="s">
        <v>50</v>
      </c>
      <c r="D39" s="2">
        <v>136</v>
      </c>
      <c r="E39" s="2">
        <v>1159</v>
      </c>
      <c r="F39" s="2">
        <v>1295</v>
      </c>
      <c r="G39" s="213">
        <f t="shared" si="4"/>
        <v>3.0375530692186802E-2</v>
      </c>
      <c r="H39" s="19">
        <f t="shared" si="5"/>
        <v>1706.072056857364</v>
      </c>
      <c r="J39" s="14">
        <f>IFERROR(Table14[[#This Row],[ &lt;15]]/Table14[[#This Row],[FY23 Ach]],"")</f>
        <v>0.10501930501930502</v>
      </c>
      <c r="K39" s="15">
        <f>IFERROR(J39*Table14[[#This Row],[FY24 Tx Curr DATIM Target (g*h(district total))]],"")</f>
        <v>179.17050172401662</v>
      </c>
    </row>
    <row r="40" spans="1:11" x14ac:dyDescent="0.3">
      <c r="A40" s="24" t="s">
        <v>9</v>
      </c>
      <c r="B40" s="1" t="s">
        <v>33</v>
      </c>
      <c r="C40" s="1" t="s">
        <v>51</v>
      </c>
      <c r="D40" s="2">
        <v>34</v>
      </c>
      <c r="E40" s="2">
        <v>229</v>
      </c>
      <c r="F40" s="2">
        <v>263</v>
      </c>
      <c r="G40" s="213">
        <f t="shared" si="4"/>
        <v>6.1689301714634203E-3</v>
      </c>
      <c r="H40" s="19">
        <f t="shared" si="5"/>
        <v>346.48413201041444</v>
      </c>
      <c r="J40" s="14">
        <f>IFERROR(Table14[[#This Row],[ &lt;15]]/Table14[[#This Row],[FY23 Ach]],"")</f>
        <v>0.12927756653992395</v>
      </c>
      <c r="K40" s="15">
        <f>IFERROR(J40*Table14[[#This Row],[FY24 Tx Curr DATIM Target (g*h(district total))]],"")</f>
        <v>44.792625431004147</v>
      </c>
    </row>
    <row r="41" spans="1:11" x14ac:dyDescent="0.3">
      <c r="A41" s="24" t="s">
        <v>9</v>
      </c>
      <c r="B41" s="1" t="s">
        <v>33</v>
      </c>
      <c r="C41" s="1" t="s">
        <v>52</v>
      </c>
      <c r="D41" s="2"/>
      <c r="E41" s="2">
        <v>25</v>
      </c>
      <c r="F41" s="2">
        <v>25</v>
      </c>
      <c r="G41" s="213">
        <f t="shared" si="4"/>
        <v>5.8640020641287263E-4</v>
      </c>
      <c r="H41" s="19">
        <f t="shared" si="5"/>
        <v>32.935753993385404</v>
      </c>
      <c r="J41" s="14">
        <f>IFERROR(Table14[[#This Row],[ &lt;15]]/Table14[[#This Row],[FY23 Ach]],"")</f>
        <v>0</v>
      </c>
      <c r="K41" s="15">
        <f>IFERROR(J41*Table14[[#This Row],[FY24 Tx Curr DATIM Target (g*h(district total))]],"")</f>
        <v>0</v>
      </c>
    </row>
    <row r="42" spans="1:11" x14ac:dyDescent="0.3">
      <c r="A42" s="24" t="s">
        <v>9</v>
      </c>
      <c r="B42" s="1" t="s">
        <v>33</v>
      </c>
      <c r="C42" s="1" t="s">
        <v>53</v>
      </c>
      <c r="D42" s="2">
        <v>2</v>
      </c>
      <c r="E42" s="2">
        <v>73</v>
      </c>
      <c r="F42" s="2">
        <v>75</v>
      </c>
      <c r="G42" s="213">
        <f t="shared" si="4"/>
        <v>1.7592006192386179E-3</v>
      </c>
      <c r="H42" s="19">
        <f t="shared" si="5"/>
        <v>98.807261980156213</v>
      </c>
      <c r="J42" s="14">
        <f>IFERROR(Table14[[#This Row],[ &lt;15]]/Table14[[#This Row],[FY23 Ach]],"")</f>
        <v>2.6666666666666668E-2</v>
      </c>
      <c r="K42" s="15">
        <f>IFERROR(J42*Table14[[#This Row],[FY24 Tx Curr DATIM Target (g*h(district total))]],"")</f>
        <v>2.6348603194708327</v>
      </c>
    </row>
    <row r="43" spans="1:11" x14ac:dyDescent="0.3">
      <c r="A43" s="24" t="s">
        <v>9</v>
      </c>
      <c r="B43" s="1" t="s">
        <v>33</v>
      </c>
      <c r="C43" s="1" t="s">
        <v>54</v>
      </c>
      <c r="D43" s="2">
        <v>35</v>
      </c>
      <c r="E43" s="2">
        <v>599</v>
      </c>
      <c r="F43" s="2">
        <v>634</v>
      </c>
      <c r="G43" s="213">
        <f t="shared" si="4"/>
        <v>1.4871109234630451E-2</v>
      </c>
      <c r="H43" s="19">
        <f t="shared" si="5"/>
        <v>835.25072127225394</v>
      </c>
      <c r="J43" s="14">
        <f>IFERROR(Table14[[#This Row],[ &lt;15]]/Table14[[#This Row],[FY23 Ach]],"")</f>
        <v>5.5205047318611984E-2</v>
      </c>
      <c r="K43" s="15">
        <f>IFERROR(J43*Table14[[#This Row],[FY24 Tx Curr DATIM Target (g*h(district total))]],"")</f>
        <v>46.11005559073957</v>
      </c>
    </row>
    <row r="44" spans="1:11" x14ac:dyDescent="0.3">
      <c r="A44" s="24" t="s">
        <v>9</v>
      </c>
      <c r="B44" s="1" t="s">
        <v>33</v>
      </c>
      <c r="C44" s="1" t="s">
        <v>55</v>
      </c>
      <c r="D44" s="2">
        <v>23</v>
      </c>
      <c r="E44" s="2">
        <v>579</v>
      </c>
      <c r="F44" s="2">
        <v>602</v>
      </c>
      <c r="G44" s="213">
        <f t="shared" si="4"/>
        <v>1.4120516970421973E-2</v>
      </c>
      <c r="H44" s="19">
        <f t="shared" si="5"/>
        <v>793.09295616072052</v>
      </c>
      <c r="J44" s="14">
        <f>IFERROR(Table14[[#This Row],[ &lt;15]]/Table14[[#This Row],[FY23 Ach]],"")</f>
        <v>3.8205980066445183E-2</v>
      </c>
      <c r="K44" s="15">
        <f>IFERROR(J44*Table14[[#This Row],[FY24 Tx Curr DATIM Target (g*h(district total))]],"")</f>
        <v>30.300893673914572</v>
      </c>
    </row>
    <row r="45" spans="1:11" x14ac:dyDescent="0.3">
      <c r="A45" s="24" t="s">
        <v>9</v>
      </c>
      <c r="B45" s="1" t="s">
        <v>33</v>
      </c>
      <c r="C45" s="1" t="s">
        <v>56</v>
      </c>
      <c r="D45" s="2">
        <v>14</v>
      </c>
      <c r="E45" s="2">
        <v>888</v>
      </c>
      <c r="F45" s="2">
        <v>902</v>
      </c>
      <c r="G45" s="213">
        <f t="shared" si="4"/>
        <v>2.1157319447376446E-2</v>
      </c>
      <c r="H45" s="19">
        <f t="shared" si="5"/>
        <v>1188.3220040813455</v>
      </c>
      <c r="J45" s="14">
        <f>IFERROR(Table14[[#This Row],[ &lt;15]]/Table14[[#This Row],[FY23 Ach]],"")</f>
        <v>1.5521064301552107E-2</v>
      </c>
      <c r="K45" s="15">
        <f>IFERROR(J45*Table14[[#This Row],[FY24 Tx Curr DATIM Target (g*h(district total))]],"")</f>
        <v>18.444022236295829</v>
      </c>
    </row>
    <row r="46" spans="1:11" x14ac:dyDescent="0.3">
      <c r="A46" s="24" t="s">
        <v>9</v>
      </c>
      <c r="B46" s="1" t="s">
        <v>33</v>
      </c>
      <c r="C46" s="1" t="s">
        <v>57</v>
      </c>
      <c r="D46" s="2">
        <v>10</v>
      </c>
      <c r="E46" s="2">
        <v>114</v>
      </c>
      <c r="F46" s="2">
        <v>124</v>
      </c>
      <c r="G46" s="213">
        <f t="shared" si="4"/>
        <v>2.9085450238078483E-3</v>
      </c>
      <c r="H46" s="19">
        <f t="shared" si="5"/>
        <v>163.3613398071916</v>
      </c>
      <c r="J46" s="14">
        <f>IFERROR(Table14[[#This Row],[ &lt;15]]/Table14[[#This Row],[FY23 Ach]],"")</f>
        <v>8.0645161290322578E-2</v>
      </c>
      <c r="K46" s="15">
        <f>IFERROR(J46*Table14[[#This Row],[FY24 Tx Curr DATIM Target (g*h(district total))]],"")</f>
        <v>13.174301597354161</v>
      </c>
    </row>
    <row r="47" spans="1:11" x14ac:dyDescent="0.3">
      <c r="A47" s="24" t="s">
        <v>9</v>
      </c>
      <c r="B47" s="1" t="s">
        <v>33</v>
      </c>
      <c r="C47" s="1" t="s">
        <v>58</v>
      </c>
      <c r="D47" s="2">
        <v>9</v>
      </c>
      <c r="E47" s="2">
        <v>238</v>
      </c>
      <c r="F47" s="2">
        <v>247</v>
      </c>
      <c r="G47" s="213">
        <f t="shared" si="4"/>
        <v>5.7936340393591815E-3</v>
      </c>
      <c r="H47" s="19">
        <f t="shared" si="5"/>
        <v>325.40524945464779</v>
      </c>
      <c r="J47" s="14">
        <f>IFERROR(Table14[[#This Row],[ &lt;15]]/Table14[[#This Row],[FY23 Ach]],"")</f>
        <v>3.643724696356275E-2</v>
      </c>
      <c r="K47" s="15">
        <f>IFERROR(J47*Table14[[#This Row],[FY24 Tx Curr DATIM Target (g*h(district total))]],"")</f>
        <v>11.856871437618745</v>
      </c>
    </row>
    <row r="48" spans="1:11" x14ac:dyDescent="0.3">
      <c r="A48" s="24" t="s">
        <v>9</v>
      </c>
      <c r="B48" s="1" t="s">
        <v>33</v>
      </c>
      <c r="C48" s="1" t="s">
        <v>59</v>
      </c>
      <c r="D48" s="2">
        <v>115</v>
      </c>
      <c r="E48" s="2">
        <v>1674</v>
      </c>
      <c r="F48" s="2">
        <v>1789</v>
      </c>
      <c r="G48" s="213">
        <f t="shared" si="4"/>
        <v>4.1962798770905169E-2</v>
      </c>
      <c r="H48" s="19">
        <f t="shared" si="5"/>
        <v>2356.8825557666596</v>
      </c>
      <c r="J48" s="14">
        <f>IFERROR(Table14[[#This Row],[ &lt;15]]/Table14[[#This Row],[FY23 Ach]],"")</f>
        <v>6.4281721632196753E-2</v>
      </c>
      <c r="K48" s="15">
        <f>IFERROR(J48*Table14[[#This Row],[FY24 Tx Curr DATIM Target (g*h(district total))]],"")</f>
        <v>151.50446836957286</v>
      </c>
    </row>
    <row r="49" spans="1:11" x14ac:dyDescent="0.3">
      <c r="A49" s="24" t="s">
        <v>9</v>
      </c>
      <c r="B49" s="1" t="s">
        <v>33</v>
      </c>
      <c r="C49" s="1" t="s">
        <v>60</v>
      </c>
      <c r="D49" s="2">
        <v>23</v>
      </c>
      <c r="E49" s="2">
        <v>484</v>
      </c>
      <c r="F49" s="2">
        <v>507</v>
      </c>
      <c r="G49" s="213">
        <f t="shared" si="4"/>
        <v>1.1892196186053057E-2</v>
      </c>
      <c r="H49" s="19">
        <f t="shared" si="5"/>
        <v>667.937090985856</v>
      </c>
      <c r="J49" s="14">
        <f>IFERROR(Table14[[#This Row],[ &lt;15]]/Table14[[#This Row],[FY23 Ach]],"")</f>
        <v>4.5364891518737675E-2</v>
      </c>
      <c r="K49" s="15">
        <f>IFERROR(J49*Table14[[#This Row],[FY24 Tx Curr DATIM Target (g*h(district total))]],"")</f>
        <v>30.300893673914572</v>
      </c>
    </row>
    <row r="50" spans="1:11" x14ac:dyDescent="0.3">
      <c r="A50" s="24" t="s">
        <v>9</v>
      </c>
      <c r="B50" s="1" t="s">
        <v>33</v>
      </c>
      <c r="C50" s="1" t="s">
        <v>61</v>
      </c>
      <c r="D50" s="2">
        <v>40</v>
      </c>
      <c r="E50" s="2">
        <v>658</v>
      </c>
      <c r="F50" s="2">
        <v>698</v>
      </c>
      <c r="G50" s="213">
        <f t="shared" si="4"/>
        <v>1.6372293763047406E-2</v>
      </c>
      <c r="H50" s="19">
        <f t="shared" si="5"/>
        <v>919.56625149532056</v>
      </c>
      <c r="J50" s="14">
        <f>IFERROR(Table14[[#This Row],[ &lt;15]]/Table14[[#This Row],[FY23 Ach]],"")</f>
        <v>5.730659025787966E-2</v>
      </c>
      <c r="K50" s="15">
        <f>IFERROR(J50*Table14[[#This Row],[FY24 Tx Curr DATIM Target (g*h(district total))]],"")</f>
        <v>52.697206389416657</v>
      </c>
    </row>
    <row r="51" spans="1:11" x14ac:dyDescent="0.3">
      <c r="A51" s="24" t="s">
        <v>9</v>
      </c>
      <c r="B51" s="1" t="s">
        <v>33</v>
      </c>
      <c r="C51" s="1" t="s">
        <v>62</v>
      </c>
      <c r="D51" s="2">
        <v>76</v>
      </c>
      <c r="E51" s="2">
        <v>1263</v>
      </c>
      <c r="F51" s="2">
        <v>1339</v>
      </c>
      <c r="G51" s="213">
        <f t="shared" si="4"/>
        <v>3.1407595055473463E-2</v>
      </c>
      <c r="H51" s="19">
        <f t="shared" si="5"/>
        <v>1764.0389838857225</v>
      </c>
      <c r="J51" s="14">
        <f>IFERROR(Table14[[#This Row],[ &lt;15]]/Table14[[#This Row],[FY23 Ach]],"")</f>
        <v>5.675877520537715E-2</v>
      </c>
      <c r="K51" s="15">
        <f>IFERROR(J51*Table14[[#This Row],[FY24 Tx Curr DATIM Target (g*h(district total))]],"")</f>
        <v>100.12469213989165</v>
      </c>
    </row>
    <row r="52" spans="1:11" x14ac:dyDescent="0.3">
      <c r="A52" s="24" t="s">
        <v>9</v>
      </c>
      <c r="B52" s="1" t="s">
        <v>33</v>
      </c>
      <c r="C52" s="1" t="s">
        <v>63</v>
      </c>
      <c r="D52" s="2">
        <v>58</v>
      </c>
      <c r="E52" s="2">
        <v>1286</v>
      </c>
      <c r="F52" s="2">
        <v>1344</v>
      </c>
      <c r="G52" s="213">
        <f t="shared" si="4"/>
        <v>3.1524875096756035E-2</v>
      </c>
      <c r="H52" s="19">
        <f t="shared" si="5"/>
        <v>1770.6261346843994</v>
      </c>
      <c r="J52" s="14">
        <f>IFERROR(Table14[[#This Row],[ &lt;15]]/Table14[[#This Row],[FY23 Ach]],"")</f>
        <v>4.3154761904761904E-2</v>
      </c>
      <c r="K52" s="15">
        <f>IFERROR(J52*Table14[[#This Row],[FY24 Tx Curr DATIM Target (g*h(district total))]],"")</f>
        <v>76.410949264654136</v>
      </c>
    </row>
    <row r="53" spans="1:11" x14ac:dyDescent="0.3">
      <c r="A53" s="24" t="s">
        <v>9</v>
      </c>
      <c r="B53" s="1" t="s">
        <v>33</v>
      </c>
      <c r="C53" s="1" t="s">
        <v>64</v>
      </c>
      <c r="D53" s="2"/>
      <c r="E53" s="2">
        <v>100</v>
      </c>
      <c r="F53" s="2">
        <v>100</v>
      </c>
      <c r="G53" s="213">
        <f t="shared" si="4"/>
        <v>2.3456008256514905E-3</v>
      </c>
      <c r="H53" s="19">
        <f t="shared" si="5"/>
        <v>131.74301597354162</v>
      </c>
      <c r="J53" s="14">
        <f>IFERROR(Table14[[#This Row],[ &lt;15]]/Table14[[#This Row],[FY23 Ach]],"")</f>
        <v>0</v>
      </c>
      <c r="K53" s="15">
        <f>IFERROR(J53*Table14[[#This Row],[FY24 Tx Curr DATIM Target (g*h(district total))]],"")</f>
        <v>0</v>
      </c>
    </row>
    <row r="54" spans="1:11" x14ac:dyDescent="0.3">
      <c r="A54" s="24" t="s">
        <v>9</v>
      </c>
      <c r="B54" s="1" t="s">
        <v>33</v>
      </c>
      <c r="C54" s="1" t="s">
        <v>65</v>
      </c>
      <c r="D54" s="2">
        <v>117</v>
      </c>
      <c r="E54" s="2">
        <v>1521</v>
      </c>
      <c r="F54" s="2">
        <v>1638</v>
      </c>
      <c r="G54" s="213">
        <f t="shared" si="4"/>
        <v>3.8420941524171415E-2</v>
      </c>
      <c r="H54" s="19">
        <f t="shared" si="5"/>
        <v>2157.9506016466116</v>
      </c>
      <c r="J54" s="14">
        <f>IFERROR(Table14[[#This Row],[ &lt;15]]/Table14[[#This Row],[FY23 Ach]],"")</f>
        <v>7.1428571428571425E-2</v>
      </c>
      <c r="K54" s="15">
        <f>IFERROR(J54*Table14[[#This Row],[FY24 Tx Curr DATIM Target (g*h(district total))]],"")</f>
        <v>154.13932868904368</v>
      </c>
    </row>
    <row r="55" spans="1:11" x14ac:dyDescent="0.3">
      <c r="A55" s="24" t="s">
        <v>9</v>
      </c>
      <c r="B55" s="1" t="s">
        <v>33</v>
      </c>
      <c r="C55" s="1" t="s">
        <v>66</v>
      </c>
      <c r="D55" s="2">
        <v>193</v>
      </c>
      <c r="E55" s="2">
        <v>2114</v>
      </c>
      <c r="F55" s="2">
        <v>2307</v>
      </c>
      <c r="G55" s="213">
        <f t="shared" si="4"/>
        <v>5.4113011047779887E-2</v>
      </c>
      <c r="H55" s="19">
        <f t="shared" si="5"/>
        <v>3039.3113785096052</v>
      </c>
      <c r="J55" s="14">
        <f>IFERROR(Table14[[#This Row],[ &lt;15]]/Table14[[#This Row],[FY23 Ach]],"")</f>
        <v>8.3658430862592115E-2</v>
      </c>
      <c r="K55" s="15">
        <f>IFERROR(J55*Table14[[#This Row],[FY24 Tx Curr DATIM Target (g*h(district total))]],"")</f>
        <v>254.26402082893534</v>
      </c>
    </row>
    <row r="56" spans="1:11" x14ac:dyDescent="0.3">
      <c r="A56" s="25" t="s">
        <v>9</v>
      </c>
      <c r="B56" s="5" t="s">
        <v>67</v>
      </c>
      <c r="C56" s="5"/>
      <c r="D56" s="6">
        <v>4767</v>
      </c>
      <c r="E56" s="6">
        <v>37866</v>
      </c>
      <c r="F56" s="6">
        <v>42633</v>
      </c>
      <c r="G56" s="214">
        <f>F56/$F$56</f>
        <v>1</v>
      </c>
      <c r="H56" s="212">
        <v>56166</v>
      </c>
      <c r="J56" s="14">
        <f>IFERROR(Table14[[#This Row],[ &lt;15]]/Table14[[#This Row],[FY23 Ach]],"")</f>
        <v>0.11181479135880656</v>
      </c>
      <c r="K56" s="15">
        <f>IFERROR(J56*Table14[[#This Row],[FY24 Tx Curr DATIM Target (g*h(district total))]],"")</f>
        <v>6280.1895714587299</v>
      </c>
    </row>
    <row r="57" spans="1:11" x14ac:dyDescent="0.3">
      <c r="A57" s="24" t="s">
        <v>9</v>
      </c>
      <c r="B57" s="1" t="s">
        <v>68</v>
      </c>
      <c r="C57" s="1" t="s">
        <v>69</v>
      </c>
      <c r="D57" s="2">
        <v>237</v>
      </c>
      <c r="E57" s="2">
        <v>679</v>
      </c>
      <c r="F57" s="2">
        <v>916</v>
      </c>
      <c r="G57" s="213">
        <f>F57/$F$66</f>
        <v>0.19316743989877688</v>
      </c>
      <c r="H57" s="19">
        <f>G57*$H$66</f>
        <v>929.13538591311681</v>
      </c>
      <c r="J57" s="14">
        <f>IFERROR(Table14[[#This Row],[ &lt;15]]/Table14[[#This Row],[FY23 Ach]],"")</f>
        <v>0.25873362445414849</v>
      </c>
      <c r="K57" s="15">
        <f>IFERROR(J57*Table14[[#This Row],[FY24 Tx Curr DATIM Target (g*h(district total))]],"")</f>
        <v>240.39856600590468</v>
      </c>
    </row>
    <row r="58" spans="1:11" x14ac:dyDescent="0.3">
      <c r="A58" s="24" t="s">
        <v>9</v>
      </c>
      <c r="B58" s="1" t="s">
        <v>68</v>
      </c>
      <c r="C58" s="1" t="s">
        <v>70</v>
      </c>
      <c r="D58" s="2">
        <v>9</v>
      </c>
      <c r="E58" s="2">
        <v>56</v>
      </c>
      <c r="F58" s="2">
        <v>65</v>
      </c>
      <c r="G58" s="213">
        <f t="shared" ref="G58:G66" si="6">F58/$F$66</f>
        <v>1.3707296499367356E-2</v>
      </c>
      <c r="H58" s="19">
        <f t="shared" ref="H58:H65" si="7">G58*$H$66</f>
        <v>65.932096161956977</v>
      </c>
      <c r="J58" s="14">
        <f>IFERROR(Table14[[#This Row],[ &lt;15]]/Table14[[#This Row],[FY23 Ach]],"")</f>
        <v>0.13846153846153847</v>
      </c>
      <c r="K58" s="15">
        <f>IFERROR(J58*Table14[[#This Row],[FY24 Tx Curr DATIM Target (g*h(district total))]],"")</f>
        <v>9.1290594685786584</v>
      </c>
    </row>
    <row r="59" spans="1:11" x14ac:dyDescent="0.3">
      <c r="A59" s="24" t="s">
        <v>9</v>
      </c>
      <c r="B59" s="1" t="s">
        <v>68</v>
      </c>
      <c r="C59" s="1" t="s">
        <v>71</v>
      </c>
      <c r="D59" s="2">
        <v>76</v>
      </c>
      <c r="E59" s="2">
        <v>731</v>
      </c>
      <c r="F59" s="2">
        <v>807</v>
      </c>
      <c r="G59" s="213">
        <f t="shared" si="6"/>
        <v>0.17018135807676085</v>
      </c>
      <c r="H59" s="19">
        <f t="shared" si="7"/>
        <v>818.57233234921966</v>
      </c>
      <c r="J59" s="14">
        <f>IFERROR(Table14[[#This Row],[ &lt;15]]/Table14[[#This Row],[FY23 Ach]],"")</f>
        <v>9.4175960346964058E-2</v>
      </c>
      <c r="K59" s="15">
        <f>IFERROR(J59*Table14[[#This Row],[FY24 Tx Curr DATIM Target (g*h(district total))]],"")</f>
        <v>77.089835512441994</v>
      </c>
    </row>
    <row r="60" spans="1:11" x14ac:dyDescent="0.3">
      <c r="A60" s="24" t="s">
        <v>9</v>
      </c>
      <c r="B60" s="1" t="s">
        <v>68</v>
      </c>
      <c r="C60" s="1" t="s">
        <v>72</v>
      </c>
      <c r="D60" s="2">
        <v>1</v>
      </c>
      <c r="E60" s="2">
        <v>78</v>
      </c>
      <c r="F60" s="2">
        <v>79</v>
      </c>
      <c r="G60" s="213">
        <f t="shared" si="6"/>
        <v>1.6659637283846479E-2</v>
      </c>
      <c r="H60" s="19">
        <f t="shared" si="7"/>
        <v>80.132855335301571</v>
      </c>
      <c r="J60" s="14">
        <f>IFERROR(Table14[[#This Row],[ &lt;15]]/Table14[[#This Row],[FY23 Ach]],"")</f>
        <v>1.2658227848101266E-2</v>
      </c>
      <c r="K60" s="15">
        <f>IFERROR(J60*Table14[[#This Row],[FY24 Tx Curr DATIM Target (g*h(district total))]],"")</f>
        <v>1.0143399409531844</v>
      </c>
    </row>
    <row r="61" spans="1:11" x14ac:dyDescent="0.3">
      <c r="A61" s="24" t="s">
        <v>9</v>
      </c>
      <c r="B61" s="1" t="s">
        <v>68</v>
      </c>
      <c r="C61" s="1" t="s">
        <v>73</v>
      </c>
      <c r="D61" s="2">
        <v>177</v>
      </c>
      <c r="E61" s="2">
        <v>768</v>
      </c>
      <c r="F61" s="2">
        <v>945</v>
      </c>
      <c r="G61" s="213">
        <f t="shared" si="6"/>
        <v>0.19928300295234078</v>
      </c>
      <c r="H61" s="19">
        <f t="shared" si="7"/>
        <v>958.55124420075913</v>
      </c>
      <c r="J61" s="14">
        <f>IFERROR(Table14[[#This Row],[ &lt;15]]/Table14[[#This Row],[FY23 Ach]],"")</f>
        <v>0.1873015873015873</v>
      </c>
      <c r="K61" s="15">
        <f>IFERROR(J61*Table14[[#This Row],[FY24 Tx Curr DATIM Target (g*h(district total))]],"")</f>
        <v>179.53816954871363</v>
      </c>
    </row>
    <row r="62" spans="1:11" x14ac:dyDescent="0.3">
      <c r="A62" s="24" t="s">
        <v>9</v>
      </c>
      <c r="B62" s="1" t="s">
        <v>68</v>
      </c>
      <c r="C62" s="1" t="s">
        <v>74</v>
      </c>
      <c r="D62" s="2">
        <v>236</v>
      </c>
      <c r="E62" s="2">
        <v>1014</v>
      </c>
      <c r="F62" s="2">
        <v>1250</v>
      </c>
      <c r="G62" s="213">
        <f t="shared" si="6"/>
        <v>0.26360185575706452</v>
      </c>
      <c r="H62" s="19">
        <f t="shared" si="7"/>
        <v>1267.9249261914804</v>
      </c>
      <c r="J62" s="14">
        <f>IFERROR(Table14[[#This Row],[ &lt;15]]/Table14[[#This Row],[FY23 Ach]],"")</f>
        <v>0.1888</v>
      </c>
      <c r="K62" s="15">
        <f>IFERROR(J62*Table14[[#This Row],[FY24 Tx Curr DATIM Target (g*h(district total))]],"")</f>
        <v>239.38422606495149</v>
      </c>
    </row>
    <row r="63" spans="1:11" x14ac:dyDescent="0.3">
      <c r="A63" s="24" t="s">
        <v>9</v>
      </c>
      <c r="B63" s="1" t="s">
        <v>68</v>
      </c>
      <c r="C63" s="1" t="s">
        <v>75</v>
      </c>
      <c r="D63" s="2">
        <v>4</v>
      </c>
      <c r="E63" s="2">
        <v>37</v>
      </c>
      <c r="F63" s="2">
        <v>41</v>
      </c>
      <c r="G63" s="213">
        <f t="shared" si="6"/>
        <v>8.6461408688317167E-3</v>
      </c>
      <c r="H63" s="19">
        <f t="shared" si="7"/>
        <v>41.58793757908056</v>
      </c>
      <c r="J63" s="14">
        <f>IFERROR(Table14[[#This Row],[ &lt;15]]/Table14[[#This Row],[FY23 Ach]],"")</f>
        <v>9.7560975609756101E-2</v>
      </c>
      <c r="K63" s="15">
        <f>IFERROR(J63*Table14[[#This Row],[FY24 Tx Curr DATIM Target (g*h(district total))]],"")</f>
        <v>4.0573597638127374</v>
      </c>
    </row>
    <row r="64" spans="1:11" x14ac:dyDescent="0.3">
      <c r="A64" s="24" t="s">
        <v>9</v>
      </c>
      <c r="B64" s="1" t="s">
        <v>68</v>
      </c>
      <c r="C64" s="1" t="s">
        <v>76</v>
      </c>
      <c r="D64" s="2">
        <v>73</v>
      </c>
      <c r="E64" s="2">
        <v>471</v>
      </c>
      <c r="F64" s="2">
        <v>544</v>
      </c>
      <c r="G64" s="213">
        <f t="shared" si="6"/>
        <v>0.11471952762547448</v>
      </c>
      <c r="H64" s="19">
        <f t="shared" si="7"/>
        <v>551.80092787853221</v>
      </c>
      <c r="J64" s="14">
        <f>IFERROR(Table14[[#This Row],[ &lt;15]]/Table14[[#This Row],[FY23 Ach]],"")</f>
        <v>0.13419117647058823</v>
      </c>
      <c r="K64" s="15">
        <f>IFERROR(J64*Table14[[#This Row],[FY24 Tx Curr DATIM Target (g*h(district total))]],"")</f>
        <v>74.046815689582445</v>
      </c>
    </row>
    <row r="65" spans="1:11" x14ac:dyDescent="0.3">
      <c r="A65" s="24" t="s">
        <v>9</v>
      </c>
      <c r="B65" s="1" t="s">
        <v>68</v>
      </c>
      <c r="C65" s="1" t="s">
        <v>77</v>
      </c>
      <c r="D65" s="2">
        <v>2</v>
      </c>
      <c r="E65" s="2">
        <v>93</v>
      </c>
      <c r="F65" s="2">
        <v>95</v>
      </c>
      <c r="G65" s="213">
        <f t="shared" si="6"/>
        <v>2.0033741037536905E-2</v>
      </c>
      <c r="H65" s="19">
        <f t="shared" si="7"/>
        <v>96.362294390552506</v>
      </c>
      <c r="J65" s="14">
        <f>IFERROR(Table14[[#This Row],[ &lt;15]]/Table14[[#This Row],[FY23 Ach]],"")</f>
        <v>2.1052631578947368E-2</v>
      </c>
      <c r="K65" s="15">
        <f>IFERROR(J65*Table14[[#This Row],[FY24 Tx Curr DATIM Target (g*h(district total))]],"")</f>
        <v>2.0286798819063687</v>
      </c>
    </row>
    <row r="66" spans="1:11" x14ac:dyDescent="0.3">
      <c r="A66" s="25" t="s">
        <v>9</v>
      </c>
      <c r="B66" s="5" t="s">
        <v>78</v>
      </c>
      <c r="C66" s="5"/>
      <c r="D66" s="6">
        <v>815</v>
      </c>
      <c r="E66" s="6">
        <v>3927</v>
      </c>
      <c r="F66" s="6">
        <v>4742</v>
      </c>
      <c r="G66" s="214">
        <f t="shared" si="6"/>
        <v>1</v>
      </c>
      <c r="H66" s="212">
        <v>4810</v>
      </c>
      <c r="J66" s="14">
        <f>IFERROR(Table14[[#This Row],[ &lt;15]]/Table14[[#This Row],[FY23 Ach]],"")</f>
        <v>0.17186840995360608</v>
      </c>
      <c r="K66" s="15">
        <f>IFERROR(J66*Table14[[#This Row],[FY24 Tx Curr DATIM Target (g*h(district total))]],"")</f>
        <v>826.6870518768452</v>
      </c>
    </row>
    <row r="67" spans="1:11" x14ac:dyDescent="0.3">
      <c r="A67" s="24" t="s">
        <v>9</v>
      </c>
      <c r="B67" s="1" t="s">
        <v>79</v>
      </c>
      <c r="C67" s="1" t="s">
        <v>80</v>
      </c>
      <c r="D67" s="2">
        <v>4</v>
      </c>
      <c r="E67" s="2">
        <v>175</v>
      </c>
      <c r="F67" s="2">
        <v>179</v>
      </c>
      <c r="G67" s="213">
        <f>F67/$F$73</f>
        <v>3.8239692373424485E-2</v>
      </c>
      <c r="H67" s="19">
        <f>G67*$H$73</f>
        <v>289.43623157444995</v>
      </c>
      <c r="J67" s="14">
        <f>IFERROR(Table14[[#This Row],[ &lt;15]]/Table14[[#This Row],[FY23 Ach]],"")</f>
        <v>2.23463687150838E-2</v>
      </c>
      <c r="K67" s="15">
        <f>IFERROR(J67*Table14[[#This Row],[FY24 Tx Curr DATIM Target (g*h(district total))]],"")</f>
        <v>6.4678487502670379</v>
      </c>
    </row>
    <row r="68" spans="1:11" x14ac:dyDescent="0.3">
      <c r="A68" s="24" t="s">
        <v>9</v>
      </c>
      <c r="B68" s="1" t="s">
        <v>79</v>
      </c>
      <c r="C68" s="1" t="s">
        <v>81</v>
      </c>
      <c r="D68" s="2">
        <v>341</v>
      </c>
      <c r="E68" s="2">
        <v>1367</v>
      </c>
      <c r="F68" s="2">
        <v>1708</v>
      </c>
      <c r="G68" s="213">
        <f t="shared" ref="G68:G73" si="8">F68/$F$73</f>
        <v>0.36487929929502244</v>
      </c>
      <c r="H68" s="19">
        <f t="shared" ref="H68:H72" si="9">G68*$H$73</f>
        <v>2761.7714163640248</v>
      </c>
      <c r="J68" s="14">
        <f>IFERROR(Table14[[#This Row],[ &lt;15]]/Table14[[#This Row],[FY23 Ach]],"")</f>
        <v>0.19964871194379391</v>
      </c>
      <c r="K68" s="15">
        <f>IFERROR(J68*Table14[[#This Row],[FY24 Tx Curr DATIM Target (g*h(district total))]],"")</f>
        <v>551.38410596026495</v>
      </c>
    </row>
    <row r="69" spans="1:11" x14ac:dyDescent="0.3">
      <c r="A69" s="24" t="s">
        <v>9</v>
      </c>
      <c r="B69" s="1" t="s">
        <v>79</v>
      </c>
      <c r="C69" s="1" t="s">
        <v>82</v>
      </c>
      <c r="D69" s="2">
        <v>57</v>
      </c>
      <c r="E69" s="2">
        <v>51</v>
      </c>
      <c r="F69" s="2">
        <v>108</v>
      </c>
      <c r="G69" s="213">
        <f t="shared" si="8"/>
        <v>2.3071993163853877E-2</v>
      </c>
      <c r="H69" s="19">
        <f t="shared" si="9"/>
        <v>174.63191625721001</v>
      </c>
      <c r="J69" s="14">
        <f>IFERROR(Table14[[#This Row],[ &lt;15]]/Table14[[#This Row],[FY23 Ach]],"")</f>
        <v>0.52777777777777779</v>
      </c>
      <c r="K69" s="15">
        <f>IFERROR(J69*Table14[[#This Row],[FY24 Tx Curr DATIM Target (g*h(district total))]],"")</f>
        <v>92.166844691305286</v>
      </c>
    </row>
    <row r="70" spans="1:11" x14ac:dyDescent="0.3">
      <c r="A70" s="24" t="s">
        <v>9</v>
      </c>
      <c r="B70" s="1" t="s">
        <v>79</v>
      </c>
      <c r="C70" s="1" t="s">
        <v>83</v>
      </c>
      <c r="D70" s="2">
        <v>2</v>
      </c>
      <c r="E70" s="2">
        <v>34</v>
      </c>
      <c r="F70" s="2">
        <v>36</v>
      </c>
      <c r="G70" s="213">
        <f t="shared" si="8"/>
        <v>7.6906643879512925E-3</v>
      </c>
      <c r="H70" s="19">
        <f t="shared" si="9"/>
        <v>58.210638752403334</v>
      </c>
      <c r="J70" s="14">
        <f>IFERROR(Table14[[#This Row],[ &lt;15]]/Table14[[#This Row],[FY23 Ach]],"")</f>
        <v>5.5555555555555552E-2</v>
      </c>
      <c r="K70" s="15">
        <f>IFERROR(J70*Table14[[#This Row],[FY24 Tx Curr DATIM Target (g*h(district total))]],"")</f>
        <v>3.2339243751335185</v>
      </c>
    </row>
    <row r="71" spans="1:11" x14ac:dyDescent="0.3">
      <c r="A71" s="24" t="s">
        <v>9</v>
      </c>
      <c r="B71" s="1" t="s">
        <v>79</v>
      </c>
      <c r="C71" s="1" t="s">
        <v>84</v>
      </c>
      <c r="D71" s="2">
        <v>1</v>
      </c>
      <c r="E71" s="2">
        <v>37</v>
      </c>
      <c r="F71" s="2">
        <v>38</v>
      </c>
      <c r="G71" s="213">
        <f t="shared" si="8"/>
        <v>8.1179235206152531E-3</v>
      </c>
      <c r="H71" s="19">
        <f t="shared" si="9"/>
        <v>61.444563127536853</v>
      </c>
      <c r="J71" s="14">
        <f>IFERROR(Table14[[#This Row],[ &lt;15]]/Table14[[#This Row],[FY23 Ach]],"")</f>
        <v>2.6315789473684209E-2</v>
      </c>
      <c r="K71" s="15">
        <f>IFERROR(J71*Table14[[#This Row],[FY24 Tx Curr DATIM Target (g*h(district total))]],"")</f>
        <v>1.6169621875667592</v>
      </c>
    </row>
    <row r="72" spans="1:11" x14ac:dyDescent="0.3">
      <c r="A72" s="24" t="s">
        <v>9</v>
      </c>
      <c r="B72" s="1" t="s">
        <v>79</v>
      </c>
      <c r="C72" s="1" t="s">
        <v>85</v>
      </c>
      <c r="D72" s="2">
        <v>534</v>
      </c>
      <c r="E72" s="2">
        <v>2078</v>
      </c>
      <c r="F72" s="2">
        <v>2612</v>
      </c>
      <c r="G72" s="213">
        <f t="shared" si="8"/>
        <v>0.55800042725913268</v>
      </c>
      <c r="H72" s="19">
        <f t="shared" si="9"/>
        <v>4223.5052339243757</v>
      </c>
      <c r="J72" s="14">
        <f>IFERROR(Table14[[#This Row],[ &lt;15]]/Table14[[#This Row],[FY23 Ach]],"")</f>
        <v>0.20444104134762633</v>
      </c>
      <c r="K72" s="15">
        <f>IFERROR(J72*Table14[[#This Row],[FY24 Tx Curr DATIM Target (g*h(district total))]],"")</f>
        <v>863.45780816064951</v>
      </c>
    </row>
    <row r="73" spans="1:11" x14ac:dyDescent="0.3">
      <c r="A73" s="25" t="s">
        <v>9</v>
      </c>
      <c r="B73" s="5" t="s">
        <v>86</v>
      </c>
      <c r="C73" s="5"/>
      <c r="D73" s="6">
        <v>939</v>
      </c>
      <c r="E73" s="6">
        <v>3742</v>
      </c>
      <c r="F73" s="6">
        <v>4681</v>
      </c>
      <c r="G73" s="214">
        <f t="shared" si="8"/>
        <v>1</v>
      </c>
      <c r="H73" s="212">
        <v>7569</v>
      </c>
      <c r="J73" s="14">
        <f>IFERROR(Table14[[#This Row],[ &lt;15]]/Table14[[#This Row],[FY23 Ach]],"")</f>
        <v>0.20059816278572953</v>
      </c>
      <c r="K73" s="15">
        <f>IFERROR(J73*Table14[[#This Row],[FY24 Tx Curr DATIM Target (g*h(district total))]],"")</f>
        <v>1518.3274941251868</v>
      </c>
    </row>
    <row r="74" spans="1:11" x14ac:dyDescent="0.3">
      <c r="A74" s="24" t="s">
        <v>9</v>
      </c>
      <c r="B74" s="1" t="s">
        <v>87</v>
      </c>
      <c r="C74" s="1" t="s">
        <v>88</v>
      </c>
      <c r="D74" s="2">
        <v>128</v>
      </c>
      <c r="E74" s="2">
        <v>1878</v>
      </c>
      <c r="F74" s="2">
        <v>2006</v>
      </c>
      <c r="G74" s="213">
        <f>F74/$F$86</f>
        <v>0.18835680751173708</v>
      </c>
      <c r="H74" s="19">
        <f>G74*$H$86</f>
        <v>4072.6508920187794</v>
      </c>
      <c r="J74" s="14">
        <f>IFERROR(Table14[[#This Row],[ &lt;15]]/Table14[[#This Row],[FY23 Ach]],"")</f>
        <v>6.3808574277168489E-2</v>
      </c>
      <c r="K74" s="15">
        <f>IFERROR(J74*Table14[[#This Row],[FY24 Tx Curr DATIM Target (g*h(district total))]],"")</f>
        <v>259.87004694835679</v>
      </c>
    </row>
    <row r="75" spans="1:11" x14ac:dyDescent="0.3">
      <c r="A75" s="24" t="s">
        <v>9</v>
      </c>
      <c r="B75" s="1" t="s">
        <v>87</v>
      </c>
      <c r="C75" s="1" t="s">
        <v>89</v>
      </c>
      <c r="D75" s="2">
        <v>59</v>
      </c>
      <c r="E75" s="2">
        <v>518</v>
      </c>
      <c r="F75" s="2">
        <v>577</v>
      </c>
      <c r="G75" s="213">
        <f t="shared" ref="G75:G86" si="10">F75/$F$86</f>
        <v>5.4178403755868541E-2</v>
      </c>
      <c r="H75" s="19">
        <f t="shared" ref="H75:H85" si="11">G75*$H$86</f>
        <v>1171.4454460093896</v>
      </c>
      <c r="J75" s="14">
        <f>IFERROR(Table14[[#This Row],[ &lt;15]]/Table14[[#This Row],[FY23 Ach]],"")</f>
        <v>0.10225303292894281</v>
      </c>
      <c r="K75" s="15">
        <f>IFERROR(J75*Table14[[#This Row],[FY24 Tx Curr DATIM Target (g*h(district total))]],"")</f>
        <v>119.7838497652582</v>
      </c>
    </row>
    <row r="76" spans="1:11" x14ac:dyDescent="0.3">
      <c r="A76" s="24" t="s">
        <v>9</v>
      </c>
      <c r="B76" s="1" t="s">
        <v>87</v>
      </c>
      <c r="C76" s="1" t="s">
        <v>90</v>
      </c>
      <c r="D76" s="2">
        <v>3</v>
      </c>
      <c r="E76" s="2">
        <v>141</v>
      </c>
      <c r="F76" s="2">
        <v>144</v>
      </c>
      <c r="G76" s="213">
        <f t="shared" si="10"/>
        <v>1.3521126760563381E-2</v>
      </c>
      <c r="H76" s="19">
        <f t="shared" si="11"/>
        <v>292.35380281690141</v>
      </c>
      <c r="J76" s="14">
        <f>IFERROR(Table14[[#This Row],[ &lt;15]]/Table14[[#This Row],[FY23 Ach]],"")</f>
        <v>2.0833333333333332E-2</v>
      </c>
      <c r="K76" s="15">
        <f>IFERROR(J76*Table14[[#This Row],[FY24 Tx Curr DATIM Target (g*h(district total))]],"")</f>
        <v>6.0907042253521126</v>
      </c>
    </row>
    <row r="77" spans="1:11" x14ac:dyDescent="0.3">
      <c r="A77" s="24" t="s">
        <v>9</v>
      </c>
      <c r="B77" s="1" t="s">
        <v>87</v>
      </c>
      <c r="C77" s="1" t="s">
        <v>91</v>
      </c>
      <c r="D77" s="2">
        <v>6</v>
      </c>
      <c r="E77" s="2">
        <v>83</v>
      </c>
      <c r="F77" s="2">
        <v>89</v>
      </c>
      <c r="G77" s="213">
        <f t="shared" si="10"/>
        <v>8.3568075117370893E-3</v>
      </c>
      <c r="H77" s="19">
        <f t="shared" si="11"/>
        <v>180.69089201877935</v>
      </c>
      <c r="J77" s="14">
        <f>IFERROR(Table14[[#This Row],[ &lt;15]]/Table14[[#This Row],[FY23 Ach]],"")</f>
        <v>6.741573033707865E-2</v>
      </c>
      <c r="K77" s="15">
        <f>IFERROR(J77*Table14[[#This Row],[FY24 Tx Curr DATIM Target (g*h(district total))]],"")</f>
        <v>12.181408450704225</v>
      </c>
    </row>
    <row r="78" spans="1:11" x14ac:dyDescent="0.3">
      <c r="A78" s="24" t="s">
        <v>9</v>
      </c>
      <c r="B78" s="1" t="s">
        <v>87</v>
      </c>
      <c r="C78" s="1" t="s">
        <v>92</v>
      </c>
      <c r="D78" s="2">
        <v>68</v>
      </c>
      <c r="E78" s="2">
        <v>650</v>
      </c>
      <c r="F78" s="2">
        <v>718</v>
      </c>
      <c r="G78" s="213">
        <f t="shared" si="10"/>
        <v>6.741784037558686E-2</v>
      </c>
      <c r="H78" s="19">
        <f t="shared" si="11"/>
        <v>1457.7085446009391</v>
      </c>
      <c r="J78" s="14">
        <f>IFERROR(Table14[[#This Row],[ &lt;15]]/Table14[[#This Row],[FY23 Ach]],"")</f>
        <v>9.4707520891364902E-2</v>
      </c>
      <c r="K78" s="15">
        <f>IFERROR(J78*Table14[[#This Row],[FY24 Tx Curr DATIM Target (g*h(district total))]],"")</f>
        <v>138.05596244131456</v>
      </c>
    </row>
    <row r="79" spans="1:11" x14ac:dyDescent="0.3">
      <c r="A79" s="24" t="s">
        <v>9</v>
      </c>
      <c r="B79" s="1" t="s">
        <v>87</v>
      </c>
      <c r="C79" s="1" t="s">
        <v>93</v>
      </c>
      <c r="D79" s="2"/>
      <c r="E79" s="2">
        <v>88</v>
      </c>
      <c r="F79" s="2">
        <v>88</v>
      </c>
      <c r="G79" s="213">
        <f t="shared" si="10"/>
        <v>8.262910798122065E-3</v>
      </c>
      <c r="H79" s="19">
        <f t="shared" si="11"/>
        <v>178.66065727699529</v>
      </c>
      <c r="J79" s="14">
        <f>IFERROR(Table14[[#This Row],[ &lt;15]]/Table14[[#This Row],[FY23 Ach]],"")</f>
        <v>0</v>
      </c>
      <c r="K79" s="15">
        <f>IFERROR(J79*Table14[[#This Row],[FY24 Tx Curr DATIM Target (g*h(district total))]],"")</f>
        <v>0</v>
      </c>
    </row>
    <row r="80" spans="1:11" x14ac:dyDescent="0.3">
      <c r="A80" s="24" t="s">
        <v>9</v>
      </c>
      <c r="B80" s="1" t="s">
        <v>87</v>
      </c>
      <c r="C80" s="1" t="s">
        <v>94</v>
      </c>
      <c r="D80" s="2">
        <v>346</v>
      </c>
      <c r="E80" s="2">
        <v>2073</v>
      </c>
      <c r="F80" s="2">
        <v>2419</v>
      </c>
      <c r="G80" s="213">
        <f t="shared" si="10"/>
        <v>0.22713615023474179</v>
      </c>
      <c r="H80" s="19">
        <f t="shared" si="11"/>
        <v>4911.1378403755871</v>
      </c>
      <c r="J80" s="14">
        <f>IFERROR(Table14[[#This Row],[ &lt;15]]/Table14[[#This Row],[FY23 Ach]],"")</f>
        <v>0.1430343116990492</v>
      </c>
      <c r="K80" s="15">
        <f>IFERROR(J80*Table14[[#This Row],[FY24 Tx Curr DATIM Target (g*h(district total))]],"")</f>
        <v>702.46122065727707</v>
      </c>
    </row>
    <row r="81" spans="1:11" x14ac:dyDescent="0.3">
      <c r="A81" s="24" t="s">
        <v>9</v>
      </c>
      <c r="B81" s="1" t="s">
        <v>87</v>
      </c>
      <c r="C81" s="1" t="s">
        <v>95</v>
      </c>
      <c r="D81" s="2">
        <v>2</v>
      </c>
      <c r="E81" s="2">
        <v>4</v>
      </c>
      <c r="F81" s="2">
        <v>6</v>
      </c>
      <c r="G81" s="213">
        <f t="shared" si="10"/>
        <v>5.6338028169014088E-4</v>
      </c>
      <c r="H81" s="19">
        <f t="shared" si="11"/>
        <v>12.181408450704225</v>
      </c>
      <c r="J81" s="14">
        <f>IFERROR(Table14[[#This Row],[ &lt;15]]/Table14[[#This Row],[FY23 Ach]],"")</f>
        <v>0.33333333333333331</v>
      </c>
      <c r="K81" s="15">
        <f>IFERROR(J81*Table14[[#This Row],[FY24 Tx Curr DATIM Target (g*h(district total))]],"")</f>
        <v>4.0604694835680748</v>
      </c>
    </row>
    <row r="82" spans="1:11" x14ac:dyDescent="0.3">
      <c r="A82" s="24" t="s">
        <v>9</v>
      </c>
      <c r="B82" s="1" t="s">
        <v>87</v>
      </c>
      <c r="C82" s="1" t="s">
        <v>96</v>
      </c>
      <c r="D82" s="2">
        <v>387</v>
      </c>
      <c r="E82" s="2">
        <v>1258</v>
      </c>
      <c r="F82" s="2">
        <v>1645</v>
      </c>
      <c r="G82" s="213">
        <f t="shared" si="10"/>
        <v>0.15446009389671361</v>
      </c>
      <c r="H82" s="19">
        <f t="shared" si="11"/>
        <v>3339.7361502347417</v>
      </c>
      <c r="J82" s="14">
        <f>IFERROR(Table14[[#This Row],[ &lt;15]]/Table14[[#This Row],[FY23 Ach]],"")</f>
        <v>0.23525835866261399</v>
      </c>
      <c r="K82" s="15">
        <f>IFERROR(J82*Table14[[#This Row],[FY24 Tx Curr DATIM Target (g*h(district total))]],"")</f>
        <v>785.70084507042259</v>
      </c>
    </row>
    <row r="83" spans="1:11" x14ac:dyDescent="0.3">
      <c r="A83" s="24" t="s">
        <v>9</v>
      </c>
      <c r="B83" s="1" t="s">
        <v>87</v>
      </c>
      <c r="C83" s="1" t="s">
        <v>97</v>
      </c>
      <c r="D83" s="2">
        <v>2</v>
      </c>
      <c r="E83" s="2">
        <v>57</v>
      </c>
      <c r="F83" s="2">
        <v>59</v>
      </c>
      <c r="G83" s="213">
        <f t="shared" si="10"/>
        <v>5.5399061032863853E-3</v>
      </c>
      <c r="H83" s="19">
        <f t="shared" si="11"/>
        <v>119.78384976525822</v>
      </c>
      <c r="J83" s="14">
        <f>IFERROR(Table14[[#This Row],[ &lt;15]]/Table14[[#This Row],[FY23 Ach]],"")</f>
        <v>3.3898305084745763E-2</v>
      </c>
      <c r="K83" s="15">
        <f>IFERROR(J83*Table14[[#This Row],[FY24 Tx Curr DATIM Target (g*h(district total))]],"")</f>
        <v>4.0604694835680757</v>
      </c>
    </row>
    <row r="84" spans="1:11" x14ac:dyDescent="0.3">
      <c r="A84" s="24" t="s">
        <v>9</v>
      </c>
      <c r="B84" s="1" t="s">
        <v>87</v>
      </c>
      <c r="C84" s="1" t="s">
        <v>98</v>
      </c>
      <c r="D84" s="2">
        <v>239</v>
      </c>
      <c r="E84" s="2">
        <v>293</v>
      </c>
      <c r="F84" s="2">
        <v>532</v>
      </c>
      <c r="G84" s="213">
        <f t="shared" si="10"/>
        <v>4.9953051643192491E-2</v>
      </c>
      <c r="H84" s="19">
        <f t="shared" si="11"/>
        <v>1080.0848826291081</v>
      </c>
      <c r="J84" s="14">
        <f>IFERROR(Table14[[#This Row],[ &lt;15]]/Table14[[#This Row],[FY23 Ach]],"")</f>
        <v>0.4492481203007519</v>
      </c>
      <c r="K84" s="15">
        <f>IFERROR(J84*Table14[[#This Row],[FY24 Tx Curr DATIM Target (g*h(district total))]],"")</f>
        <v>485.22610328638501</v>
      </c>
    </row>
    <row r="85" spans="1:11" x14ac:dyDescent="0.3">
      <c r="A85" s="24" t="s">
        <v>9</v>
      </c>
      <c r="B85" s="1" t="s">
        <v>87</v>
      </c>
      <c r="C85" s="1" t="s">
        <v>99</v>
      </c>
      <c r="D85" s="2">
        <v>635</v>
      </c>
      <c r="E85" s="2">
        <v>1732</v>
      </c>
      <c r="F85" s="2">
        <v>2367</v>
      </c>
      <c r="G85" s="213">
        <f t="shared" si="10"/>
        <v>0.22225352112676056</v>
      </c>
      <c r="H85" s="19">
        <f t="shared" si="11"/>
        <v>4805.5656338028166</v>
      </c>
      <c r="J85" s="14">
        <f>IFERROR(Table14[[#This Row],[ &lt;15]]/Table14[[#This Row],[FY23 Ach]],"")</f>
        <v>0.26827207435572453</v>
      </c>
      <c r="K85" s="15">
        <f>IFERROR(J85*Table14[[#This Row],[FY24 Tx Curr DATIM Target (g*h(district total))]],"")</f>
        <v>1289.1990610328637</v>
      </c>
    </row>
    <row r="86" spans="1:11" x14ac:dyDescent="0.3">
      <c r="A86" s="25" t="s">
        <v>9</v>
      </c>
      <c r="B86" s="5" t="s">
        <v>100</v>
      </c>
      <c r="C86" s="5"/>
      <c r="D86" s="6">
        <v>1875</v>
      </c>
      <c r="E86" s="6">
        <v>8775</v>
      </c>
      <c r="F86" s="6">
        <v>10650</v>
      </c>
      <c r="G86" s="214">
        <f t="shared" si="10"/>
        <v>1</v>
      </c>
      <c r="H86" s="212">
        <v>21622</v>
      </c>
      <c r="J86" s="14">
        <f>IFERROR(Table14[[#This Row],[ &lt;15]]/Table14[[#This Row],[FY23 Ach]],"")</f>
        <v>0.176056338028169</v>
      </c>
      <c r="K86" s="15">
        <f>IFERROR(J86*Table14[[#This Row],[FY24 Tx Curr DATIM Target (g*h(district total))]],"")</f>
        <v>3806.6901408450703</v>
      </c>
    </row>
    <row r="87" spans="1:11" x14ac:dyDescent="0.3">
      <c r="A87" s="24" t="s">
        <v>9</v>
      </c>
      <c r="B87" s="1" t="s">
        <v>101</v>
      </c>
      <c r="C87" s="1" t="s">
        <v>102</v>
      </c>
      <c r="D87" s="2">
        <v>2</v>
      </c>
      <c r="E87" s="2">
        <v>38</v>
      </c>
      <c r="F87" s="2">
        <v>40</v>
      </c>
      <c r="G87" s="213">
        <f>F87/$F$106</f>
        <v>2.019691996970462E-3</v>
      </c>
      <c r="H87" s="19">
        <f>G87*$H$106</f>
        <v>56.100984599848523</v>
      </c>
      <c r="J87" s="14">
        <f>IFERROR(Table14[[#This Row],[ &lt;15]]/Table14[[#This Row],[FY23 Ach]],"")</f>
        <v>0.05</v>
      </c>
      <c r="K87" s="15">
        <f>IFERROR(J87*Table14[[#This Row],[FY24 Tx Curr DATIM Target (g*h(district total))]],"")</f>
        <v>2.8050492299924263</v>
      </c>
    </row>
    <row r="88" spans="1:11" x14ac:dyDescent="0.3">
      <c r="A88" s="24" t="s">
        <v>9</v>
      </c>
      <c r="B88" s="1" t="s">
        <v>101</v>
      </c>
      <c r="C88" s="1" t="s">
        <v>103</v>
      </c>
      <c r="D88" s="2">
        <v>253</v>
      </c>
      <c r="E88" s="2">
        <v>838</v>
      </c>
      <c r="F88" s="2">
        <v>1091</v>
      </c>
      <c r="G88" s="213">
        <f t="shared" ref="G88:G104" si="12">F88/$F$106</f>
        <v>5.5087099217369352E-2</v>
      </c>
      <c r="H88" s="19">
        <f t="shared" ref="H88:H105" si="13">G88*$H$106</f>
        <v>1530.1543549608684</v>
      </c>
      <c r="J88" s="14">
        <f>IFERROR(Table14[[#This Row],[ &lt;15]]/Table14[[#This Row],[FY23 Ach]],"")</f>
        <v>0.23189734188817598</v>
      </c>
      <c r="K88" s="15">
        <f>IFERROR(J88*Table14[[#This Row],[FY24 Tx Curr DATIM Target (g*h(district total))]],"")</f>
        <v>354.83872759404187</v>
      </c>
    </row>
    <row r="89" spans="1:11" x14ac:dyDescent="0.3">
      <c r="A89" s="24" t="s">
        <v>9</v>
      </c>
      <c r="B89" s="1" t="s">
        <v>101</v>
      </c>
      <c r="C89" s="1" t="s">
        <v>104</v>
      </c>
      <c r="D89" s="2">
        <v>35</v>
      </c>
      <c r="E89" s="2">
        <v>1025</v>
      </c>
      <c r="F89" s="2">
        <v>1060</v>
      </c>
      <c r="G89" s="213">
        <f t="shared" si="12"/>
        <v>5.3521837919717243E-2</v>
      </c>
      <c r="H89" s="19">
        <f t="shared" si="13"/>
        <v>1486.6760918959858</v>
      </c>
      <c r="J89" s="14">
        <f>IFERROR(Table14[[#This Row],[ &lt;15]]/Table14[[#This Row],[FY23 Ach]],"")</f>
        <v>3.3018867924528301E-2</v>
      </c>
      <c r="K89" s="15">
        <f>IFERROR(J89*Table14[[#This Row],[FY24 Tx Curr DATIM Target (g*h(district total))]],"")</f>
        <v>49.088361524867452</v>
      </c>
    </row>
    <row r="90" spans="1:11" x14ac:dyDescent="0.3">
      <c r="A90" s="24" t="s">
        <v>9</v>
      </c>
      <c r="B90" s="1" t="s">
        <v>101</v>
      </c>
      <c r="C90" s="1" t="s">
        <v>105</v>
      </c>
      <c r="D90" s="2">
        <v>1</v>
      </c>
      <c r="E90" s="2">
        <v>188</v>
      </c>
      <c r="F90" s="2">
        <v>189</v>
      </c>
      <c r="G90" s="213">
        <f t="shared" si="12"/>
        <v>9.5430446856854326E-3</v>
      </c>
      <c r="H90" s="19">
        <f t="shared" si="13"/>
        <v>265.07715223428426</v>
      </c>
      <c r="J90" s="14">
        <f>IFERROR(Table14[[#This Row],[ &lt;15]]/Table14[[#This Row],[FY23 Ach]],"")</f>
        <v>5.2910052910052907E-3</v>
      </c>
      <c r="K90" s="15">
        <f>IFERROR(J90*Table14[[#This Row],[FY24 Tx Curr DATIM Target (g*h(district total))]],"")</f>
        <v>1.4025246149962129</v>
      </c>
    </row>
    <row r="91" spans="1:11" x14ac:dyDescent="0.3">
      <c r="A91" s="24" t="s">
        <v>9</v>
      </c>
      <c r="B91" s="1" t="s">
        <v>101</v>
      </c>
      <c r="C91" s="1" t="s">
        <v>106</v>
      </c>
      <c r="D91" s="2">
        <v>71</v>
      </c>
      <c r="E91" s="2">
        <v>635</v>
      </c>
      <c r="F91" s="2">
        <v>706</v>
      </c>
      <c r="G91" s="213">
        <f t="shared" si="12"/>
        <v>3.5647563746528652E-2</v>
      </c>
      <c r="H91" s="19">
        <f t="shared" si="13"/>
        <v>990.18237818732632</v>
      </c>
      <c r="J91" s="14">
        <f>IFERROR(Table14[[#This Row],[ &lt;15]]/Table14[[#This Row],[FY23 Ach]],"")</f>
        <v>0.10056657223796034</v>
      </c>
      <c r="K91" s="15">
        <f>IFERROR(J91*Table14[[#This Row],[FY24 Tx Curr DATIM Target (g*h(district total))]],"")</f>
        <v>99.579247664731113</v>
      </c>
    </row>
    <row r="92" spans="1:11" x14ac:dyDescent="0.3">
      <c r="A92" s="24" t="s">
        <v>9</v>
      </c>
      <c r="B92" s="1" t="s">
        <v>101</v>
      </c>
      <c r="C92" s="1" t="s">
        <v>194</v>
      </c>
      <c r="D92" s="2">
        <v>1</v>
      </c>
      <c r="E92" s="2">
        <v>43</v>
      </c>
      <c r="F92" s="2">
        <v>44</v>
      </c>
      <c r="G92" s="213">
        <f t="shared" si="12"/>
        <v>2.221661196667508E-3</v>
      </c>
      <c r="H92" s="19">
        <f t="shared" si="13"/>
        <v>61.711083059833371</v>
      </c>
      <c r="J92" s="14">
        <f>IFERROR(Table14[[#This Row],[ &lt;15]]/Table14[[#This Row],[FY23 Ach]],"")</f>
        <v>2.2727272727272728E-2</v>
      </c>
      <c r="K92" s="15">
        <f>IFERROR(J92*Table14[[#This Row],[FY24 Tx Curr DATIM Target (g*h(district total))]],"")</f>
        <v>1.4025246149962129</v>
      </c>
    </row>
    <row r="93" spans="1:11" x14ac:dyDescent="0.3">
      <c r="A93" s="24" t="s">
        <v>9</v>
      </c>
      <c r="B93" s="1" t="s">
        <v>101</v>
      </c>
      <c r="C93" s="1" t="s">
        <v>108</v>
      </c>
      <c r="D93" s="2">
        <v>13</v>
      </c>
      <c r="E93" s="2">
        <v>748</v>
      </c>
      <c r="F93" s="2">
        <v>761</v>
      </c>
      <c r="G93" s="213">
        <f t="shared" si="12"/>
        <v>3.8424640242363042E-2</v>
      </c>
      <c r="H93" s="19">
        <f t="shared" si="13"/>
        <v>1067.3212320121181</v>
      </c>
      <c r="J93" s="14">
        <f>IFERROR(Table14[[#This Row],[ &lt;15]]/Table14[[#This Row],[FY23 Ach]],"")</f>
        <v>1.7082785808147174E-2</v>
      </c>
      <c r="K93" s="15">
        <f>IFERROR(J93*Table14[[#This Row],[FY24 Tx Curr DATIM Target (g*h(district total))]],"")</f>
        <v>18.23281999495077</v>
      </c>
    </row>
    <row r="94" spans="1:11" x14ac:dyDescent="0.3">
      <c r="A94" s="24" t="s">
        <v>9</v>
      </c>
      <c r="B94" s="1" t="s">
        <v>101</v>
      </c>
      <c r="C94" s="1" t="s">
        <v>109</v>
      </c>
      <c r="D94" s="2">
        <v>102</v>
      </c>
      <c r="E94" s="2">
        <v>1278</v>
      </c>
      <c r="F94" s="2">
        <v>1380</v>
      </c>
      <c r="G94" s="213">
        <f t="shared" si="12"/>
        <v>6.9679373895480942E-2</v>
      </c>
      <c r="H94" s="19">
        <f t="shared" si="13"/>
        <v>1935.4839686947741</v>
      </c>
      <c r="J94" s="14">
        <f>IFERROR(Table14[[#This Row],[ &lt;15]]/Table14[[#This Row],[FY23 Ach]],"")</f>
        <v>7.3913043478260873E-2</v>
      </c>
      <c r="K94" s="15">
        <f>IFERROR(J94*Table14[[#This Row],[FY24 Tx Curr DATIM Target (g*h(district total))]],"")</f>
        <v>143.05751072961374</v>
      </c>
    </row>
    <row r="95" spans="1:11" x14ac:dyDescent="0.3">
      <c r="A95" s="24" t="s">
        <v>9</v>
      </c>
      <c r="B95" s="1" t="s">
        <v>101</v>
      </c>
      <c r="C95" s="1" t="s">
        <v>110</v>
      </c>
      <c r="D95" s="2">
        <v>17</v>
      </c>
      <c r="E95" s="2">
        <v>1039</v>
      </c>
      <c r="F95" s="2">
        <v>1056</v>
      </c>
      <c r="G95" s="213">
        <f t="shared" si="12"/>
        <v>5.3319868720020196E-2</v>
      </c>
      <c r="H95" s="19">
        <f t="shared" si="13"/>
        <v>1481.065993436001</v>
      </c>
      <c r="J95" s="14">
        <f>IFERROR(Table14[[#This Row],[ &lt;15]]/Table14[[#This Row],[FY23 Ach]],"")</f>
        <v>1.6098484848484848E-2</v>
      </c>
      <c r="K95" s="15">
        <f>IFERROR(J95*Table14[[#This Row],[FY24 Tx Curr DATIM Target (g*h(district total))]],"")</f>
        <v>23.842918454935621</v>
      </c>
    </row>
    <row r="96" spans="1:11" x14ac:dyDescent="0.3">
      <c r="A96" s="24" t="s">
        <v>9</v>
      </c>
      <c r="B96" s="1" t="s">
        <v>101</v>
      </c>
      <c r="C96" s="1" t="s">
        <v>111</v>
      </c>
      <c r="D96" s="2">
        <v>1</v>
      </c>
      <c r="E96" s="2">
        <v>221</v>
      </c>
      <c r="F96" s="2">
        <v>222</v>
      </c>
      <c r="G96" s="213">
        <f t="shared" si="12"/>
        <v>1.1209290583186064E-2</v>
      </c>
      <c r="H96" s="19">
        <f t="shared" si="13"/>
        <v>311.36046452915929</v>
      </c>
      <c r="J96" s="14">
        <f>IFERROR(Table14[[#This Row],[ &lt;15]]/Table14[[#This Row],[FY23 Ach]],"")</f>
        <v>4.5045045045045045E-3</v>
      </c>
      <c r="K96" s="15">
        <f>IFERROR(J96*Table14[[#This Row],[FY24 Tx Curr DATIM Target (g*h(district total))]],"")</f>
        <v>1.4025246149962129</v>
      </c>
    </row>
    <row r="97" spans="1:11" x14ac:dyDescent="0.3">
      <c r="A97" s="24" t="s">
        <v>9</v>
      </c>
      <c r="B97" s="1" t="s">
        <v>101</v>
      </c>
      <c r="C97" s="1" t="s">
        <v>112</v>
      </c>
      <c r="D97" s="2">
        <v>999</v>
      </c>
      <c r="E97" s="2">
        <v>3338</v>
      </c>
      <c r="F97" s="2">
        <v>4337</v>
      </c>
      <c r="G97" s="213">
        <f t="shared" si="12"/>
        <v>0.21898510477152233</v>
      </c>
      <c r="H97" s="19">
        <f t="shared" si="13"/>
        <v>6082.7492552385756</v>
      </c>
      <c r="J97" s="14">
        <f>IFERROR(Table14[[#This Row],[ &lt;15]]/Table14[[#This Row],[FY23 Ach]],"")</f>
        <v>0.23034355545307816</v>
      </c>
      <c r="K97" s="15">
        <f>IFERROR(J97*Table14[[#This Row],[FY24 Tx Curr DATIM Target (g*h(district total))]],"")</f>
        <v>1401.1220903812168</v>
      </c>
    </row>
    <row r="98" spans="1:11" x14ac:dyDescent="0.3">
      <c r="A98" s="24" t="s">
        <v>9</v>
      </c>
      <c r="B98" s="1" t="s">
        <v>101</v>
      </c>
      <c r="C98" s="1" t="s">
        <v>113</v>
      </c>
      <c r="D98" s="2">
        <v>174</v>
      </c>
      <c r="E98" s="2">
        <v>1270</v>
      </c>
      <c r="F98" s="2">
        <v>1444</v>
      </c>
      <c r="G98" s="213">
        <f t="shared" si="12"/>
        <v>7.2910881090633678E-2</v>
      </c>
      <c r="H98" s="19">
        <f t="shared" si="13"/>
        <v>2025.2455440545316</v>
      </c>
      <c r="J98" s="14">
        <f>IFERROR(Table14[[#This Row],[ &lt;15]]/Table14[[#This Row],[FY23 Ach]],"")</f>
        <v>0.12049861495844875</v>
      </c>
      <c r="K98" s="15">
        <f>IFERROR(J98*Table14[[#This Row],[FY24 Tx Curr DATIM Target (g*h(district total))]],"")</f>
        <v>244.03928300934106</v>
      </c>
    </row>
    <row r="99" spans="1:11" x14ac:dyDescent="0.3">
      <c r="A99" s="24" t="s">
        <v>9</v>
      </c>
      <c r="B99" s="1" t="s">
        <v>101</v>
      </c>
      <c r="C99" s="1" t="s">
        <v>114</v>
      </c>
      <c r="D99" s="2">
        <v>856</v>
      </c>
      <c r="E99" s="2">
        <v>1187</v>
      </c>
      <c r="F99" s="2">
        <v>2043</v>
      </c>
      <c r="G99" s="213">
        <f t="shared" si="12"/>
        <v>0.10315576874526634</v>
      </c>
      <c r="H99" s="19">
        <f t="shared" si="13"/>
        <v>2865.357788437263</v>
      </c>
      <c r="J99" s="14">
        <f>IFERROR(Table14[[#This Row],[ &lt;15]]/Table14[[#This Row],[FY23 Ach]],"")</f>
        <v>0.41899167890357319</v>
      </c>
      <c r="K99" s="15">
        <f>IFERROR(J99*Table14[[#This Row],[FY24 Tx Curr DATIM Target (g*h(district total))]],"")</f>
        <v>1200.5610704367584</v>
      </c>
    </row>
    <row r="100" spans="1:11" x14ac:dyDescent="0.3">
      <c r="A100" s="24" t="s">
        <v>9</v>
      </c>
      <c r="B100" s="1" t="s">
        <v>101</v>
      </c>
      <c r="C100" s="1" t="s">
        <v>115</v>
      </c>
      <c r="D100" s="2">
        <v>1</v>
      </c>
      <c r="E100" s="2">
        <v>132</v>
      </c>
      <c r="F100" s="2">
        <v>133</v>
      </c>
      <c r="G100" s="213">
        <f t="shared" si="12"/>
        <v>6.7154758899267862E-3</v>
      </c>
      <c r="H100" s="19">
        <f t="shared" si="13"/>
        <v>186.53577379449635</v>
      </c>
      <c r="J100" s="14">
        <f>IFERROR(Table14[[#This Row],[ &lt;15]]/Table14[[#This Row],[FY23 Ach]],"")</f>
        <v>7.5187969924812026E-3</v>
      </c>
      <c r="K100" s="15">
        <f>IFERROR(J100*Table14[[#This Row],[FY24 Tx Curr DATIM Target (g*h(district total))]],"")</f>
        <v>1.4025246149962132</v>
      </c>
    </row>
    <row r="101" spans="1:11" x14ac:dyDescent="0.3">
      <c r="A101" s="24" t="s">
        <v>9</v>
      </c>
      <c r="B101" s="1" t="s">
        <v>101</v>
      </c>
      <c r="C101" s="1" t="s">
        <v>116</v>
      </c>
      <c r="D101" s="2"/>
      <c r="E101" s="2">
        <v>125</v>
      </c>
      <c r="F101" s="2">
        <v>125</v>
      </c>
      <c r="G101" s="213">
        <f t="shared" si="12"/>
        <v>6.3115374905326933E-3</v>
      </c>
      <c r="H101" s="19">
        <f t="shared" si="13"/>
        <v>175.31557687452661</v>
      </c>
      <c r="J101" s="14">
        <f>IFERROR(Table14[[#This Row],[ &lt;15]]/Table14[[#This Row],[FY23 Ach]],"")</f>
        <v>0</v>
      </c>
      <c r="K101" s="15">
        <f>IFERROR(J101*Table14[[#This Row],[FY24 Tx Curr DATIM Target (g*h(district total))]],"")</f>
        <v>0</v>
      </c>
    </row>
    <row r="102" spans="1:11" x14ac:dyDescent="0.3">
      <c r="A102" s="24" t="s">
        <v>9</v>
      </c>
      <c r="B102" s="1" t="s">
        <v>101</v>
      </c>
      <c r="C102" s="1" t="s">
        <v>117</v>
      </c>
      <c r="D102" s="2">
        <v>88</v>
      </c>
      <c r="E102" s="2">
        <v>988</v>
      </c>
      <c r="F102" s="2">
        <v>1076</v>
      </c>
      <c r="G102" s="213">
        <f t="shared" si="12"/>
        <v>5.432971471850543E-2</v>
      </c>
      <c r="H102" s="19">
        <f t="shared" si="13"/>
        <v>1509.1164857359254</v>
      </c>
      <c r="J102" s="14">
        <f>IFERROR(Table14[[#This Row],[ &lt;15]]/Table14[[#This Row],[FY23 Ach]],"")</f>
        <v>8.1784386617100371E-2</v>
      </c>
      <c r="K102" s="15">
        <f>IFERROR(J102*Table14[[#This Row],[FY24 Tx Curr DATIM Target (g*h(district total))]],"")</f>
        <v>123.42216611966676</v>
      </c>
    </row>
    <row r="103" spans="1:11" x14ac:dyDescent="0.3">
      <c r="A103" s="24" t="s">
        <v>9</v>
      </c>
      <c r="B103" s="1" t="s">
        <v>101</v>
      </c>
      <c r="C103" s="1" t="s">
        <v>118</v>
      </c>
      <c r="D103" s="2">
        <v>59</v>
      </c>
      <c r="E103" s="2">
        <v>286</v>
      </c>
      <c r="F103" s="2">
        <v>345</v>
      </c>
      <c r="G103" s="213">
        <f t="shared" si="12"/>
        <v>1.7419843473870236E-2</v>
      </c>
      <c r="H103" s="19">
        <f t="shared" si="13"/>
        <v>483.87099217369354</v>
      </c>
      <c r="J103" s="14">
        <f>IFERROR(Table14[[#This Row],[ &lt;15]]/Table14[[#This Row],[FY23 Ach]],"")</f>
        <v>0.17101449275362318</v>
      </c>
      <c r="K103" s="15">
        <f>IFERROR(J103*Table14[[#This Row],[FY24 Tx Curr DATIM Target (g*h(district total))]],"")</f>
        <v>82.748952284776578</v>
      </c>
    </row>
    <row r="104" spans="1:11" x14ac:dyDescent="0.3">
      <c r="A104" s="24" t="s">
        <v>9</v>
      </c>
      <c r="B104" s="1" t="s">
        <v>101</v>
      </c>
      <c r="C104" s="1" t="s">
        <v>119</v>
      </c>
      <c r="D104" s="2">
        <v>13</v>
      </c>
      <c r="E104" s="2">
        <v>125</v>
      </c>
      <c r="F104" s="2">
        <v>138</v>
      </c>
      <c r="G104" s="213">
        <f t="shared" si="12"/>
        <v>6.9679373895480939E-3</v>
      </c>
      <c r="H104" s="19">
        <f t="shared" si="13"/>
        <v>193.54839686947741</v>
      </c>
      <c r="J104" s="14">
        <f>IFERROR(Table14[[#This Row],[ &lt;15]]/Table14[[#This Row],[FY23 Ach]],"")</f>
        <v>9.420289855072464E-2</v>
      </c>
      <c r="K104" s="15">
        <f>IFERROR(J104*Table14[[#This Row],[FY24 Tx Curr DATIM Target (g*h(district total))]],"")</f>
        <v>18.23281999495077</v>
      </c>
    </row>
    <row r="105" spans="1:11" x14ac:dyDescent="0.3">
      <c r="A105" s="24" t="s">
        <v>9</v>
      </c>
      <c r="B105" s="1" t="s">
        <v>101</v>
      </c>
      <c r="C105" s="1" t="s">
        <v>120</v>
      </c>
      <c r="D105" s="2">
        <v>332</v>
      </c>
      <c r="E105" s="2">
        <v>3283</v>
      </c>
      <c r="F105" s="2">
        <v>3615</v>
      </c>
      <c r="G105" s="213">
        <f>F105/$F$106</f>
        <v>0.18252966422620551</v>
      </c>
      <c r="H105" s="19">
        <f t="shared" si="13"/>
        <v>5070.1264832113102</v>
      </c>
      <c r="J105" s="14">
        <f>IFERROR(Table14[[#This Row],[ &lt;15]]/Table14[[#This Row],[FY23 Ach]],"")</f>
        <v>9.1839557399723382E-2</v>
      </c>
      <c r="K105" s="15">
        <f>IFERROR(J105*Table14[[#This Row],[FY24 Tx Curr DATIM Target (g*h(district total))]],"")</f>
        <v>465.63817217874276</v>
      </c>
    </row>
    <row r="106" spans="1:11" x14ac:dyDescent="0.3">
      <c r="A106" s="25" t="s">
        <v>9</v>
      </c>
      <c r="B106" s="5" t="s">
        <v>121</v>
      </c>
      <c r="C106" s="5"/>
      <c r="D106" s="6">
        <v>3018</v>
      </c>
      <c r="E106" s="6">
        <v>16787</v>
      </c>
      <c r="F106" s="6">
        <v>19805</v>
      </c>
      <c r="G106" s="214">
        <f>F106/$F$106</f>
        <v>1</v>
      </c>
      <c r="H106" s="212">
        <v>27777</v>
      </c>
      <c r="J106" s="14">
        <f>IFERROR(Table14[[#This Row],[ &lt;15]]/Table14[[#This Row],[FY23 Ach]],"")</f>
        <v>0.15238576117142136</v>
      </c>
      <c r="K106" s="15">
        <f>IFERROR(J106*Table14[[#This Row],[FY24 Tx Curr DATIM Target (g*h(district total))]],"")</f>
        <v>4232.8192880585711</v>
      </c>
    </row>
    <row r="107" spans="1:11" x14ac:dyDescent="0.3">
      <c r="A107" s="24" t="s">
        <v>9</v>
      </c>
      <c r="B107" s="1" t="s">
        <v>122</v>
      </c>
      <c r="C107" s="1" t="s">
        <v>123</v>
      </c>
      <c r="D107" s="2">
        <v>129</v>
      </c>
      <c r="E107" s="2">
        <v>1194</v>
      </c>
      <c r="F107" s="2">
        <v>1323</v>
      </c>
      <c r="G107" s="213">
        <f>F107/$F$113</f>
        <v>0.13251201923076922</v>
      </c>
      <c r="H107" s="19">
        <f>G107*$H$113</f>
        <v>2205.7950721153843</v>
      </c>
      <c r="J107" s="14">
        <f>IFERROR(Table14[[#This Row],[ &lt;15]]/Table14[[#This Row],[FY23 Ach]],"")</f>
        <v>9.7505668934240369E-2</v>
      </c>
      <c r="K107" s="15">
        <f>IFERROR(J107*Table14[[#This Row],[FY24 Tx Curr DATIM Target (g*h(district total))]],"")</f>
        <v>215.07752403846152</v>
      </c>
    </row>
    <row r="108" spans="1:11" x14ac:dyDescent="0.3">
      <c r="A108" s="24" t="s">
        <v>9</v>
      </c>
      <c r="B108" s="1" t="s">
        <v>122</v>
      </c>
      <c r="C108" s="1" t="s">
        <v>124</v>
      </c>
      <c r="D108" s="2">
        <v>13</v>
      </c>
      <c r="E108" s="2">
        <v>66</v>
      </c>
      <c r="F108" s="2">
        <v>79</v>
      </c>
      <c r="G108" s="213">
        <f t="shared" ref="G108:G113" si="14">F108/$F$113</f>
        <v>7.9126602564102561E-3</v>
      </c>
      <c r="H108" s="19">
        <f t="shared" ref="H108:H112" si="15">G108*$H$113</f>
        <v>131.71414262820511</v>
      </c>
      <c r="J108" s="14">
        <f>IFERROR(Table14[[#This Row],[ &lt;15]]/Table14[[#This Row],[FY23 Ach]],"")</f>
        <v>0.16455696202531644</v>
      </c>
      <c r="K108" s="15">
        <f>IFERROR(J108*Table14[[#This Row],[FY24 Tx Curr DATIM Target (g*h(district total))]],"")</f>
        <v>21.674479166666661</v>
      </c>
    </row>
    <row r="109" spans="1:11" x14ac:dyDescent="0.3">
      <c r="A109" s="24" t="s">
        <v>9</v>
      </c>
      <c r="B109" s="1" t="s">
        <v>122</v>
      </c>
      <c r="C109" s="1" t="s">
        <v>125</v>
      </c>
      <c r="D109" s="2">
        <v>174</v>
      </c>
      <c r="E109" s="2">
        <v>1201</v>
      </c>
      <c r="F109" s="2">
        <v>1375</v>
      </c>
      <c r="G109" s="213">
        <f t="shared" si="14"/>
        <v>0.13772035256410256</v>
      </c>
      <c r="H109" s="19">
        <f t="shared" si="15"/>
        <v>2292.4929887820513</v>
      </c>
      <c r="J109" s="14">
        <f>IFERROR(Table14[[#This Row],[ &lt;15]]/Table14[[#This Row],[FY23 Ach]],"")</f>
        <v>0.12654545454545454</v>
      </c>
      <c r="K109" s="15">
        <f>IFERROR(J109*Table14[[#This Row],[FY24 Tx Curr DATIM Target (g*h(district total))]],"")</f>
        <v>290.10456730769232</v>
      </c>
    </row>
    <row r="110" spans="1:11" x14ac:dyDescent="0.3">
      <c r="A110" s="24" t="s">
        <v>9</v>
      </c>
      <c r="B110" s="1" t="s">
        <v>122</v>
      </c>
      <c r="C110" s="1" t="s">
        <v>126</v>
      </c>
      <c r="D110" s="2">
        <v>2</v>
      </c>
      <c r="E110" s="2">
        <v>155</v>
      </c>
      <c r="F110" s="2">
        <v>157</v>
      </c>
      <c r="G110" s="213">
        <f t="shared" si="14"/>
        <v>1.5725160256410256E-2</v>
      </c>
      <c r="H110" s="19">
        <f t="shared" si="15"/>
        <v>261.76101762820514</v>
      </c>
      <c r="J110" s="14">
        <f>IFERROR(Table14[[#This Row],[ &lt;15]]/Table14[[#This Row],[FY23 Ach]],"")</f>
        <v>1.2738853503184714E-2</v>
      </c>
      <c r="K110" s="15">
        <f>IFERROR(J110*Table14[[#This Row],[FY24 Tx Curr DATIM Target (g*h(district total))]],"")</f>
        <v>3.3345352564102568</v>
      </c>
    </row>
    <row r="111" spans="1:11" x14ac:dyDescent="0.3">
      <c r="A111" s="24" t="s">
        <v>9</v>
      </c>
      <c r="B111" s="1" t="s">
        <v>122</v>
      </c>
      <c r="C111" s="1" t="s">
        <v>127</v>
      </c>
      <c r="D111" s="2">
        <v>1064</v>
      </c>
      <c r="E111" s="2">
        <v>3436</v>
      </c>
      <c r="F111" s="2">
        <v>4500</v>
      </c>
      <c r="G111" s="213">
        <f t="shared" si="14"/>
        <v>0.45072115384615385</v>
      </c>
      <c r="H111" s="19">
        <f t="shared" si="15"/>
        <v>7502.7043269230771</v>
      </c>
      <c r="J111" s="14">
        <f>IFERROR(Table14[[#This Row],[ &lt;15]]/Table14[[#This Row],[FY23 Ach]],"")</f>
        <v>0.23644444444444446</v>
      </c>
      <c r="K111" s="15">
        <f>IFERROR(J111*Table14[[#This Row],[FY24 Tx Curr DATIM Target (g*h(district total))]],"")</f>
        <v>1773.9727564102566</v>
      </c>
    </row>
    <row r="112" spans="1:11" x14ac:dyDescent="0.3">
      <c r="A112" s="24" t="s">
        <v>9</v>
      </c>
      <c r="B112" s="1" t="s">
        <v>122</v>
      </c>
      <c r="C112" s="1" t="s">
        <v>128</v>
      </c>
      <c r="D112" s="2">
        <v>300</v>
      </c>
      <c r="E112" s="2">
        <v>2250</v>
      </c>
      <c r="F112" s="2">
        <v>2550</v>
      </c>
      <c r="G112" s="213">
        <f t="shared" si="14"/>
        <v>0.25540865384615385</v>
      </c>
      <c r="H112" s="19">
        <f t="shared" si="15"/>
        <v>4251.5324519230771</v>
      </c>
      <c r="J112" s="14">
        <f>IFERROR(Table14[[#This Row],[ &lt;15]]/Table14[[#This Row],[FY23 Ach]],"")</f>
        <v>0.11764705882352941</v>
      </c>
      <c r="K112" s="15">
        <f>IFERROR(J112*Table14[[#This Row],[FY24 Tx Curr DATIM Target (g*h(district total))]],"")</f>
        <v>500.18028846153845</v>
      </c>
    </row>
    <row r="113" spans="1:11" x14ac:dyDescent="0.3">
      <c r="A113" s="25" t="s">
        <v>9</v>
      </c>
      <c r="B113" s="5" t="s">
        <v>129</v>
      </c>
      <c r="C113" s="5"/>
      <c r="D113" s="6">
        <v>1682</v>
      </c>
      <c r="E113" s="6">
        <v>8302</v>
      </c>
      <c r="F113" s="6">
        <v>9984</v>
      </c>
      <c r="G113" s="214">
        <f t="shared" si="14"/>
        <v>1</v>
      </c>
      <c r="H113" s="212">
        <v>16646</v>
      </c>
      <c r="J113" s="14">
        <f>IFERROR(Table14[[#This Row],[ &lt;15]]/Table14[[#This Row],[FY23 Ach]],"")</f>
        <v>0.16846955128205129</v>
      </c>
      <c r="K113" s="15">
        <f>IFERROR(J113*Table14[[#This Row],[FY24 Tx Curr DATIM Target (g*h(district total))]],"")</f>
        <v>2804.3441506410259</v>
      </c>
    </row>
    <row r="114" spans="1:11" x14ac:dyDescent="0.3">
      <c r="A114" s="24" t="s">
        <v>9</v>
      </c>
      <c r="B114" s="1" t="s">
        <v>130</v>
      </c>
      <c r="C114" s="1" t="s">
        <v>131</v>
      </c>
      <c r="D114" s="2">
        <v>40</v>
      </c>
      <c r="E114" s="2">
        <v>305</v>
      </c>
      <c r="F114" s="2">
        <v>345</v>
      </c>
      <c r="G114" s="213">
        <f>F114/$F$127</f>
        <v>1.7463933181473046E-2</v>
      </c>
      <c r="H114" s="19">
        <f>G114*$H$127</f>
        <v>511.8504176157935</v>
      </c>
      <c r="J114" s="14">
        <f>IFERROR(Table14[[#This Row],[ &lt;15]]/Table14[[#This Row],[FY23 Ach]],"")</f>
        <v>0.11594202898550725</v>
      </c>
      <c r="K114" s="15">
        <f>IFERROR(J114*Table14[[#This Row],[FY24 Tx Curr DATIM Target (g*h(district total))]],"")</f>
        <v>59.344975955454323</v>
      </c>
    </row>
    <row r="115" spans="1:11" x14ac:dyDescent="0.3">
      <c r="A115" s="24" t="s">
        <v>9</v>
      </c>
      <c r="B115" s="1" t="s">
        <v>130</v>
      </c>
      <c r="C115" s="1" t="s">
        <v>132</v>
      </c>
      <c r="D115" s="2">
        <v>252</v>
      </c>
      <c r="E115" s="2">
        <v>1086</v>
      </c>
      <c r="F115" s="2">
        <v>1338</v>
      </c>
      <c r="G115" s="213">
        <f t="shared" ref="G115:G126" si="16">F115/$F$127</f>
        <v>6.772968868640851E-2</v>
      </c>
      <c r="H115" s="19">
        <f t="shared" ref="H115:H126" si="17">G115*$H$127</f>
        <v>1985.0894457099471</v>
      </c>
      <c r="J115" s="14">
        <f>IFERROR(Table14[[#This Row],[ &lt;15]]/Table14[[#This Row],[FY23 Ach]],"")</f>
        <v>0.18834080717488788</v>
      </c>
      <c r="K115" s="15">
        <f>IFERROR(J115*Table14[[#This Row],[FY24 Tx Curr DATIM Target (g*h(district total))]],"")</f>
        <v>373.8733485193622</v>
      </c>
    </row>
    <row r="116" spans="1:11" x14ac:dyDescent="0.3">
      <c r="A116" s="24" t="s">
        <v>9</v>
      </c>
      <c r="B116" s="1" t="s">
        <v>130</v>
      </c>
      <c r="C116" s="1" t="s">
        <v>133</v>
      </c>
      <c r="D116" s="2">
        <v>85</v>
      </c>
      <c r="E116" s="2">
        <v>447</v>
      </c>
      <c r="F116" s="2">
        <v>532</v>
      </c>
      <c r="G116" s="213">
        <f t="shared" si="16"/>
        <v>2.6929891166793216E-2</v>
      </c>
      <c r="H116" s="19">
        <f t="shared" si="17"/>
        <v>789.28818020754238</v>
      </c>
      <c r="J116" s="14">
        <f>IFERROR(Table14[[#This Row],[ &lt;15]]/Table14[[#This Row],[FY23 Ach]],"")</f>
        <v>0.15977443609022557</v>
      </c>
      <c r="K116" s="15">
        <f>IFERROR(J116*Table14[[#This Row],[FY24 Tx Curr DATIM Target (g*h(district total))]],"")</f>
        <v>126.10807390534042</v>
      </c>
    </row>
    <row r="117" spans="1:11" x14ac:dyDescent="0.3">
      <c r="A117" s="24" t="s">
        <v>9</v>
      </c>
      <c r="B117" s="1" t="s">
        <v>130</v>
      </c>
      <c r="C117" s="1" t="s">
        <v>134</v>
      </c>
      <c r="D117" s="2">
        <v>20</v>
      </c>
      <c r="E117" s="2">
        <v>288</v>
      </c>
      <c r="F117" s="2">
        <v>308</v>
      </c>
      <c r="G117" s="213">
        <f t="shared" si="16"/>
        <v>1.5590989622880283E-2</v>
      </c>
      <c r="H117" s="19">
        <f t="shared" si="17"/>
        <v>456.95631485699823</v>
      </c>
      <c r="J117" s="14">
        <f>IFERROR(Table14[[#This Row],[ &lt;15]]/Table14[[#This Row],[FY23 Ach]],"")</f>
        <v>6.4935064935064929E-2</v>
      </c>
      <c r="K117" s="15">
        <f>IFERROR(J117*Table14[[#This Row],[FY24 Tx Curr DATIM Target (g*h(district total))]],"")</f>
        <v>29.672487977727155</v>
      </c>
    </row>
    <row r="118" spans="1:11" x14ac:dyDescent="0.3">
      <c r="A118" s="24" t="s">
        <v>9</v>
      </c>
      <c r="B118" s="1" t="s">
        <v>130</v>
      </c>
      <c r="C118" s="1" t="s">
        <v>135</v>
      </c>
      <c r="D118" s="2">
        <v>238</v>
      </c>
      <c r="E118" s="2">
        <v>840</v>
      </c>
      <c r="F118" s="2">
        <v>1078</v>
      </c>
      <c r="G118" s="213">
        <f t="shared" si="16"/>
        <v>5.4568463680080989E-2</v>
      </c>
      <c r="H118" s="19">
        <f t="shared" si="17"/>
        <v>1599.3471019994938</v>
      </c>
      <c r="J118" s="14">
        <f>IFERROR(Table14[[#This Row],[ &lt;15]]/Table14[[#This Row],[FY23 Ach]],"")</f>
        <v>0.22077922077922077</v>
      </c>
      <c r="K118" s="15">
        <f>IFERROR(J118*Table14[[#This Row],[FY24 Tx Curr DATIM Target (g*h(district total))]],"")</f>
        <v>353.10260693495314</v>
      </c>
    </row>
    <row r="119" spans="1:11" x14ac:dyDescent="0.3">
      <c r="A119" s="24" t="s">
        <v>9</v>
      </c>
      <c r="B119" s="1" t="s">
        <v>130</v>
      </c>
      <c r="C119" s="1" t="s">
        <v>136</v>
      </c>
      <c r="D119" s="2">
        <v>137</v>
      </c>
      <c r="E119" s="2">
        <v>1839</v>
      </c>
      <c r="F119" s="2">
        <v>1976</v>
      </c>
      <c r="G119" s="213">
        <f t="shared" si="16"/>
        <v>0.10002531004808909</v>
      </c>
      <c r="H119" s="19">
        <f t="shared" si="17"/>
        <v>2931.6418121994434</v>
      </c>
      <c r="J119" s="14">
        <f>IFERROR(Table14[[#This Row],[ &lt;15]]/Table14[[#This Row],[FY23 Ach]],"")</f>
        <v>6.9331983805668018E-2</v>
      </c>
      <c r="K119" s="15">
        <f>IFERROR(J119*Table14[[#This Row],[FY24 Tx Curr DATIM Target (g*h(district total))]],"")</f>
        <v>203.25654264743105</v>
      </c>
    </row>
    <row r="120" spans="1:11" x14ac:dyDescent="0.3">
      <c r="A120" s="24" t="s">
        <v>9</v>
      </c>
      <c r="B120" s="1" t="s">
        <v>130</v>
      </c>
      <c r="C120" s="1" t="s">
        <v>137</v>
      </c>
      <c r="D120" s="2">
        <v>87</v>
      </c>
      <c r="E120" s="2">
        <v>1237</v>
      </c>
      <c r="F120" s="2">
        <v>1324</v>
      </c>
      <c r="G120" s="213">
        <f t="shared" si="16"/>
        <v>6.7021007339913952E-2</v>
      </c>
      <c r="H120" s="19">
        <f t="shared" si="17"/>
        <v>1964.318704125538</v>
      </c>
      <c r="J120" s="14">
        <f>IFERROR(Table14[[#This Row],[ &lt;15]]/Table14[[#This Row],[FY23 Ach]],"")</f>
        <v>6.5709969788519632E-2</v>
      </c>
      <c r="K120" s="15">
        <f>IFERROR(J120*Table14[[#This Row],[FY24 Tx Curr DATIM Target (g*h(district total))]],"")</f>
        <v>129.07532270311313</v>
      </c>
    </row>
    <row r="121" spans="1:11" x14ac:dyDescent="0.3">
      <c r="A121" s="24" t="s">
        <v>9</v>
      </c>
      <c r="B121" s="1" t="s">
        <v>130</v>
      </c>
      <c r="C121" s="1" t="s">
        <v>138</v>
      </c>
      <c r="D121" s="2">
        <v>82</v>
      </c>
      <c r="E121" s="2">
        <v>938</v>
      </c>
      <c r="F121" s="2">
        <v>1020</v>
      </c>
      <c r="G121" s="213">
        <f t="shared" si="16"/>
        <v>5.1632498101746395E-2</v>
      </c>
      <c r="H121" s="19">
        <f t="shared" si="17"/>
        <v>1513.2968868640851</v>
      </c>
      <c r="J121" s="14">
        <f>IFERROR(Table14[[#This Row],[ &lt;15]]/Table14[[#This Row],[FY23 Ach]],"")</f>
        <v>8.0392156862745104E-2</v>
      </c>
      <c r="K121" s="15">
        <f>IFERROR(J121*Table14[[#This Row],[FY24 Tx Curr DATIM Target (g*h(district total))]],"")</f>
        <v>121.65720070868136</v>
      </c>
    </row>
    <row r="122" spans="1:11" x14ac:dyDescent="0.3">
      <c r="A122" s="24" t="s">
        <v>9</v>
      </c>
      <c r="B122" s="1" t="s">
        <v>130</v>
      </c>
      <c r="C122" s="1" t="s">
        <v>139</v>
      </c>
      <c r="D122" s="2">
        <v>164</v>
      </c>
      <c r="E122" s="2">
        <v>1093</v>
      </c>
      <c r="F122" s="2">
        <v>1257</v>
      </c>
      <c r="G122" s="213">
        <f t="shared" si="16"/>
        <v>6.3629460895975709E-2</v>
      </c>
      <c r="H122" s="19">
        <f t="shared" si="17"/>
        <v>1864.9158694001521</v>
      </c>
      <c r="J122" s="14">
        <f>IFERROR(Table14[[#This Row],[ &lt;15]]/Table14[[#This Row],[FY23 Ach]],"")</f>
        <v>0.13046937151949084</v>
      </c>
      <c r="K122" s="15">
        <f>IFERROR(J122*Table14[[#This Row],[FY24 Tx Curr DATIM Target (g*h(district total))]],"")</f>
        <v>243.31440141736272</v>
      </c>
    </row>
    <row r="123" spans="1:11" x14ac:dyDescent="0.3">
      <c r="A123" s="24" t="s">
        <v>9</v>
      </c>
      <c r="B123" s="1" t="s">
        <v>130</v>
      </c>
      <c r="C123" s="1" t="s">
        <v>140</v>
      </c>
      <c r="D123" s="2">
        <v>4</v>
      </c>
      <c r="E123" s="2">
        <v>74</v>
      </c>
      <c r="F123" s="2">
        <v>78</v>
      </c>
      <c r="G123" s="213">
        <f t="shared" si="16"/>
        <v>3.9483675018982534E-3</v>
      </c>
      <c r="H123" s="19">
        <f t="shared" si="17"/>
        <v>115.72270311313591</v>
      </c>
      <c r="J123" s="14">
        <f>IFERROR(Table14[[#This Row],[ &lt;15]]/Table14[[#This Row],[FY23 Ach]],"")</f>
        <v>5.128205128205128E-2</v>
      </c>
      <c r="K123" s="15">
        <f>IFERROR(J123*Table14[[#This Row],[FY24 Tx Curr DATIM Target (g*h(district total))]],"")</f>
        <v>5.9344975955454311</v>
      </c>
    </row>
    <row r="124" spans="1:11" x14ac:dyDescent="0.3">
      <c r="A124" s="24" t="s">
        <v>9</v>
      </c>
      <c r="B124" s="1" t="s">
        <v>130</v>
      </c>
      <c r="C124" s="1" t="s">
        <v>141</v>
      </c>
      <c r="D124" s="2">
        <v>649</v>
      </c>
      <c r="E124" s="2">
        <v>1475</v>
      </c>
      <c r="F124" s="2">
        <v>2124</v>
      </c>
      <c r="G124" s="213">
        <f t="shared" si="16"/>
        <v>0.10751708428246014</v>
      </c>
      <c r="H124" s="19">
        <f t="shared" si="17"/>
        <v>3151.218223234624</v>
      </c>
      <c r="J124" s="14">
        <f>IFERROR(Table14[[#This Row],[ &lt;15]]/Table14[[#This Row],[FY23 Ach]],"")</f>
        <v>0.30555555555555558</v>
      </c>
      <c r="K124" s="15">
        <f>IFERROR(J124*Table14[[#This Row],[FY24 Tx Curr DATIM Target (g*h(district total))]],"")</f>
        <v>962.87223487724634</v>
      </c>
    </row>
    <row r="125" spans="1:11" x14ac:dyDescent="0.3">
      <c r="A125" s="24" t="s">
        <v>9</v>
      </c>
      <c r="B125" s="1" t="s">
        <v>130</v>
      </c>
      <c r="C125" s="1" t="s">
        <v>142</v>
      </c>
      <c r="D125" s="2">
        <v>650</v>
      </c>
      <c r="E125" s="2">
        <v>5823</v>
      </c>
      <c r="F125" s="2">
        <v>6473</v>
      </c>
      <c r="G125" s="213">
        <f t="shared" si="16"/>
        <v>0.32766388256137685</v>
      </c>
      <c r="H125" s="19">
        <f t="shared" si="17"/>
        <v>9603.5007339913936</v>
      </c>
      <c r="J125" s="14">
        <f>IFERROR(Table14[[#This Row],[ &lt;15]]/Table14[[#This Row],[FY23 Ach]],"")</f>
        <v>0.10041711725629537</v>
      </c>
      <c r="K125" s="15">
        <f>IFERROR(J125*Table14[[#This Row],[FY24 Tx Curr DATIM Target (g*h(district total))]],"")</f>
        <v>964.35585927613249</v>
      </c>
    </row>
    <row r="126" spans="1:11" x14ac:dyDescent="0.3">
      <c r="A126" s="24" t="s">
        <v>9</v>
      </c>
      <c r="B126" s="1" t="s">
        <v>130</v>
      </c>
      <c r="C126" s="1" t="s">
        <v>143</v>
      </c>
      <c r="D126" s="2">
        <v>45</v>
      </c>
      <c r="E126" s="2">
        <v>1857</v>
      </c>
      <c r="F126" s="2">
        <v>1902</v>
      </c>
      <c r="G126" s="213">
        <f t="shared" si="16"/>
        <v>9.6279422930903566E-2</v>
      </c>
      <c r="H126" s="19">
        <f t="shared" si="17"/>
        <v>2821.8536066818524</v>
      </c>
      <c r="J126" s="14">
        <f>IFERROR(Table14[[#This Row],[ &lt;15]]/Table14[[#This Row],[FY23 Ach]],"")</f>
        <v>2.365930599369085E-2</v>
      </c>
      <c r="K126" s="15">
        <f>IFERROR(J126*Table14[[#This Row],[FY24 Tx Curr DATIM Target (g*h(district total))]],"")</f>
        <v>66.763097949886088</v>
      </c>
    </row>
    <row r="127" spans="1:11" x14ac:dyDescent="0.3">
      <c r="A127" s="25" t="s">
        <v>9</v>
      </c>
      <c r="B127" s="5" t="s">
        <v>144</v>
      </c>
      <c r="C127" s="5"/>
      <c r="D127" s="6">
        <v>2453</v>
      </c>
      <c r="E127" s="6">
        <v>17302</v>
      </c>
      <c r="F127" s="6">
        <v>19755</v>
      </c>
      <c r="G127" s="214">
        <f>F127/$F$127</f>
        <v>1</v>
      </c>
      <c r="H127" s="212">
        <v>29309</v>
      </c>
      <c r="J127" s="14">
        <f>IFERROR(Table14[[#This Row],[ &lt;15]]/Table14[[#This Row],[FY23 Ach]],"")</f>
        <v>0.12417109592508226</v>
      </c>
      <c r="K127" s="15">
        <f>IFERROR(J127*Table14[[#This Row],[FY24 Tx Curr DATIM Target (g*h(district total))]],"")</f>
        <v>3639.3306504682359</v>
      </c>
    </row>
    <row r="128" spans="1:11" x14ac:dyDescent="0.3">
      <c r="A128" s="25" t="s">
        <v>9</v>
      </c>
      <c r="B128" s="5" t="s">
        <v>145</v>
      </c>
      <c r="C128" s="1" t="s">
        <v>146</v>
      </c>
      <c r="D128" s="2">
        <v>8</v>
      </c>
      <c r="E128" s="2">
        <v>120</v>
      </c>
      <c r="F128" s="2">
        <v>128</v>
      </c>
      <c r="G128" s="213">
        <f>F128/$F$147</f>
        <v>6.4211899267583028E-3</v>
      </c>
      <c r="H128" s="19">
        <f>G128*$H$147</f>
        <v>99.021169860539786</v>
      </c>
      <c r="J128" s="14">
        <f>IFERROR(Table14[[#This Row],[ &lt;15]]/Table14[[#This Row],[FY23 Ach]],"")</f>
        <v>6.25E-2</v>
      </c>
      <c r="K128" s="15">
        <f>IFERROR(J128*Table14[[#This Row],[FY24 Tx Curr DATIM Target (g*h(district total))]],"")</f>
        <v>6.1888231162837366</v>
      </c>
    </row>
    <row r="129" spans="1:11" x14ac:dyDescent="0.3">
      <c r="A129" s="25" t="s">
        <v>9</v>
      </c>
      <c r="B129" s="5" t="s">
        <v>145</v>
      </c>
      <c r="C129" s="1" t="s">
        <v>147</v>
      </c>
      <c r="D129" s="2"/>
      <c r="E129" s="2">
        <v>66</v>
      </c>
      <c r="F129" s="2">
        <v>66</v>
      </c>
      <c r="G129" s="213">
        <f>F129/$F$147</f>
        <v>3.3109260559847499E-3</v>
      </c>
      <c r="H129" s="19">
        <f t="shared" ref="H129:H146" si="18">G129*$H$147</f>
        <v>51.057790709340829</v>
      </c>
      <c r="J129" s="14">
        <f>IFERROR(Table14[[#This Row],[ &lt;15]]/Table14[[#This Row],[FY23 Ach]],"")</f>
        <v>0</v>
      </c>
      <c r="K129" s="15">
        <f>IFERROR(J129*Table14[[#This Row],[FY24 Tx Curr DATIM Target (g*h(district total))]],"")</f>
        <v>0</v>
      </c>
    </row>
    <row r="130" spans="1:11" x14ac:dyDescent="0.3">
      <c r="A130" s="25" t="s">
        <v>9</v>
      </c>
      <c r="B130" s="5" t="s">
        <v>145</v>
      </c>
      <c r="C130" s="1" t="s">
        <v>148</v>
      </c>
      <c r="D130" s="2">
        <v>14</v>
      </c>
      <c r="E130" s="2">
        <v>1460</v>
      </c>
      <c r="F130" s="2">
        <v>1474</v>
      </c>
      <c r="G130" s="213">
        <f t="shared" ref="G130:G147" si="19">F130/$F$147</f>
        <v>7.3944015250326081E-2</v>
      </c>
      <c r="H130" s="19">
        <f t="shared" si="18"/>
        <v>1140.2906591752785</v>
      </c>
      <c r="J130" s="14">
        <f>IFERROR(Table14[[#This Row],[ &lt;15]]/Table14[[#This Row],[FY23 Ach]],"")</f>
        <v>9.497964721845319E-3</v>
      </c>
      <c r="K130" s="15">
        <f>IFERROR(J130*Table14[[#This Row],[FY24 Tx Curr DATIM Target (g*h(district total))]],"")</f>
        <v>10.830440453496539</v>
      </c>
    </row>
    <row r="131" spans="1:11" x14ac:dyDescent="0.3">
      <c r="A131" s="24" t="s">
        <v>9</v>
      </c>
      <c r="B131" s="1" t="s">
        <v>145</v>
      </c>
      <c r="C131" s="1" t="s">
        <v>149</v>
      </c>
      <c r="D131" s="2">
        <v>3</v>
      </c>
      <c r="E131" s="2">
        <v>166</v>
      </c>
      <c r="F131" s="2">
        <v>169</v>
      </c>
      <c r="G131" s="213">
        <f t="shared" si="19"/>
        <v>8.4779773251730719E-3</v>
      </c>
      <c r="H131" s="19">
        <f t="shared" si="18"/>
        <v>130.73888833149394</v>
      </c>
      <c r="J131" s="14">
        <f>IFERROR(Table14[[#This Row],[ &lt;15]]/Table14[[#This Row],[FY23 Ach]],"")</f>
        <v>1.7751479289940829E-2</v>
      </c>
      <c r="K131" s="15">
        <f>IFERROR(J131*Table14[[#This Row],[FY24 Tx Curr DATIM Target (g*h(district total))]],"")</f>
        <v>2.3208086686064013</v>
      </c>
    </row>
    <row r="132" spans="1:11" x14ac:dyDescent="0.3">
      <c r="A132" s="24" t="s">
        <v>9</v>
      </c>
      <c r="B132" s="1" t="s">
        <v>145</v>
      </c>
      <c r="C132" s="1" t="s">
        <v>150</v>
      </c>
      <c r="D132" s="2">
        <v>216</v>
      </c>
      <c r="E132" s="2">
        <v>1597</v>
      </c>
      <c r="F132" s="2">
        <v>1813</v>
      </c>
      <c r="G132" s="213">
        <f t="shared" si="19"/>
        <v>9.0950135446975014E-2</v>
      </c>
      <c r="H132" s="19">
        <f t="shared" si="18"/>
        <v>1402.5420387278016</v>
      </c>
      <c r="J132" s="14">
        <f>IFERROR(Table14[[#This Row],[ &lt;15]]/Table14[[#This Row],[FY23 Ach]],"")</f>
        <v>0.11913954771097628</v>
      </c>
      <c r="K132" s="15">
        <f>IFERROR(J132*Table14[[#This Row],[FY24 Tx Curr DATIM Target (g*h(district total))]],"")</f>
        <v>167.09822413966086</v>
      </c>
    </row>
    <row r="133" spans="1:11" x14ac:dyDescent="0.3">
      <c r="A133" s="24" t="s">
        <v>9</v>
      </c>
      <c r="B133" s="1" t="s">
        <v>145</v>
      </c>
      <c r="C133" s="1" t="s">
        <v>151</v>
      </c>
      <c r="D133" s="2">
        <v>177</v>
      </c>
      <c r="E133" s="2">
        <v>1697</v>
      </c>
      <c r="F133" s="2">
        <v>1874</v>
      </c>
      <c r="G133" s="213">
        <f t="shared" si="19"/>
        <v>9.4010233771445767E-2</v>
      </c>
      <c r="H133" s="19">
        <f t="shared" si="18"/>
        <v>1449.7318149894652</v>
      </c>
      <c r="J133" s="14">
        <f>IFERROR(Table14[[#This Row],[ &lt;15]]/Table14[[#This Row],[FY23 Ach]],"")</f>
        <v>9.4450373532550688E-2</v>
      </c>
      <c r="K133" s="15">
        <f>IFERROR(J133*Table14[[#This Row],[FY24 Tx Curr DATIM Target (g*h(district total))]],"")</f>
        <v>136.92771144777765</v>
      </c>
    </row>
    <row r="134" spans="1:11" x14ac:dyDescent="0.3">
      <c r="A134" s="24" t="s">
        <v>9</v>
      </c>
      <c r="B134" s="1" t="s">
        <v>145</v>
      </c>
      <c r="C134" s="1" t="s">
        <v>152</v>
      </c>
      <c r="D134" s="2">
        <v>3</v>
      </c>
      <c r="E134" s="2">
        <v>222</v>
      </c>
      <c r="F134" s="2">
        <v>225</v>
      </c>
      <c r="G134" s="213">
        <f t="shared" si="19"/>
        <v>1.1287247918129828E-2</v>
      </c>
      <c r="H134" s="19">
        <f t="shared" si="18"/>
        <v>174.06065014548008</v>
      </c>
      <c r="J134" s="14">
        <f>IFERROR(Table14[[#This Row],[ &lt;15]]/Table14[[#This Row],[FY23 Ach]],"")</f>
        <v>1.3333333333333334E-2</v>
      </c>
      <c r="K134" s="15">
        <f>IFERROR(J134*Table14[[#This Row],[FY24 Tx Curr DATIM Target (g*h(district total))]],"")</f>
        <v>2.3208086686064013</v>
      </c>
    </row>
    <row r="135" spans="1:11" x14ac:dyDescent="0.3">
      <c r="A135" s="24" t="s">
        <v>9</v>
      </c>
      <c r="B135" s="1" t="s">
        <v>145</v>
      </c>
      <c r="C135" s="1" t="s">
        <v>153</v>
      </c>
      <c r="D135" s="2">
        <v>27</v>
      </c>
      <c r="E135" s="2">
        <v>880</v>
      </c>
      <c r="F135" s="2">
        <v>907</v>
      </c>
      <c r="G135" s="213">
        <f t="shared" si="19"/>
        <v>4.5500150496638907E-2</v>
      </c>
      <c r="H135" s="19">
        <f t="shared" si="18"/>
        <v>701.65782080866859</v>
      </c>
      <c r="J135" s="14">
        <f>IFERROR(Table14[[#This Row],[ &lt;15]]/Table14[[#This Row],[FY23 Ach]],"")</f>
        <v>2.9768467475192944E-2</v>
      </c>
      <c r="K135" s="15">
        <f>IFERROR(J135*Table14[[#This Row],[FY24 Tx Curr DATIM Target (g*h(district total))]],"")</f>
        <v>20.887278017457611</v>
      </c>
    </row>
    <row r="136" spans="1:11" x14ac:dyDescent="0.3">
      <c r="A136" s="24" t="s">
        <v>9</v>
      </c>
      <c r="B136" s="1" t="s">
        <v>145</v>
      </c>
      <c r="C136" s="1" t="s">
        <v>154</v>
      </c>
      <c r="D136" s="2">
        <v>157</v>
      </c>
      <c r="E136" s="2">
        <v>2164</v>
      </c>
      <c r="F136" s="2">
        <v>2321</v>
      </c>
      <c r="G136" s="213">
        <f t="shared" si="19"/>
        <v>0.11643423296879703</v>
      </c>
      <c r="H136" s="19">
        <f t="shared" si="18"/>
        <v>1795.532306611819</v>
      </c>
      <c r="J136" s="14">
        <f>IFERROR(Table14[[#This Row],[ &lt;15]]/Table14[[#This Row],[FY23 Ach]],"")</f>
        <v>6.7643257216716934E-2</v>
      </c>
      <c r="K136" s="15">
        <f>IFERROR(J136*Table14[[#This Row],[FY24 Tx Curr DATIM Target (g*h(district total))]],"")</f>
        <v>121.45565365706832</v>
      </c>
    </row>
    <row r="137" spans="1:11" x14ac:dyDescent="0.3">
      <c r="A137" s="24" t="s">
        <v>9</v>
      </c>
      <c r="B137" s="1" t="s">
        <v>145</v>
      </c>
      <c r="C137" s="1" t="s">
        <v>155</v>
      </c>
      <c r="D137" s="2">
        <v>479</v>
      </c>
      <c r="E137" s="2">
        <v>1380</v>
      </c>
      <c r="F137" s="2">
        <v>1859</v>
      </c>
      <c r="G137" s="213">
        <f t="shared" si="19"/>
        <v>9.3257750576903789E-2</v>
      </c>
      <c r="H137" s="19">
        <f t="shared" si="18"/>
        <v>1438.1277716464333</v>
      </c>
      <c r="J137" s="14">
        <f>IFERROR(Table14[[#This Row],[ &lt;15]]/Table14[[#This Row],[FY23 Ach]],"")</f>
        <v>0.25766541151156536</v>
      </c>
      <c r="K137" s="15">
        <f>IFERROR(J137*Table14[[#This Row],[FY24 Tx Curr DATIM Target (g*h(district total))]],"")</f>
        <v>370.55578408748875</v>
      </c>
    </row>
    <row r="138" spans="1:11" x14ac:dyDescent="0.3">
      <c r="A138" s="24" t="s">
        <v>9</v>
      </c>
      <c r="B138" s="1" t="s">
        <v>145</v>
      </c>
      <c r="C138" s="1" t="s">
        <v>156</v>
      </c>
      <c r="D138" s="2">
        <v>17</v>
      </c>
      <c r="E138" s="2">
        <v>880</v>
      </c>
      <c r="F138" s="2">
        <v>897</v>
      </c>
      <c r="G138" s="213">
        <f t="shared" si="19"/>
        <v>4.4998495033610919E-2</v>
      </c>
      <c r="H138" s="19">
        <f t="shared" si="18"/>
        <v>693.921791913314</v>
      </c>
      <c r="J138" s="14">
        <f>IFERROR(Table14[[#This Row],[ &lt;15]]/Table14[[#This Row],[FY23 Ach]],"")</f>
        <v>1.89520624303233E-2</v>
      </c>
      <c r="K138" s="15">
        <f>IFERROR(J138*Table14[[#This Row],[FY24 Tx Curr DATIM Target (g*h(district total))]],"")</f>
        <v>13.151249122102941</v>
      </c>
    </row>
    <row r="139" spans="1:11" x14ac:dyDescent="0.3">
      <c r="A139" s="24" t="s">
        <v>9</v>
      </c>
      <c r="B139" s="1" t="s">
        <v>145</v>
      </c>
      <c r="C139" s="1" t="s">
        <v>157</v>
      </c>
      <c r="D139" s="2">
        <v>51</v>
      </c>
      <c r="E139" s="2">
        <v>1645</v>
      </c>
      <c r="F139" s="2">
        <v>1696</v>
      </c>
      <c r="G139" s="213">
        <f t="shared" si="19"/>
        <v>8.5080766529547505E-2</v>
      </c>
      <c r="H139" s="19">
        <f t="shared" si="18"/>
        <v>1312.0305006521521</v>
      </c>
      <c r="J139" s="14">
        <f>IFERROR(Table14[[#This Row],[ &lt;15]]/Table14[[#This Row],[FY23 Ach]],"")</f>
        <v>3.0070754716981132E-2</v>
      </c>
      <c r="K139" s="15">
        <f>IFERROR(J139*Table14[[#This Row],[FY24 Tx Curr DATIM Target (g*h(district total))]],"")</f>
        <v>39.453747366308818</v>
      </c>
    </row>
    <row r="140" spans="1:11" x14ac:dyDescent="0.3">
      <c r="A140" s="24" t="s">
        <v>9</v>
      </c>
      <c r="B140" s="1" t="s">
        <v>145</v>
      </c>
      <c r="C140" s="1" t="s">
        <v>158</v>
      </c>
      <c r="D140" s="2">
        <v>36</v>
      </c>
      <c r="E140" s="2">
        <v>240</v>
      </c>
      <c r="F140" s="2">
        <v>276</v>
      </c>
      <c r="G140" s="213">
        <f t="shared" si="19"/>
        <v>1.384569077957259E-2</v>
      </c>
      <c r="H140" s="19">
        <f t="shared" si="18"/>
        <v>213.5143975117889</v>
      </c>
      <c r="J140" s="14">
        <f>IFERROR(Table14[[#This Row],[ &lt;15]]/Table14[[#This Row],[FY23 Ach]],"")</f>
        <v>0.13043478260869565</v>
      </c>
      <c r="K140" s="15">
        <f>IFERROR(J140*Table14[[#This Row],[FY24 Tx Curr DATIM Target (g*h(district total))]],"")</f>
        <v>27.849704023276811</v>
      </c>
    </row>
    <row r="141" spans="1:11" x14ac:dyDescent="0.3">
      <c r="A141" s="24" t="s">
        <v>9</v>
      </c>
      <c r="B141" s="1" t="s">
        <v>145</v>
      </c>
      <c r="C141" s="1" t="s">
        <v>159</v>
      </c>
      <c r="D141" s="2">
        <v>6</v>
      </c>
      <c r="E141" s="2">
        <v>830</v>
      </c>
      <c r="F141" s="2">
        <v>836</v>
      </c>
      <c r="G141" s="213">
        <f t="shared" si="19"/>
        <v>4.1938396709140159E-2</v>
      </c>
      <c r="H141" s="19">
        <f t="shared" si="18"/>
        <v>646.73201565165039</v>
      </c>
      <c r="J141" s="14">
        <f>IFERROR(Table14[[#This Row],[ &lt;15]]/Table14[[#This Row],[FY23 Ach]],"")</f>
        <v>7.1770334928229667E-3</v>
      </c>
      <c r="K141" s="15">
        <f>IFERROR(J141*Table14[[#This Row],[FY24 Tx Curr DATIM Target (g*h(district total))]],"")</f>
        <v>4.6416173372128018</v>
      </c>
    </row>
    <row r="142" spans="1:11" x14ac:dyDescent="0.3">
      <c r="A142" s="24" t="s">
        <v>9</v>
      </c>
      <c r="B142" s="1" t="s">
        <v>145</v>
      </c>
      <c r="C142" s="1" t="s">
        <v>160</v>
      </c>
      <c r="D142" s="2">
        <v>57</v>
      </c>
      <c r="E142" s="2">
        <v>1097</v>
      </c>
      <c r="F142" s="2">
        <v>1154</v>
      </c>
      <c r="G142" s="213">
        <f t="shared" si="19"/>
        <v>5.7891040433430317E-2</v>
      </c>
      <c r="H142" s="19">
        <f t="shared" si="18"/>
        <v>892.73773452392891</v>
      </c>
      <c r="J142" s="14">
        <f>IFERROR(Table14[[#This Row],[ &lt;15]]/Table14[[#This Row],[FY23 Ach]],"")</f>
        <v>4.9393414211438474E-2</v>
      </c>
      <c r="K142" s="15">
        <f>IFERROR(J142*Table14[[#This Row],[FY24 Tx Curr DATIM Target (g*h(district total))]],"")</f>
        <v>44.095364703521618</v>
      </c>
    </row>
    <row r="143" spans="1:11" x14ac:dyDescent="0.3">
      <c r="A143" s="24" t="s">
        <v>9</v>
      </c>
      <c r="B143" s="1" t="s">
        <v>145</v>
      </c>
      <c r="C143" s="1" t="s">
        <v>161</v>
      </c>
      <c r="D143" s="2">
        <v>161</v>
      </c>
      <c r="E143" s="2">
        <v>1970</v>
      </c>
      <c r="F143" s="2">
        <v>2131</v>
      </c>
      <c r="G143" s="213">
        <f t="shared" si="19"/>
        <v>0.10690277917126517</v>
      </c>
      <c r="H143" s="19">
        <f t="shared" si="18"/>
        <v>1648.5477576000803</v>
      </c>
      <c r="J143" s="14">
        <f>IFERROR(Table14[[#This Row],[ &lt;15]]/Table14[[#This Row],[FY23 Ach]],"")</f>
        <v>7.5551384326607227E-2</v>
      </c>
      <c r="K143" s="15">
        <f>IFERROR(J143*Table14[[#This Row],[FY24 Tx Curr DATIM Target (g*h(district total))]],"")</f>
        <v>124.5500652152102</v>
      </c>
    </row>
    <row r="144" spans="1:11" x14ac:dyDescent="0.3">
      <c r="A144" s="24" t="s">
        <v>9</v>
      </c>
      <c r="B144" s="1" t="s">
        <v>145</v>
      </c>
      <c r="C144" s="1" t="s">
        <v>162</v>
      </c>
      <c r="D144" s="2">
        <v>8</v>
      </c>
      <c r="E144" s="2">
        <v>1127</v>
      </c>
      <c r="F144" s="2">
        <v>1135</v>
      </c>
      <c r="G144" s="213">
        <f t="shared" si="19"/>
        <v>5.6937895053677134E-2</v>
      </c>
      <c r="H144" s="19">
        <f t="shared" si="18"/>
        <v>878.03927962275509</v>
      </c>
      <c r="J144" s="14">
        <f>IFERROR(Table14[[#This Row],[ &lt;15]]/Table14[[#This Row],[FY23 Ach]],"")</f>
        <v>7.048458149779736E-3</v>
      </c>
      <c r="K144" s="15">
        <f>IFERROR(J144*Table14[[#This Row],[FY24 Tx Curr DATIM Target (g*h(district total))]],"")</f>
        <v>6.1888231162837366</v>
      </c>
    </row>
    <row r="145" spans="1:11" x14ac:dyDescent="0.3">
      <c r="A145" s="24" t="s">
        <v>9</v>
      </c>
      <c r="B145" s="1" t="s">
        <v>145</v>
      </c>
      <c r="C145" s="1" t="s">
        <v>163</v>
      </c>
      <c r="D145" s="2">
        <v>39</v>
      </c>
      <c r="E145" s="2">
        <v>735</v>
      </c>
      <c r="F145" s="2">
        <v>774</v>
      </c>
      <c r="G145" s="213">
        <f t="shared" si="19"/>
        <v>3.8828132838366607E-2</v>
      </c>
      <c r="H145" s="19">
        <f t="shared" si="18"/>
        <v>598.76863650045141</v>
      </c>
      <c r="J145" s="14">
        <f>IFERROR(Table14[[#This Row],[ &lt;15]]/Table14[[#This Row],[FY23 Ach]],"")</f>
        <v>5.0387596899224806E-2</v>
      </c>
      <c r="K145" s="15">
        <f>IFERROR(J145*Table14[[#This Row],[FY24 Tx Curr DATIM Target (g*h(district total))]],"")</f>
        <v>30.170512691883211</v>
      </c>
    </row>
    <row r="146" spans="1:11" x14ac:dyDescent="0.3">
      <c r="A146" s="24" t="s">
        <v>9</v>
      </c>
      <c r="B146" s="1" t="s">
        <v>145</v>
      </c>
      <c r="C146" s="1" t="s">
        <v>164</v>
      </c>
      <c r="D146" s="2">
        <v>4</v>
      </c>
      <c r="E146" s="2">
        <v>195</v>
      </c>
      <c r="F146" s="2">
        <v>199</v>
      </c>
      <c r="G146" s="213">
        <f t="shared" si="19"/>
        <v>9.9829437142570487E-3</v>
      </c>
      <c r="H146" s="19">
        <f t="shared" si="18"/>
        <v>153.94697501755795</v>
      </c>
      <c r="J146" s="14">
        <f>IFERROR(Table14[[#This Row],[ &lt;15]]/Table14[[#This Row],[FY23 Ach]],"")</f>
        <v>2.0100502512562814E-2</v>
      </c>
      <c r="K146" s="15">
        <f>IFERROR(J146*Table14[[#This Row],[FY24 Tx Curr DATIM Target (g*h(district total))]],"")</f>
        <v>3.0944115581418683</v>
      </c>
    </row>
    <row r="147" spans="1:11" x14ac:dyDescent="0.3">
      <c r="A147" s="25" t="s">
        <v>9</v>
      </c>
      <c r="B147" s="5" t="s">
        <v>165</v>
      </c>
      <c r="C147" s="5"/>
      <c r="D147" s="6">
        <v>1463</v>
      </c>
      <c r="E147" s="6">
        <v>18471</v>
      </c>
      <c r="F147" s="6">
        <v>19934</v>
      </c>
      <c r="G147" s="214">
        <f t="shared" si="19"/>
        <v>1</v>
      </c>
      <c r="H147" s="212">
        <v>15421</v>
      </c>
      <c r="J147" s="14">
        <f>IFERROR(Table14[[#This Row],[ &lt;15]]/Table14[[#This Row],[FY23 Ach]],"")</f>
        <v>7.3392194240995287E-2</v>
      </c>
      <c r="K147" s="15">
        <f>IFERROR(J147*Table14[[#This Row],[FY24 Tx Curr DATIM Target (g*h(district total))]],"")</f>
        <v>1131.7810273903883</v>
      </c>
    </row>
    <row r="148" spans="1:11" x14ac:dyDescent="0.3">
      <c r="A148" s="24" t="s">
        <v>9</v>
      </c>
      <c r="B148" s="1" t="s">
        <v>166</v>
      </c>
      <c r="C148" s="1" t="s">
        <v>167</v>
      </c>
      <c r="D148" s="2">
        <v>249</v>
      </c>
      <c r="E148" s="2">
        <v>945</v>
      </c>
      <c r="F148" s="2">
        <v>1194</v>
      </c>
      <c r="G148" s="213">
        <f>F148/$F$155</f>
        <v>0.10136683929026233</v>
      </c>
      <c r="H148" s="19">
        <f>G148*$H$155</f>
        <v>1768.648611936497</v>
      </c>
      <c r="J148" s="14">
        <f>IFERROR(Table14[[#This Row],[ &lt;15]]/Table14[[#This Row],[FY23 Ach]],"")</f>
        <v>0.20854271356783918</v>
      </c>
      <c r="K148" s="15">
        <f>IFERROR(J148*Table14[[#This Row],[FY24 Tx Curr DATIM Target (g*h(district total))]],"")</f>
        <v>368.83878088122924</v>
      </c>
    </row>
    <row r="149" spans="1:11" x14ac:dyDescent="0.3">
      <c r="A149" s="24" t="s">
        <v>9</v>
      </c>
      <c r="B149" s="1" t="s">
        <v>166</v>
      </c>
      <c r="C149" s="1" t="s">
        <v>168</v>
      </c>
      <c r="D149" s="2">
        <v>574</v>
      </c>
      <c r="E149" s="2">
        <v>1744</v>
      </c>
      <c r="F149" s="2">
        <v>2318</v>
      </c>
      <c r="G149" s="213">
        <f t="shared" ref="G149:G155" si="20">F149/$F$155</f>
        <v>0.19679089905764496</v>
      </c>
      <c r="H149" s="19">
        <f t="shared" ref="H149:H154" si="21">G149*$H$155</f>
        <v>3433.6076067577892</v>
      </c>
      <c r="J149" s="14">
        <f>IFERROR(Table14[[#This Row],[ &lt;15]]/Table14[[#This Row],[FY23 Ach]],"")</f>
        <v>0.24762726488352027</v>
      </c>
      <c r="K149" s="15">
        <f>IFERROR(J149*Table14[[#This Row],[FY24 Tx Curr DATIM Target (g*h(district total))]],"")</f>
        <v>850.25486034468122</v>
      </c>
    </row>
    <row r="150" spans="1:11" x14ac:dyDescent="0.3">
      <c r="A150" s="24" t="s">
        <v>9</v>
      </c>
      <c r="B150" s="1" t="s">
        <v>166</v>
      </c>
      <c r="C150" s="1" t="s">
        <v>169</v>
      </c>
      <c r="D150" s="2">
        <v>1</v>
      </c>
      <c r="E150" s="2">
        <v>113</v>
      </c>
      <c r="F150" s="2">
        <v>114</v>
      </c>
      <c r="G150" s="213">
        <f t="shared" si="20"/>
        <v>9.6782409372612281E-3</v>
      </c>
      <c r="H150" s="19">
        <f t="shared" si="21"/>
        <v>168.86594787333391</v>
      </c>
      <c r="J150" s="14">
        <f>IFERROR(Table14[[#This Row],[ &lt;15]]/Table14[[#This Row],[FY23 Ach]],"")</f>
        <v>8.771929824561403E-3</v>
      </c>
      <c r="K150" s="15">
        <f>IFERROR(J150*Table14[[#This Row],[FY24 Tx Curr DATIM Target (g*h(district total))]],"")</f>
        <v>1.4812802445029289</v>
      </c>
    </row>
    <row r="151" spans="1:11" x14ac:dyDescent="0.3">
      <c r="A151" s="24" t="s">
        <v>9</v>
      </c>
      <c r="B151" s="1" t="s">
        <v>166</v>
      </c>
      <c r="C151" s="1" t="s">
        <v>170</v>
      </c>
      <c r="D151" s="2">
        <v>4</v>
      </c>
      <c r="E151" s="2">
        <v>225</v>
      </c>
      <c r="F151" s="2">
        <v>229</v>
      </c>
      <c r="G151" s="213">
        <f t="shared" si="20"/>
        <v>1.9441378724849308E-2</v>
      </c>
      <c r="H151" s="19">
        <f t="shared" si="21"/>
        <v>339.21317599117071</v>
      </c>
      <c r="J151" s="14">
        <f>IFERROR(Table14[[#This Row],[ &lt;15]]/Table14[[#This Row],[FY23 Ach]],"")</f>
        <v>1.7467248908296942E-2</v>
      </c>
      <c r="K151" s="15">
        <f>IFERROR(J151*Table14[[#This Row],[FY24 Tx Curr DATIM Target (g*h(district total))]],"")</f>
        <v>5.9251209780117149</v>
      </c>
    </row>
    <row r="152" spans="1:11" x14ac:dyDescent="0.3">
      <c r="A152" s="24" t="s">
        <v>9</v>
      </c>
      <c r="B152" s="1" t="s">
        <v>166</v>
      </c>
      <c r="C152" s="1" t="s">
        <v>171</v>
      </c>
      <c r="D152" s="2">
        <v>246</v>
      </c>
      <c r="E152" s="2">
        <v>1879</v>
      </c>
      <c r="F152" s="2">
        <v>2125</v>
      </c>
      <c r="G152" s="213">
        <f t="shared" si="20"/>
        <v>0.18040580694456235</v>
      </c>
      <c r="H152" s="19">
        <f t="shared" si="21"/>
        <v>3147.7205195687238</v>
      </c>
      <c r="J152" s="14">
        <f>IFERROR(Table14[[#This Row],[ &lt;15]]/Table14[[#This Row],[FY23 Ach]],"")</f>
        <v>0.11576470588235294</v>
      </c>
      <c r="K152" s="15">
        <f>IFERROR(J152*Table14[[#This Row],[FY24 Tx Curr DATIM Target (g*h(district total))]],"")</f>
        <v>364.39494014772049</v>
      </c>
    </row>
    <row r="153" spans="1:11" x14ac:dyDescent="0.3">
      <c r="A153" s="24" t="s">
        <v>9</v>
      </c>
      <c r="B153" s="1" t="s">
        <v>166</v>
      </c>
      <c r="C153" s="1" t="s">
        <v>172</v>
      </c>
      <c r="D153" s="2">
        <v>205</v>
      </c>
      <c r="E153" s="2">
        <v>2525</v>
      </c>
      <c r="F153" s="2">
        <v>2730</v>
      </c>
      <c r="G153" s="213">
        <f t="shared" si="20"/>
        <v>0.23176840139230834</v>
      </c>
      <c r="H153" s="19">
        <f t="shared" si="21"/>
        <v>4043.8950674929961</v>
      </c>
      <c r="J153" s="14">
        <f>IFERROR(Table14[[#This Row],[ &lt;15]]/Table14[[#This Row],[FY23 Ach]],"")</f>
        <v>7.5091575091575088E-2</v>
      </c>
      <c r="K153" s="15">
        <f>IFERROR(J153*Table14[[#This Row],[FY24 Tx Curr DATIM Target (g*h(district total))]],"")</f>
        <v>303.66245012310043</v>
      </c>
    </row>
    <row r="154" spans="1:11" x14ac:dyDescent="0.3">
      <c r="A154" s="24" t="s">
        <v>9</v>
      </c>
      <c r="B154" s="1" t="s">
        <v>166</v>
      </c>
      <c r="C154" s="1" t="s">
        <v>173</v>
      </c>
      <c r="D154" s="2">
        <v>394</v>
      </c>
      <c r="E154" s="2">
        <v>2675</v>
      </c>
      <c r="F154" s="2">
        <v>3069</v>
      </c>
      <c r="G154" s="213">
        <f t="shared" si="20"/>
        <v>0.26054843365311148</v>
      </c>
      <c r="H154" s="19">
        <f t="shared" si="21"/>
        <v>4546.0490703794894</v>
      </c>
      <c r="J154" s="14">
        <f>IFERROR(Table14[[#This Row],[ &lt;15]]/Table14[[#This Row],[FY23 Ach]],"")</f>
        <v>0.12838057999348321</v>
      </c>
      <c r="K154" s="15">
        <f>IFERROR(J154*Table14[[#This Row],[FY24 Tx Curr DATIM Target (g*h(district total))]],"")</f>
        <v>583.62441633415403</v>
      </c>
    </row>
    <row r="155" spans="1:11" x14ac:dyDescent="0.3">
      <c r="A155" s="25" t="s">
        <v>9</v>
      </c>
      <c r="B155" s="5" t="s">
        <v>174</v>
      </c>
      <c r="C155" s="5"/>
      <c r="D155" s="6">
        <v>1673</v>
      </c>
      <c r="E155" s="6">
        <v>10106</v>
      </c>
      <c r="F155" s="6">
        <v>11779</v>
      </c>
      <c r="G155" s="214">
        <f t="shared" si="20"/>
        <v>1</v>
      </c>
      <c r="H155" s="212">
        <v>17448</v>
      </c>
      <c r="J155" s="14">
        <f>IFERROR(Table14[[#This Row],[ &lt;15]]/Table14[[#This Row],[FY23 Ach]],"")</f>
        <v>0.14203243059682485</v>
      </c>
      <c r="K155" s="15">
        <f>IFERROR(J155*Table14[[#This Row],[FY24 Tx Curr DATIM Target (g*h(district total))]],"")</f>
        <v>2478.1818490534001</v>
      </c>
    </row>
    <row r="156" spans="1:11" x14ac:dyDescent="0.3">
      <c r="A156" s="24" t="s">
        <v>9</v>
      </c>
      <c r="B156" s="1" t="s">
        <v>175</v>
      </c>
      <c r="C156" s="1" t="s">
        <v>176</v>
      </c>
      <c r="D156" s="2">
        <v>20</v>
      </c>
      <c r="E156" s="2">
        <v>230</v>
      </c>
      <c r="F156" s="2">
        <v>250</v>
      </c>
      <c r="G156" s="213">
        <f>F156/$F$170</f>
        <v>1.6682236754304018E-2</v>
      </c>
      <c r="H156" s="19">
        <f t="shared" ref="H156:H169" si="22">G156*$H$170</f>
        <v>311.7075937541706</v>
      </c>
      <c r="J156" s="14">
        <f>IFERROR(Table14[[#This Row],[ &lt;15]]/Table14[[#This Row],[FY23 Ach]],"")</f>
        <v>0.08</v>
      </c>
      <c r="K156" s="15">
        <f>IFERROR(J156*Table14[[#This Row],[FY24 Tx Curr DATIM Target (g*h(district total))]],"")</f>
        <v>24.93660750033365</v>
      </c>
    </row>
    <row r="157" spans="1:11" x14ac:dyDescent="0.3">
      <c r="A157" s="24" t="s">
        <v>9</v>
      </c>
      <c r="B157" s="1" t="s">
        <v>175</v>
      </c>
      <c r="C157" s="1" t="s">
        <v>177</v>
      </c>
      <c r="D157" s="2">
        <v>251</v>
      </c>
      <c r="E157" s="2">
        <v>890</v>
      </c>
      <c r="F157" s="2">
        <v>1141</v>
      </c>
      <c r="G157" s="213">
        <f t="shared" ref="G157:G170" si="23">F157/$F$170</f>
        <v>7.6137728546643538E-2</v>
      </c>
      <c r="H157" s="19">
        <f t="shared" si="22"/>
        <v>1422.6334578940346</v>
      </c>
      <c r="J157" s="14">
        <f>IFERROR(Table14[[#This Row],[ &lt;15]]/Table14[[#This Row],[FY23 Ach]],"")</f>
        <v>0.21998247151621383</v>
      </c>
      <c r="K157" s="15">
        <f>IFERROR(J157*Table14[[#This Row],[FY24 Tx Curr DATIM Target (g*h(district total))]],"")</f>
        <v>312.95442412918726</v>
      </c>
    </row>
    <row r="158" spans="1:11" x14ac:dyDescent="0.3">
      <c r="A158" s="24" t="s">
        <v>9</v>
      </c>
      <c r="B158" s="1" t="s">
        <v>175</v>
      </c>
      <c r="C158" s="1" t="s">
        <v>178</v>
      </c>
      <c r="D158" s="2"/>
      <c r="E158" s="2">
        <v>204</v>
      </c>
      <c r="F158" s="2">
        <v>204</v>
      </c>
      <c r="G158" s="213">
        <f t="shared" si="23"/>
        <v>1.3612705191512078E-2</v>
      </c>
      <c r="H158" s="19">
        <f t="shared" si="22"/>
        <v>254.35339650340319</v>
      </c>
      <c r="J158" s="14">
        <f>IFERROR(Table14[[#This Row],[ &lt;15]]/Table14[[#This Row],[FY23 Ach]],"")</f>
        <v>0</v>
      </c>
      <c r="K158" s="15">
        <f>IFERROR(J158*Table14[[#This Row],[FY24 Tx Curr DATIM Target (g*h(district total))]],"")</f>
        <v>0</v>
      </c>
    </row>
    <row r="159" spans="1:11" x14ac:dyDescent="0.3">
      <c r="A159" s="24" t="s">
        <v>9</v>
      </c>
      <c r="B159" s="1" t="s">
        <v>175</v>
      </c>
      <c r="C159" s="1" t="s">
        <v>179</v>
      </c>
      <c r="D159" s="2">
        <v>93</v>
      </c>
      <c r="E159" s="2">
        <v>1642</v>
      </c>
      <c r="F159" s="2">
        <v>1735</v>
      </c>
      <c r="G159" s="213">
        <f t="shared" si="23"/>
        <v>0.11577472307486988</v>
      </c>
      <c r="H159" s="19">
        <f t="shared" si="22"/>
        <v>2163.2507006539436</v>
      </c>
      <c r="J159" s="14">
        <f>IFERROR(Table14[[#This Row],[ &lt;15]]/Table14[[#This Row],[FY23 Ach]],"")</f>
        <v>5.3602305475504319E-2</v>
      </c>
      <c r="K159" s="15">
        <f>IFERROR(J159*Table14[[#This Row],[FY24 Tx Curr DATIM Target (g*h(district total))]],"")</f>
        <v>115.95522487655144</v>
      </c>
    </row>
    <row r="160" spans="1:11" x14ac:dyDescent="0.3">
      <c r="A160" s="24" t="s">
        <v>9</v>
      </c>
      <c r="B160" s="1" t="s">
        <v>175</v>
      </c>
      <c r="C160" s="1" t="s">
        <v>180</v>
      </c>
      <c r="D160" s="2">
        <v>1</v>
      </c>
      <c r="E160" s="2">
        <v>182</v>
      </c>
      <c r="F160" s="2">
        <v>183</v>
      </c>
      <c r="G160" s="213">
        <f t="shared" si="23"/>
        <v>1.221139730415054E-2</v>
      </c>
      <c r="H160" s="19">
        <f t="shared" si="22"/>
        <v>228.16995862805285</v>
      </c>
      <c r="J160" s="14">
        <f>IFERROR(Table14[[#This Row],[ &lt;15]]/Table14[[#This Row],[FY23 Ach]],"")</f>
        <v>5.4644808743169399E-3</v>
      </c>
      <c r="K160" s="15">
        <f>IFERROR(J160*Table14[[#This Row],[FY24 Tx Curr DATIM Target (g*h(district total))]],"")</f>
        <v>1.2468303750166823</v>
      </c>
    </row>
    <row r="161" spans="1:11" x14ac:dyDescent="0.3">
      <c r="A161" s="24" t="s">
        <v>9</v>
      </c>
      <c r="B161" s="1" t="s">
        <v>175</v>
      </c>
      <c r="C161" s="1" t="s">
        <v>181</v>
      </c>
      <c r="D161" s="2"/>
      <c r="E161" s="2">
        <v>59</v>
      </c>
      <c r="F161" s="2">
        <v>59</v>
      </c>
      <c r="G161" s="213">
        <f t="shared" si="23"/>
        <v>3.937007874015748E-3</v>
      </c>
      <c r="H161" s="19">
        <f t="shared" si="22"/>
        <v>73.562992125984252</v>
      </c>
      <c r="J161" s="14">
        <f>IFERROR(Table14[[#This Row],[ &lt;15]]/Table14[[#This Row],[FY23 Ach]],"")</f>
        <v>0</v>
      </c>
      <c r="K161" s="15">
        <f>IFERROR(J161*Table14[[#This Row],[FY24 Tx Curr DATIM Target (g*h(district total))]],"")</f>
        <v>0</v>
      </c>
    </row>
    <row r="162" spans="1:11" x14ac:dyDescent="0.3">
      <c r="A162" s="24" t="s">
        <v>9</v>
      </c>
      <c r="B162" s="1" t="s">
        <v>175</v>
      </c>
      <c r="C162" s="1" t="s">
        <v>182</v>
      </c>
      <c r="D162" s="2">
        <v>14</v>
      </c>
      <c r="E162" s="2">
        <v>153</v>
      </c>
      <c r="F162" s="2">
        <v>167</v>
      </c>
      <c r="G162" s="213">
        <f t="shared" si="23"/>
        <v>1.1143734151875083E-2</v>
      </c>
      <c r="H162" s="19">
        <f t="shared" si="22"/>
        <v>208.22067262778592</v>
      </c>
      <c r="J162" s="14">
        <f>IFERROR(Table14[[#This Row],[ &lt;15]]/Table14[[#This Row],[FY23 Ach]],"")</f>
        <v>8.3832335329341312E-2</v>
      </c>
      <c r="K162" s="15">
        <f>IFERROR(J162*Table14[[#This Row],[FY24 Tx Curr DATIM Target (g*h(district total))]],"")</f>
        <v>17.455625250233549</v>
      </c>
    </row>
    <row r="163" spans="1:11" x14ac:dyDescent="0.3">
      <c r="A163" s="24" t="s">
        <v>9</v>
      </c>
      <c r="B163" s="1" t="s">
        <v>175</v>
      </c>
      <c r="C163" s="1" t="s">
        <v>183</v>
      </c>
      <c r="D163" s="2">
        <v>325</v>
      </c>
      <c r="E163" s="2">
        <v>2078</v>
      </c>
      <c r="F163" s="2">
        <v>2403</v>
      </c>
      <c r="G163" s="213">
        <f t="shared" si="23"/>
        <v>0.16034965968237022</v>
      </c>
      <c r="H163" s="19">
        <f t="shared" si="22"/>
        <v>2996.1333911650877</v>
      </c>
      <c r="J163" s="14">
        <f>IFERROR(Table14[[#This Row],[ &lt;15]]/Table14[[#This Row],[FY23 Ach]],"")</f>
        <v>0.13524760715771952</v>
      </c>
      <c r="K163" s="15">
        <f>IFERROR(J163*Table14[[#This Row],[FY24 Tx Curr DATIM Target (g*h(district total))]],"")</f>
        <v>405.21987188042181</v>
      </c>
    </row>
    <row r="164" spans="1:11" x14ac:dyDescent="0.3">
      <c r="A164" s="24" t="s">
        <v>9</v>
      </c>
      <c r="B164" s="1" t="s">
        <v>175</v>
      </c>
      <c r="C164" s="1" t="s">
        <v>184</v>
      </c>
      <c r="D164" s="2">
        <v>4</v>
      </c>
      <c r="E164" s="2">
        <v>275</v>
      </c>
      <c r="F164" s="2">
        <v>279</v>
      </c>
      <c r="G164" s="213">
        <f t="shared" si="23"/>
        <v>1.8617376217803284E-2</v>
      </c>
      <c r="H164" s="19">
        <f t="shared" si="22"/>
        <v>347.86567462965434</v>
      </c>
      <c r="J164" s="14">
        <f>IFERROR(Table14[[#This Row],[ &lt;15]]/Table14[[#This Row],[FY23 Ach]],"")</f>
        <v>1.4336917562724014E-2</v>
      </c>
      <c r="K164" s="15">
        <f>IFERROR(J164*Table14[[#This Row],[FY24 Tx Curr DATIM Target (g*h(district total))]],"")</f>
        <v>4.987321500066729</v>
      </c>
    </row>
    <row r="165" spans="1:11" x14ac:dyDescent="0.3">
      <c r="A165" s="24" t="s">
        <v>9</v>
      </c>
      <c r="B165" s="1" t="s">
        <v>175</v>
      </c>
      <c r="C165" s="1" t="s">
        <v>185</v>
      </c>
      <c r="D165" s="2">
        <v>307</v>
      </c>
      <c r="E165" s="2">
        <v>1254</v>
      </c>
      <c r="F165" s="2">
        <v>1561</v>
      </c>
      <c r="G165" s="213">
        <f t="shared" si="23"/>
        <v>0.10416388629387428</v>
      </c>
      <c r="H165" s="19">
        <f t="shared" si="22"/>
        <v>1946.3022154010409</v>
      </c>
      <c r="J165" s="14">
        <f>IFERROR(Table14[[#This Row],[ &lt;15]]/Table14[[#This Row],[FY23 Ach]],"")</f>
        <v>0.19666880204996798</v>
      </c>
      <c r="K165" s="15">
        <f>IFERROR(J165*Table14[[#This Row],[FY24 Tx Curr DATIM Target (g*h(district total))]],"")</f>
        <v>382.77692513012147</v>
      </c>
    </row>
    <row r="166" spans="1:11" x14ac:dyDescent="0.3">
      <c r="A166" s="24" t="s">
        <v>9</v>
      </c>
      <c r="B166" s="1" t="s">
        <v>175</v>
      </c>
      <c r="C166" s="1" t="s">
        <v>186</v>
      </c>
      <c r="D166" s="2">
        <v>175</v>
      </c>
      <c r="E166" s="2">
        <v>1083</v>
      </c>
      <c r="F166" s="2">
        <v>1258</v>
      </c>
      <c r="G166" s="213">
        <f t="shared" si="23"/>
        <v>8.3945015347657817E-2</v>
      </c>
      <c r="H166" s="19">
        <f t="shared" si="22"/>
        <v>1568.5126117709863</v>
      </c>
      <c r="J166" s="14">
        <f>IFERROR(Table14[[#This Row],[ &lt;15]]/Table14[[#This Row],[FY23 Ach]],"")</f>
        <v>0.13910969793322733</v>
      </c>
      <c r="K166" s="15">
        <f>IFERROR(J166*Table14[[#This Row],[FY24 Tx Curr DATIM Target (g*h(district total))]],"")</f>
        <v>218.19531562791937</v>
      </c>
    </row>
    <row r="167" spans="1:11" x14ac:dyDescent="0.3">
      <c r="A167" s="24" t="s">
        <v>9</v>
      </c>
      <c r="B167" s="1" t="s">
        <v>175</v>
      </c>
      <c r="C167" s="1" t="s">
        <v>187</v>
      </c>
      <c r="D167" s="2">
        <v>1001</v>
      </c>
      <c r="E167" s="2">
        <v>2919</v>
      </c>
      <c r="F167" s="2">
        <v>3920</v>
      </c>
      <c r="G167" s="213">
        <f t="shared" si="23"/>
        <v>0.26157747230748701</v>
      </c>
      <c r="H167" s="19">
        <f t="shared" si="22"/>
        <v>4887.5750700653953</v>
      </c>
      <c r="J167" s="14">
        <f>IFERROR(Table14[[#This Row],[ &lt;15]]/Table14[[#This Row],[FY23 Ach]],"")</f>
        <v>0.25535714285714284</v>
      </c>
      <c r="K167" s="15">
        <f>IFERROR(J167*Table14[[#This Row],[FY24 Tx Curr DATIM Target (g*h(district total))]],"")</f>
        <v>1248.077205391699</v>
      </c>
    </row>
    <row r="168" spans="1:11" x14ac:dyDescent="0.3">
      <c r="A168" s="24" t="s">
        <v>9</v>
      </c>
      <c r="B168" s="1" t="s">
        <v>175</v>
      </c>
      <c r="C168" s="1" t="s">
        <v>188</v>
      </c>
      <c r="D168" s="2">
        <v>308</v>
      </c>
      <c r="E168" s="2">
        <v>1217</v>
      </c>
      <c r="F168" s="2">
        <v>1525</v>
      </c>
      <c r="G168" s="213">
        <f t="shared" si="23"/>
        <v>0.1017616442012545</v>
      </c>
      <c r="H168" s="19">
        <f t="shared" si="22"/>
        <v>1901.4163219004404</v>
      </c>
      <c r="J168" s="14">
        <f>IFERROR(Table14[[#This Row],[ &lt;15]]/Table14[[#This Row],[FY23 Ach]],"")</f>
        <v>0.2019672131147541</v>
      </c>
      <c r="K168" s="15">
        <f>IFERROR(J168*Table14[[#This Row],[FY24 Tx Curr DATIM Target (g*h(district total))]],"")</f>
        <v>384.02375550513813</v>
      </c>
    </row>
    <row r="169" spans="1:11" x14ac:dyDescent="0.3">
      <c r="A169" s="24" t="s">
        <v>9</v>
      </c>
      <c r="B169" s="1" t="s">
        <v>175</v>
      </c>
      <c r="C169" s="1" t="s">
        <v>189</v>
      </c>
      <c r="D169" s="2">
        <v>25</v>
      </c>
      <c r="E169" s="2">
        <v>276</v>
      </c>
      <c r="F169" s="2">
        <v>301</v>
      </c>
      <c r="G169" s="213">
        <f>F169/$F$170</f>
        <v>2.0085413052182036E-2</v>
      </c>
      <c r="H169" s="19">
        <f t="shared" si="22"/>
        <v>375.29594288002136</v>
      </c>
      <c r="J169" s="14">
        <f>IFERROR(Table14[[#This Row],[ &lt;15]]/Table14[[#This Row],[FY23 Ach]],"")</f>
        <v>8.3056478405315617E-2</v>
      </c>
      <c r="K169" s="15">
        <f>IFERROR(J169*Table14[[#This Row],[FY24 Tx Curr DATIM Target (g*h(district total))]],"")</f>
        <v>31.170759375417056</v>
      </c>
    </row>
    <row r="170" spans="1:11" x14ac:dyDescent="0.3">
      <c r="A170" s="26" t="s">
        <v>9</v>
      </c>
      <c r="B170" s="27" t="s">
        <v>190</v>
      </c>
      <c r="C170" s="27"/>
      <c r="D170" s="28">
        <v>2524</v>
      </c>
      <c r="E170" s="28">
        <v>12462</v>
      </c>
      <c r="F170" s="28">
        <v>14986</v>
      </c>
      <c r="G170" s="215">
        <f t="shared" si="23"/>
        <v>1</v>
      </c>
      <c r="H170" s="216">
        <v>18685</v>
      </c>
      <c r="J170" s="14">
        <f>IFERROR(Table14[[#This Row],[ &lt;15]]/Table14[[#This Row],[FY23 Ach]],"")</f>
        <v>0.16842386227145337</v>
      </c>
      <c r="K170" s="15">
        <f>IFERROR(J170*Table14[[#This Row],[FY24 Tx Curr DATIM Target (g*h(district total))]],"")</f>
        <v>3146.9998665421062</v>
      </c>
    </row>
  </sheetData>
  <autoFilter ref="J1:K170" xr:uid="{00000000-0001-0000-0300-000000000000}"/>
  <pageMargins left="0.7" right="0.7" top="0.75" bottom="0.75" header="0.3" footer="0.3"/>
  <ignoredErrors>
    <ignoredError sqref="G2:G170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A1:L170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84" sqref="L184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109375" bestFit="1" customWidth="1"/>
    <col min="7" max="7" width="12.5546875" bestFit="1" customWidth="1"/>
    <col min="8" max="8" width="13.109375" bestFit="1" customWidth="1"/>
    <col min="9" max="9" width="13.21875" bestFit="1" customWidth="1"/>
    <col min="11" max="12" width="13.88671875" customWidth="1"/>
  </cols>
  <sheetData>
    <row r="1" spans="1:12" ht="70.2" x14ac:dyDescent="0.3">
      <c r="A1" s="217" t="s">
        <v>0</v>
      </c>
      <c r="B1" s="218" t="s">
        <v>1</v>
      </c>
      <c r="C1" s="219" t="s">
        <v>2</v>
      </c>
      <c r="D1" s="220" t="s">
        <v>3</v>
      </c>
      <c r="E1" s="220" t="s">
        <v>4</v>
      </c>
      <c r="F1" s="220" t="s">
        <v>195</v>
      </c>
      <c r="G1" s="22" t="s">
        <v>6</v>
      </c>
      <c r="H1" s="211" t="s">
        <v>196</v>
      </c>
      <c r="I1" s="221" t="s">
        <v>197</v>
      </c>
      <c r="K1" s="17" t="s">
        <v>191</v>
      </c>
      <c r="L1" s="18" t="s">
        <v>205</v>
      </c>
    </row>
    <row r="2" spans="1:12" x14ac:dyDescent="0.3">
      <c r="A2" s="24" t="s">
        <v>9</v>
      </c>
      <c r="B2" s="1" t="s">
        <v>10</v>
      </c>
      <c r="C2" s="1" t="s">
        <v>11</v>
      </c>
      <c r="D2" s="2">
        <v>0</v>
      </c>
      <c r="E2" s="2">
        <v>5</v>
      </c>
      <c r="F2" s="2">
        <v>5</v>
      </c>
      <c r="G2" s="3">
        <f>F2/$F$11</f>
        <v>0.2</v>
      </c>
      <c r="H2" s="4">
        <f>G2*$H$11</f>
        <v>34</v>
      </c>
      <c r="I2" s="19">
        <f>G2*$I$11</f>
        <v>37.4</v>
      </c>
      <c r="K2" s="14">
        <f>IFERROR(Table24[[#This Row],[ &lt;15]]/Table24[[#This Row],[Grand Total]],"")</f>
        <v>0</v>
      </c>
      <c r="L2" s="15">
        <f>IFERROR(Table24[[#This Row],[FY24 DATIM Target_Adj (internal) (g*i(district total))]]*K2,"")</f>
        <v>0</v>
      </c>
    </row>
    <row r="3" spans="1:12" x14ac:dyDescent="0.3">
      <c r="A3" s="24" t="s">
        <v>9</v>
      </c>
      <c r="B3" s="1" t="s">
        <v>10</v>
      </c>
      <c r="C3" s="1" t="s">
        <v>12</v>
      </c>
      <c r="D3" s="2">
        <v>1</v>
      </c>
      <c r="E3" s="2">
        <v>2</v>
      </c>
      <c r="F3" s="2">
        <v>3</v>
      </c>
      <c r="G3" s="3">
        <f t="shared" ref="G3:G11" si="0">F3/$F$11</f>
        <v>0.12</v>
      </c>
      <c r="H3" s="4">
        <f t="shared" ref="H3:H8" si="1">G3*$H$11</f>
        <v>20.399999999999999</v>
      </c>
      <c r="I3" s="19">
        <f t="shared" ref="I3:I8" si="2">G3*$I$11</f>
        <v>22.439999999999998</v>
      </c>
      <c r="K3" s="14">
        <f>IFERROR(Table24[[#This Row],[ &lt;15]]/Table24[[#This Row],[Grand Total]],"")</f>
        <v>0.33333333333333331</v>
      </c>
      <c r="L3" s="15">
        <f>IFERROR(Table24[[#This Row],[FY24 DATIM Target_Adj (internal) (g*i(district total))]]*K3,"")</f>
        <v>7.4799999999999986</v>
      </c>
    </row>
    <row r="4" spans="1:12" x14ac:dyDescent="0.3">
      <c r="A4" s="24" t="s">
        <v>9</v>
      </c>
      <c r="B4" s="1" t="s">
        <v>10</v>
      </c>
      <c r="C4" s="1" t="s">
        <v>13</v>
      </c>
      <c r="D4" s="2">
        <v>1</v>
      </c>
      <c r="E4" s="2">
        <v>7</v>
      </c>
      <c r="F4" s="2">
        <v>8</v>
      </c>
      <c r="G4" s="3">
        <f t="shared" si="0"/>
        <v>0.32</v>
      </c>
      <c r="H4" s="4">
        <f t="shared" si="1"/>
        <v>54.4</v>
      </c>
      <c r="I4" s="19">
        <f t="shared" si="2"/>
        <v>59.84</v>
      </c>
      <c r="K4" s="14">
        <f>IFERROR(Table24[[#This Row],[ &lt;15]]/Table24[[#This Row],[Grand Total]],"")</f>
        <v>0.125</v>
      </c>
      <c r="L4" s="15">
        <f>IFERROR(Table24[[#This Row],[FY24 DATIM Target_Adj (internal) (g*i(district total))]]*K4,"")</f>
        <v>7.48</v>
      </c>
    </row>
    <row r="5" spans="1:12" x14ac:dyDescent="0.3">
      <c r="A5" s="24" t="s">
        <v>9</v>
      </c>
      <c r="B5" s="1" t="s">
        <v>10</v>
      </c>
      <c r="C5" s="1" t="s">
        <v>14</v>
      </c>
      <c r="D5" s="2">
        <v>1</v>
      </c>
      <c r="E5" s="2">
        <v>5</v>
      </c>
      <c r="F5" s="2">
        <v>2</v>
      </c>
      <c r="G5" s="3">
        <f>F5/$F$170</f>
        <v>1.3422818791946308E-2</v>
      </c>
      <c r="H5" s="4">
        <v>0</v>
      </c>
      <c r="I5" s="19">
        <v>0</v>
      </c>
      <c r="K5" s="14">
        <f>IFERROR(Table24[[#This Row],[ &lt;15]]/Table24[[#This Row],[Grand Total]],"")</f>
        <v>0.5</v>
      </c>
      <c r="L5" s="15">
        <f>IFERROR(Table24[[#This Row],[FY24 DATIM Target_Adj (internal) (g*i(district total))]]*K5,"")</f>
        <v>0</v>
      </c>
    </row>
    <row r="6" spans="1:12" x14ac:dyDescent="0.3">
      <c r="A6" s="24" t="s">
        <v>9</v>
      </c>
      <c r="B6" s="1" t="s">
        <v>10</v>
      </c>
      <c r="C6" s="1" t="s">
        <v>15</v>
      </c>
      <c r="D6" s="2">
        <v>0</v>
      </c>
      <c r="E6" s="2">
        <v>2</v>
      </c>
      <c r="F6" s="2">
        <v>2</v>
      </c>
      <c r="G6" s="3">
        <f t="shared" si="0"/>
        <v>0.08</v>
      </c>
      <c r="H6" s="4">
        <f t="shared" si="1"/>
        <v>13.6</v>
      </c>
      <c r="I6" s="19">
        <f t="shared" si="2"/>
        <v>14.96</v>
      </c>
      <c r="K6" s="14">
        <f>IFERROR(Table24[[#This Row],[ &lt;15]]/Table24[[#This Row],[Grand Total]],"")</f>
        <v>0</v>
      </c>
      <c r="L6" s="15">
        <f>IFERROR(Table24[[#This Row],[FY24 DATIM Target_Adj (internal) (g*i(district total))]]*K6,"")</f>
        <v>0</v>
      </c>
    </row>
    <row r="7" spans="1:12" x14ac:dyDescent="0.3">
      <c r="A7" s="24" t="s">
        <v>9</v>
      </c>
      <c r="B7" s="1" t="s">
        <v>10</v>
      </c>
      <c r="C7" s="1" t="s">
        <v>16</v>
      </c>
      <c r="D7" s="2">
        <v>0</v>
      </c>
      <c r="E7" s="2">
        <v>4</v>
      </c>
      <c r="F7" s="2">
        <v>4</v>
      </c>
      <c r="G7" s="3">
        <f t="shared" si="0"/>
        <v>0.16</v>
      </c>
      <c r="H7" s="4">
        <f t="shared" si="1"/>
        <v>27.2</v>
      </c>
      <c r="I7" s="19">
        <f t="shared" si="2"/>
        <v>29.92</v>
      </c>
      <c r="K7" s="14">
        <f>IFERROR(Table24[[#This Row],[ &lt;15]]/Table24[[#This Row],[Grand Total]],"")</f>
        <v>0</v>
      </c>
      <c r="L7" s="15">
        <f>IFERROR(Table24[[#This Row],[FY24 DATIM Target_Adj (internal) (g*i(district total))]]*K7,"")</f>
        <v>0</v>
      </c>
    </row>
    <row r="8" spans="1:12" x14ac:dyDescent="0.3">
      <c r="A8" s="24" t="s">
        <v>9</v>
      </c>
      <c r="B8" s="1" t="s">
        <v>10</v>
      </c>
      <c r="C8" s="1" t="s">
        <v>17</v>
      </c>
      <c r="D8" s="2">
        <v>0</v>
      </c>
      <c r="E8" s="2">
        <v>3</v>
      </c>
      <c r="F8" s="2">
        <v>3</v>
      </c>
      <c r="G8" s="3">
        <f t="shared" si="0"/>
        <v>0.12</v>
      </c>
      <c r="H8" s="4">
        <f t="shared" si="1"/>
        <v>20.399999999999999</v>
      </c>
      <c r="I8" s="19">
        <f t="shared" si="2"/>
        <v>22.439999999999998</v>
      </c>
      <c r="K8" s="14">
        <f>IFERROR(Table24[[#This Row],[ &lt;15]]/Table24[[#This Row],[Grand Total]],"")</f>
        <v>0</v>
      </c>
      <c r="L8" s="15">
        <f>IFERROR(Table24[[#This Row],[FY24 DATIM Target_Adj (internal) (g*i(district total))]]*K8,"")</f>
        <v>0</v>
      </c>
    </row>
    <row r="9" spans="1:12" x14ac:dyDescent="0.3">
      <c r="A9" s="24" t="s">
        <v>9</v>
      </c>
      <c r="B9" s="1" t="s">
        <v>10</v>
      </c>
      <c r="C9" s="1" t="s">
        <v>18</v>
      </c>
      <c r="D9" s="2">
        <v>0</v>
      </c>
      <c r="E9" s="2">
        <v>1</v>
      </c>
      <c r="F9" s="2">
        <v>1</v>
      </c>
      <c r="G9" s="3">
        <f>F9/$F$170</f>
        <v>6.7114093959731542E-3</v>
      </c>
      <c r="H9" s="4">
        <v>0</v>
      </c>
      <c r="I9" s="19">
        <v>0</v>
      </c>
      <c r="K9" s="14">
        <f>IFERROR(Table24[[#This Row],[ &lt;15]]/Table24[[#This Row],[Grand Total]],"")</f>
        <v>0</v>
      </c>
      <c r="L9" s="15">
        <f>IFERROR(Table24[[#This Row],[FY24 DATIM Target_Adj (internal) (g*i(district total))]]*K9,"")</f>
        <v>0</v>
      </c>
    </row>
    <row r="10" spans="1:12" x14ac:dyDescent="0.3">
      <c r="A10" s="24" t="s">
        <v>9</v>
      </c>
      <c r="B10" s="1" t="s">
        <v>10</v>
      </c>
      <c r="C10" s="1" t="s">
        <v>19</v>
      </c>
      <c r="D10" s="2">
        <v>1</v>
      </c>
      <c r="E10" s="2">
        <v>4</v>
      </c>
      <c r="F10" s="2">
        <v>5</v>
      </c>
      <c r="G10" s="3">
        <f>F10/$F$170</f>
        <v>3.3557046979865772E-2</v>
      </c>
      <c r="H10" s="4">
        <v>0</v>
      </c>
      <c r="I10" s="19">
        <v>0</v>
      </c>
      <c r="K10" s="14">
        <f>IFERROR(Table24[[#This Row],[ &lt;15]]/Table24[[#This Row],[Grand Total]],"")</f>
        <v>0.2</v>
      </c>
      <c r="L10" s="15">
        <f>IFERROR(Table24[[#This Row],[FY24 DATIM Target_Adj (internal) (g*i(district total))]]*K10,"")</f>
        <v>0</v>
      </c>
    </row>
    <row r="11" spans="1:12" x14ac:dyDescent="0.3">
      <c r="A11" s="25" t="s">
        <v>9</v>
      </c>
      <c r="B11" s="5" t="s">
        <v>20</v>
      </c>
      <c r="C11" s="5"/>
      <c r="D11" s="6">
        <v>2</v>
      </c>
      <c r="E11" s="6">
        <v>23</v>
      </c>
      <c r="F11" s="6">
        <v>25</v>
      </c>
      <c r="G11" s="7">
        <f t="shared" si="0"/>
        <v>1</v>
      </c>
      <c r="H11" s="6">
        <v>170</v>
      </c>
      <c r="I11" s="222">
        <v>187</v>
      </c>
      <c r="K11" s="14">
        <f>IFERROR(Table24[[#This Row],[ &lt;15]]/Table24[[#This Row],[Grand Total]],"")</f>
        <v>0.08</v>
      </c>
      <c r="L11" s="15">
        <f>IFERROR(Table24[[#This Row],[FY24 DATIM Target_Adj (internal) (g*i(district total))]]*K11,"")</f>
        <v>14.96</v>
      </c>
    </row>
    <row r="12" spans="1:12" x14ac:dyDescent="0.3">
      <c r="A12" s="24" t="s">
        <v>9</v>
      </c>
      <c r="B12" s="1" t="s">
        <v>21</v>
      </c>
      <c r="C12" s="1" t="s">
        <v>22</v>
      </c>
      <c r="D12" s="2">
        <v>1</v>
      </c>
      <c r="E12" s="2">
        <v>9</v>
      </c>
      <c r="F12" s="2">
        <v>10</v>
      </c>
      <c r="G12" s="3">
        <f>F12/$F$22</f>
        <v>5.1546391752577317E-2</v>
      </c>
      <c r="H12" s="4">
        <f>G12*$H$22</f>
        <v>20.824742268041238</v>
      </c>
      <c r="I12" s="19">
        <f>G12*$I$22</f>
        <v>22.938144329896907</v>
      </c>
      <c r="K12" s="14">
        <f>IFERROR(Table24[[#This Row],[ &lt;15]]/Table24[[#This Row],[Grand Total]],"")</f>
        <v>0.1</v>
      </c>
      <c r="L12" s="15">
        <f>IFERROR(Table24[[#This Row],[FY24 DATIM Target_Adj (internal) (g*i(district total))]]*K12,"")</f>
        <v>2.293814432989691</v>
      </c>
    </row>
    <row r="13" spans="1:12" x14ac:dyDescent="0.3">
      <c r="A13" s="24" t="s">
        <v>9</v>
      </c>
      <c r="B13" s="1" t="s">
        <v>21</v>
      </c>
      <c r="C13" s="1" t="s">
        <v>23</v>
      </c>
      <c r="D13" s="2">
        <v>1</v>
      </c>
      <c r="E13" s="2">
        <v>34</v>
      </c>
      <c r="F13" s="2">
        <v>35</v>
      </c>
      <c r="G13" s="3">
        <f t="shared" ref="G13:G22" si="3">F13/$F$22</f>
        <v>0.18041237113402062</v>
      </c>
      <c r="H13" s="4">
        <f t="shared" ref="H13:H21" si="4">G13*$H$22</f>
        <v>72.886597938144334</v>
      </c>
      <c r="I13" s="19">
        <f t="shared" ref="I13:I21" si="5">G13*$I$22</f>
        <v>80.283505154639172</v>
      </c>
      <c r="K13" s="14">
        <f>IFERROR(Table24[[#This Row],[ &lt;15]]/Table24[[#This Row],[Grand Total]],"")</f>
        <v>2.8571428571428571E-2</v>
      </c>
      <c r="L13" s="15">
        <f>IFERROR(Table24[[#This Row],[FY24 DATIM Target_Adj (internal) (g*i(district total))]]*K13,"")</f>
        <v>2.2938144329896906</v>
      </c>
    </row>
    <row r="14" spans="1:12" x14ac:dyDescent="0.3">
      <c r="A14" s="24" t="s">
        <v>9</v>
      </c>
      <c r="B14" s="1" t="s">
        <v>21</v>
      </c>
      <c r="C14" s="1" t="s">
        <v>24</v>
      </c>
      <c r="D14" s="2">
        <v>0</v>
      </c>
      <c r="E14" s="2">
        <v>4</v>
      </c>
      <c r="F14" s="2">
        <v>4</v>
      </c>
      <c r="G14" s="3">
        <f t="shared" si="3"/>
        <v>2.0618556701030927E-2</v>
      </c>
      <c r="H14" s="4">
        <f t="shared" si="4"/>
        <v>8.3298969072164954</v>
      </c>
      <c r="I14" s="19">
        <f t="shared" si="5"/>
        <v>9.1752577319587623</v>
      </c>
      <c r="K14" s="14">
        <f>IFERROR(Table24[[#This Row],[ &lt;15]]/Table24[[#This Row],[Grand Total]],"")</f>
        <v>0</v>
      </c>
      <c r="L14" s="15">
        <f>IFERROR(Table24[[#This Row],[FY24 DATIM Target_Adj (internal) (g*i(district total))]]*K14,"")</f>
        <v>0</v>
      </c>
    </row>
    <row r="15" spans="1:12" x14ac:dyDescent="0.3">
      <c r="A15" s="24" t="s">
        <v>9</v>
      </c>
      <c r="B15" s="1" t="s">
        <v>21</v>
      </c>
      <c r="C15" s="1" t="s">
        <v>25</v>
      </c>
      <c r="D15" s="2">
        <v>0</v>
      </c>
      <c r="E15" s="2">
        <v>2</v>
      </c>
      <c r="F15" s="2">
        <v>2</v>
      </c>
      <c r="G15" s="3">
        <f t="shared" si="3"/>
        <v>1.0309278350515464E-2</v>
      </c>
      <c r="H15" s="4">
        <f t="shared" si="4"/>
        <v>4.1649484536082477</v>
      </c>
      <c r="I15" s="19">
        <f t="shared" si="5"/>
        <v>4.5876288659793811</v>
      </c>
      <c r="K15" s="14">
        <f>IFERROR(Table24[[#This Row],[ &lt;15]]/Table24[[#This Row],[Grand Total]],"")</f>
        <v>0</v>
      </c>
      <c r="L15" s="15">
        <f>IFERROR(Table24[[#This Row],[FY24 DATIM Target_Adj (internal) (g*i(district total))]]*K15,"")</f>
        <v>0</v>
      </c>
    </row>
    <row r="16" spans="1:12" x14ac:dyDescent="0.3">
      <c r="A16" s="24" t="s">
        <v>9</v>
      </c>
      <c r="B16" s="1" t="s">
        <v>21</v>
      </c>
      <c r="C16" s="1" t="s">
        <v>26</v>
      </c>
      <c r="D16" s="2">
        <v>9</v>
      </c>
      <c r="E16" s="2">
        <v>92</v>
      </c>
      <c r="F16" s="2">
        <v>101</v>
      </c>
      <c r="G16" s="3">
        <f>F16/$F$22</f>
        <v>0.52061855670103097</v>
      </c>
      <c r="H16" s="4">
        <f t="shared" si="4"/>
        <v>210.32989690721652</v>
      </c>
      <c r="I16" s="19">
        <f t="shared" si="5"/>
        <v>231.67525773195877</v>
      </c>
      <c r="K16" s="14">
        <f>IFERROR(Table24[[#This Row],[ &lt;15]]/Table24[[#This Row],[Grand Total]],"")</f>
        <v>8.9108910891089105E-2</v>
      </c>
      <c r="L16" s="15">
        <f>IFERROR(Table24[[#This Row],[FY24 DATIM Target_Adj (internal) (g*i(district total))]]*K16,"")</f>
        <v>20.644329896907216</v>
      </c>
    </row>
    <row r="17" spans="1:12" x14ac:dyDescent="0.3">
      <c r="A17" s="24" t="s">
        <v>9</v>
      </c>
      <c r="B17" s="1" t="s">
        <v>21</v>
      </c>
      <c r="C17" s="1" t="s">
        <v>27</v>
      </c>
      <c r="D17" s="2">
        <v>0</v>
      </c>
      <c r="E17" s="2">
        <v>23</v>
      </c>
      <c r="F17" s="2">
        <v>23</v>
      </c>
      <c r="G17" s="3">
        <f t="shared" si="3"/>
        <v>0.11855670103092783</v>
      </c>
      <c r="H17" s="4">
        <f t="shared" si="4"/>
        <v>47.896907216494846</v>
      </c>
      <c r="I17" s="19">
        <f t="shared" si="5"/>
        <v>52.757731958762882</v>
      </c>
      <c r="K17" s="14">
        <f>IFERROR(Table24[[#This Row],[ &lt;15]]/Table24[[#This Row],[Grand Total]],"")</f>
        <v>0</v>
      </c>
      <c r="L17" s="15">
        <f>IFERROR(Table24[[#This Row],[FY24 DATIM Target_Adj (internal) (g*i(district total))]]*K17,"")</f>
        <v>0</v>
      </c>
    </row>
    <row r="18" spans="1:12" x14ac:dyDescent="0.3">
      <c r="A18" s="24" t="s">
        <v>9</v>
      </c>
      <c r="B18" s="1" t="s">
        <v>21</v>
      </c>
      <c r="C18" s="1" t="s">
        <v>28</v>
      </c>
      <c r="D18" s="2">
        <v>0</v>
      </c>
      <c r="E18" s="2">
        <v>13</v>
      </c>
      <c r="F18" s="2">
        <v>13</v>
      </c>
      <c r="G18" s="3">
        <f t="shared" si="3"/>
        <v>6.7010309278350513E-2</v>
      </c>
      <c r="H18" s="4">
        <f t="shared" si="4"/>
        <v>27.072164948453608</v>
      </c>
      <c r="I18" s="19">
        <f t="shared" si="5"/>
        <v>29.819587628865978</v>
      </c>
      <c r="K18" s="14">
        <f>IFERROR(Table24[[#This Row],[ &lt;15]]/Table24[[#This Row],[Grand Total]],"")</f>
        <v>0</v>
      </c>
      <c r="L18" s="15">
        <f>IFERROR(Table24[[#This Row],[FY24 DATIM Target_Adj (internal) (g*i(district total))]]*K18,"")</f>
        <v>0</v>
      </c>
    </row>
    <row r="19" spans="1:12" x14ac:dyDescent="0.3">
      <c r="A19" s="24" t="s">
        <v>9</v>
      </c>
      <c r="B19" s="1" t="s">
        <v>21</v>
      </c>
      <c r="C19" s="1" t="s">
        <v>29</v>
      </c>
      <c r="D19" s="2">
        <v>0</v>
      </c>
      <c r="E19" s="2">
        <v>7</v>
      </c>
      <c r="F19" s="2">
        <v>7</v>
      </c>
      <c r="G19" s="3">
        <f>F19/$F$170</f>
        <v>4.6979865771812082E-2</v>
      </c>
      <c r="H19" s="4">
        <f t="shared" si="4"/>
        <v>18.979865771812083</v>
      </c>
      <c r="I19" s="19">
        <f t="shared" si="5"/>
        <v>20.906040268456376</v>
      </c>
      <c r="K19" s="14">
        <f>IFERROR(Table24[[#This Row],[ &lt;15]]/Table24[[#This Row],[Grand Total]],"")</f>
        <v>0</v>
      </c>
      <c r="L19" s="15">
        <f>IFERROR(Table24[[#This Row],[FY24 DATIM Target_Adj (internal) (g*i(district total))]]*K19,"")</f>
        <v>0</v>
      </c>
    </row>
    <row r="20" spans="1:12" x14ac:dyDescent="0.3">
      <c r="A20" s="24" t="s">
        <v>9</v>
      </c>
      <c r="B20" s="1" t="s">
        <v>21</v>
      </c>
      <c r="C20" s="1" t="s">
        <v>30</v>
      </c>
      <c r="D20" s="2">
        <v>0</v>
      </c>
      <c r="E20" s="2">
        <v>2</v>
      </c>
      <c r="F20" s="2">
        <v>2</v>
      </c>
      <c r="G20" s="3">
        <f t="shared" si="3"/>
        <v>1.0309278350515464E-2</v>
      </c>
      <c r="H20" s="4">
        <f t="shared" si="4"/>
        <v>4.1649484536082477</v>
      </c>
      <c r="I20" s="19">
        <f t="shared" si="5"/>
        <v>4.5876288659793811</v>
      </c>
      <c r="K20" s="14">
        <f>IFERROR(Table24[[#This Row],[ &lt;15]]/Table24[[#This Row],[Grand Total]],"")</f>
        <v>0</v>
      </c>
      <c r="L20" s="15">
        <f>IFERROR(Table24[[#This Row],[FY24 DATIM Target_Adj (internal) (g*i(district total))]]*K20,"")</f>
        <v>0</v>
      </c>
    </row>
    <row r="21" spans="1:12" x14ac:dyDescent="0.3">
      <c r="A21" s="24" t="s">
        <v>9</v>
      </c>
      <c r="B21" s="1" t="s">
        <v>21</v>
      </c>
      <c r="C21" s="1" t="s">
        <v>31</v>
      </c>
      <c r="D21" s="2">
        <v>0</v>
      </c>
      <c r="E21" s="2">
        <v>4</v>
      </c>
      <c r="F21" s="2">
        <v>4</v>
      </c>
      <c r="G21" s="3">
        <f t="shared" si="3"/>
        <v>2.0618556701030927E-2</v>
      </c>
      <c r="H21" s="4">
        <f t="shared" si="4"/>
        <v>8.3298969072164954</v>
      </c>
      <c r="I21" s="19">
        <f t="shared" si="5"/>
        <v>9.1752577319587623</v>
      </c>
      <c r="K21" s="14">
        <f>IFERROR(Table24[[#This Row],[ &lt;15]]/Table24[[#This Row],[Grand Total]],"")</f>
        <v>0</v>
      </c>
      <c r="L21" s="15">
        <f>IFERROR(Table24[[#This Row],[FY24 DATIM Target_Adj (internal) (g*i(district total))]]*K21,"")</f>
        <v>0</v>
      </c>
    </row>
    <row r="22" spans="1:12" x14ac:dyDescent="0.3">
      <c r="A22" s="25" t="s">
        <v>9</v>
      </c>
      <c r="B22" s="5" t="s">
        <v>32</v>
      </c>
      <c r="C22" s="5"/>
      <c r="D22" s="6">
        <v>11</v>
      </c>
      <c r="E22" s="6">
        <v>183</v>
      </c>
      <c r="F22" s="6">
        <v>194</v>
      </c>
      <c r="G22" s="7">
        <f t="shared" si="3"/>
        <v>1</v>
      </c>
      <c r="H22" s="223">
        <v>404</v>
      </c>
      <c r="I22" s="222">
        <v>445</v>
      </c>
      <c r="K22" s="14">
        <f>IFERROR(Table24[[#This Row],[ &lt;15]]/Table24[[#This Row],[Grand Total]],"")</f>
        <v>5.6701030927835051E-2</v>
      </c>
      <c r="L22" s="15">
        <f>IFERROR(Table24[[#This Row],[FY24 DATIM Target_Adj (internal) (g*i(district total))]]*K22,"")</f>
        <v>25.231958762886599</v>
      </c>
    </row>
    <row r="23" spans="1:12" x14ac:dyDescent="0.3">
      <c r="A23" s="24" t="s">
        <v>9</v>
      </c>
      <c r="B23" s="1" t="s">
        <v>33</v>
      </c>
      <c r="C23" s="1" t="s">
        <v>34</v>
      </c>
      <c r="D23" s="2">
        <v>0</v>
      </c>
      <c r="E23" s="2">
        <v>20</v>
      </c>
      <c r="F23" s="2">
        <v>20</v>
      </c>
      <c r="G23" s="3">
        <f>F23/$F$56</f>
        <v>2.3557126030624265E-2</v>
      </c>
      <c r="H23" s="4">
        <f>G23*$H$56</f>
        <v>17.17314487632509</v>
      </c>
      <c r="I23" s="19">
        <f>G23*$I$56</f>
        <v>18.892815076560659</v>
      </c>
      <c r="K23" s="14">
        <f>IFERROR(Table24[[#This Row],[ &lt;15]]/Table24[[#This Row],[Grand Total]],"")</f>
        <v>0</v>
      </c>
      <c r="L23" s="15">
        <f>IFERROR(Table24[[#This Row],[FY24 DATIM Target_Adj (internal) (g*i(district total))]]*K23,"")</f>
        <v>0</v>
      </c>
    </row>
    <row r="24" spans="1:12" x14ac:dyDescent="0.3">
      <c r="A24" s="24" t="s">
        <v>9</v>
      </c>
      <c r="B24" s="1" t="s">
        <v>33</v>
      </c>
      <c r="C24" s="1" t="s">
        <v>35</v>
      </c>
      <c r="D24" s="2">
        <v>0</v>
      </c>
      <c r="E24" s="2">
        <v>20</v>
      </c>
      <c r="F24" s="2">
        <v>20</v>
      </c>
      <c r="G24" s="3">
        <f t="shared" ref="G24:G56" si="6">F24/$F$56</f>
        <v>2.3557126030624265E-2</v>
      </c>
      <c r="H24" s="4">
        <f t="shared" ref="H24:H55" si="7">G24*$H$56</f>
        <v>17.17314487632509</v>
      </c>
      <c r="I24" s="19">
        <f t="shared" ref="I24:I55" si="8">G24*$I$56</f>
        <v>18.892815076560659</v>
      </c>
      <c r="K24" s="14">
        <f>IFERROR(Table24[[#This Row],[ &lt;15]]/Table24[[#This Row],[Grand Total]],"")</f>
        <v>0</v>
      </c>
      <c r="L24" s="15">
        <f>IFERROR(Table24[[#This Row],[FY24 DATIM Target_Adj (internal) (g*i(district total))]]*K24,"")</f>
        <v>0</v>
      </c>
    </row>
    <row r="25" spans="1:12" x14ac:dyDescent="0.3">
      <c r="A25" s="24" t="s">
        <v>9</v>
      </c>
      <c r="B25" s="1" t="s">
        <v>33</v>
      </c>
      <c r="C25" s="1" t="s">
        <v>36</v>
      </c>
      <c r="D25" s="2">
        <v>1</v>
      </c>
      <c r="E25" s="2">
        <v>59</v>
      </c>
      <c r="F25" s="2">
        <v>60</v>
      </c>
      <c r="G25" s="3">
        <f t="shared" si="6"/>
        <v>7.0671378091872794E-2</v>
      </c>
      <c r="H25" s="4">
        <f t="shared" si="7"/>
        <v>51.519434628975269</v>
      </c>
      <c r="I25" s="19">
        <f t="shared" si="8"/>
        <v>56.678445229681984</v>
      </c>
      <c r="K25" s="14">
        <f>IFERROR(Table24[[#This Row],[ &lt;15]]/Table24[[#This Row],[Grand Total]],"")</f>
        <v>1.6666666666666666E-2</v>
      </c>
      <c r="L25" s="15">
        <f>IFERROR(Table24[[#This Row],[FY24 DATIM Target_Adj (internal) (g*i(district total))]]*K25,"")</f>
        <v>0.94464075382803303</v>
      </c>
    </row>
    <row r="26" spans="1:12" x14ac:dyDescent="0.3">
      <c r="A26" s="24" t="s">
        <v>9</v>
      </c>
      <c r="B26" s="1" t="s">
        <v>33</v>
      </c>
      <c r="C26" s="1" t="s">
        <v>37</v>
      </c>
      <c r="D26" s="2">
        <v>0</v>
      </c>
      <c r="E26" s="2">
        <v>16</v>
      </c>
      <c r="F26" s="2">
        <v>16</v>
      </c>
      <c r="G26" s="3">
        <f t="shared" si="6"/>
        <v>1.884570082449941E-2</v>
      </c>
      <c r="H26" s="4">
        <f t="shared" si="7"/>
        <v>13.738515901060069</v>
      </c>
      <c r="I26" s="19">
        <f t="shared" si="8"/>
        <v>15.114252061248527</v>
      </c>
      <c r="K26" s="14">
        <f>IFERROR(Table24[[#This Row],[ &lt;15]]/Table24[[#This Row],[Grand Total]],"")</f>
        <v>0</v>
      </c>
      <c r="L26" s="15">
        <f>IFERROR(Table24[[#This Row],[FY24 DATIM Target_Adj (internal) (g*i(district total))]]*K26,"")</f>
        <v>0</v>
      </c>
    </row>
    <row r="27" spans="1:12" x14ac:dyDescent="0.3">
      <c r="A27" s="24" t="s">
        <v>9</v>
      </c>
      <c r="B27" s="1" t="s">
        <v>33</v>
      </c>
      <c r="C27" s="1" t="s">
        <v>38</v>
      </c>
      <c r="D27" s="2">
        <v>3</v>
      </c>
      <c r="E27" s="2">
        <v>53</v>
      </c>
      <c r="F27" s="2">
        <v>56</v>
      </c>
      <c r="G27" s="3">
        <f t="shared" si="6"/>
        <v>6.5959952885747936E-2</v>
      </c>
      <c r="H27" s="4">
        <f t="shared" si="7"/>
        <v>48.084805653710248</v>
      </c>
      <c r="I27" s="19">
        <f t="shared" si="8"/>
        <v>52.899882214369846</v>
      </c>
      <c r="K27" s="14">
        <f>IFERROR(Table24[[#This Row],[ &lt;15]]/Table24[[#This Row],[Grand Total]],"")</f>
        <v>5.3571428571428568E-2</v>
      </c>
      <c r="L27" s="15">
        <f>IFERROR(Table24[[#This Row],[FY24 DATIM Target_Adj (internal) (g*i(district total))]]*K27,"")</f>
        <v>2.8339222614840986</v>
      </c>
    </row>
    <row r="28" spans="1:12" x14ac:dyDescent="0.3">
      <c r="A28" s="24" t="s">
        <v>9</v>
      </c>
      <c r="B28" s="1" t="s">
        <v>33</v>
      </c>
      <c r="C28" s="1" t="s">
        <v>39</v>
      </c>
      <c r="D28" s="2">
        <v>0</v>
      </c>
      <c r="E28" s="2">
        <v>27</v>
      </c>
      <c r="F28" s="2">
        <v>27</v>
      </c>
      <c r="G28" s="3">
        <f t="shared" si="6"/>
        <v>3.1802120141342753E-2</v>
      </c>
      <c r="H28" s="4">
        <f t="shared" si="7"/>
        <v>23.183745583038867</v>
      </c>
      <c r="I28" s="19">
        <f t="shared" si="8"/>
        <v>25.505300353356887</v>
      </c>
      <c r="K28" s="14">
        <f>IFERROR(Table24[[#This Row],[ &lt;15]]/Table24[[#This Row],[Grand Total]],"")</f>
        <v>0</v>
      </c>
      <c r="L28" s="15">
        <f>IFERROR(Table24[[#This Row],[FY24 DATIM Target_Adj (internal) (g*i(district total))]]*K28,"")</f>
        <v>0</v>
      </c>
    </row>
    <row r="29" spans="1:12" x14ac:dyDescent="0.3">
      <c r="A29" s="24" t="s">
        <v>9</v>
      </c>
      <c r="B29" s="1" t="s">
        <v>33</v>
      </c>
      <c r="C29" s="1" t="s">
        <v>40</v>
      </c>
      <c r="D29" s="2">
        <v>1</v>
      </c>
      <c r="E29" s="2">
        <v>38</v>
      </c>
      <c r="F29" s="2">
        <v>39</v>
      </c>
      <c r="G29" s="3">
        <f t="shared" si="6"/>
        <v>4.5936395759717315E-2</v>
      </c>
      <c r="H29" s="4">
        <f t="shared" si="7"/>
        <v>33.487632508833926</v>
      </c>
      <c r="I29" s="19">
        <f t="shared" si="8"/>
        <v>36.840989399293285</v>
      </c>
      <c r="K29" s="14">
        <f>IFERROR(Table24[[#This Row],[ &lt;15]]/Table24[[#This Row],[Grand Total]],"")</f>
        <v>2.564102564102564E-2</v>
      </c>
      <c r="L29" s="15">
        <f>IFERROR(Table24[[#This Row],[FY24 DATIM Target_Adj (internal) (g*i(district total))]]*K29,"")</f>
        <v>0.94464075382803292</v>
      </c>
    </row>
    <row r="30" spans="1:12" x14ac:dyDescent="0.3">
      <c r="A30" s="24" t="s">
        <v>9</v>
      </c>
      <c r="B30" s="1" t="s">
        <v>33</v>
      </c>
      <c r="C30" s="1" t="s">
        <v>41</v>
      </c>
      <c r="D30" s="2">
        <v>0</v>
      </c>
      <c r="E30" s="2">
        <v>5</v>
      </c>
      <c r="F30" s="2">
        <v>5</v>
      </c>
      <c r="G30" s="3">
        <f t="shared" si="6"/>
        <v>5.8892815076560662E-3</v>
      </c>
      <c r="H30" s="4">
        <f t="shared" si="7"/>
        <v>4.2932862190812724</v>
      </c>
      <c r="I30" s="19">
        <f t="shared" si="8"/>
        <v>4.7232037691401647</v>
      </c>
      <c r="K30" s="14">
        <f>IFERROR(Table24[[#This Row],[ &lt;15]]/Table24[[#This Row],[Grand Total]],"")</f>
        <v>0</v>
      </c>
      <c r="L30" s="15">
        <f>IFERROR(Table24[[#This Row],[FY24 DATIM Target_Adj (internal) (g*i(district total))]]*K30,"")</f>
        <v>0</v>
      </c>
    </row>
    <row r="31" spans="1:12" x14ac:dyDescent="0.3">
      <c r="A31" s="24" t="s">
        <v>9</v>
      </c>
      <c r="B31" s="1" t="s">
        <v>33</v>
      </c>
      <c r="C31" s="1" t="s">
        <v>42</v>
      </c>
      <c r="D31" s="2">
        <v>13</v>
      </c>
      <c r="E31" s="2">
        <v>93</v>
      </c>
      <c r="F31" s="2">
        <v>106</v>
      </c>
      <c r="G31" s="3">
        <f t="shared" si="6"/>
        <v>0.1248527679623086</v>
      </c>
      <c r="H31" s="4">
        <f t="shared" si="7"/>
        <v>91.017667844522961</v>
      </c>
      <c r="I31" s="19">
        <f t="shared" si="8"/>
        <v>100.1319199057715</v>
      </c>
      <c r="K31" s="14">
        <f>IFERROR(Table24[[#This Row],[ &lt;15]]/Table24[[#This Row],[Grand Total]],"")</f>
        <v>0.12264150943396226</v>
      </c>
      <c r="L31" s="15">
        <f>IFERROR(Table24[[#This Row],[FY24 DATIM Target_Adj (internal) (g*i(district total))]]*K31,"")</f>
        <v>12.280329799764429</v>
      </c>
    </row>
    <row r="32" spans="1:12" x14ac:dyDescent="0.3">
      <c r="A32" s="24" t="s">
        <v>9</v>
      </c>
      <c r="B32" s="1" t="s">
        <v>33</v>
      </c>
      <c r="C32" s="1" t="s">
        <v>43</v>
      </c>
      <c r="D32" s="2">
        <v>0</v>
      </c>
      <c r="E32" s="2">
        <v>7</v>
      </c>
      <c r="F32" s="2">
        <v>7</v>
      </c>
      <c r="G32" s="3">
        <f t="shared" si="6"/>
        <v>8.2449941107184919E-3</v>
      </c>
      <c r="H32" s="4">
        <f t="shared" si="7"/>
        <v>6.010600706713781</v>
      </c>
      <c r="I32" s="19">
        <f t="shared" si="8"/>
        <v>6.6124852767962308</v>
      </c>
      <c r="K32" s="14">
        <f>IFERROR(Table24[[#This Row],[ &lt;15]]/Table24[[#This Row],[Grand Total]],"")</f>
        <v>0</v>
      </c>
      <c r="L32" s="15">
        <f>IFERROR(Table24[[#This Row],[FY24 DATIM Target_Adj (internal) (g*i(district total))]]*K32,"")</f>
        <v>0</v>
      </c>
    </row>
    <row r="33" spans="1:12" x14ac:dyDescent="0.3">
      <c r="A33" s="24" t="s">
        <v>9</v>
      </c>
      <c r="B33" s="1" t="s">
        <v>33</v>
      </c>
      <c r="C33" s="1" t="s">
        <v>44</v>
      </c>
      <c r="D33" s="2">
        <v>0</v>
      </c>
      <c r="E33" s="2">
        <v>37</v>
      </c>
      <c r="F33" s="2">
        <v>37</v>
      </c>
      <c r="G33" s="3">
        <f t="shared" si="6"/>
        <v>4.3580683156654886E-2</v>
      </c>
      <c r="H33" s="4">
        <f t="shared" si="7"/>
        <v>31.770318021201412</v>
      </c>
      <c r="I33" s="19">
        <f t="shared" si="8"/>
        <v>34.95170789163722</v>
      </c>
      <c r="K33" s="14">
        <f>IFERROR(Table24[[#This Row],[ &lt;15]]/Table24[[#This Row],[Grand Total]],"")</f>
        <v>0</v>
      </c>
      <c r="L33" s="15">
        <f>IFERROR(Table24[[#This Row],[FY24 DATIM Target_Adj (internal) (g*i(district total))]]*K33,"")</f>
        <v>0</v>
      </c>
    </row>
    <row r="34" spans="1:12" x14ac:dyDescent="0.3">
      <c r="A34" s="24" t="s">
        <v>9</v>
      </c>
      <c r="B34" s="1" t="s">
        <v>33</v>
      </c>
      <c r="C34" s="1" t="s">
        <v>45</v>
      </c>
      <c r="D34" s="2">
        <v>0</v>
      </c>
      <c r="E34" s="2">
        <v>11</v>
      </c>
      <c r="F34" s="2">
        <v>11</v>
      </c>
      <c r="G34" s="3">
        <f t="shared" si="6"/>
        <v>1.2956419316843345E-2</v>
      </c>
      <c r="H34" s="4">
        <f t="shared" si="7"/>
        <v>9.4452296819787982</v>
      </c>
      <c r="I34" s="19">
        <f t="shared" si="8"/>
        <v>10.391048292108362</v>
      </c>
      <c r="K34" s="14">
        <f>IFERROR(Table24[[#This Row],[ &lt;15]]/Table24[[#This Row],[Grand Total]],"")</f>
        <v>0</v>
      </c>
      <c r="L34" s="15">
        <f>IFERROR(Table24[[#This Row],[FY24 DATIM Target_Adj (internal) (g*i(district total))]]*K34,"")</f>
        <v>0</v>
      </c>
    </row>
    <row r="35" spans="1:12" x14ac:dyDescent="0.3">
      <c r="A35" s="24" t="s">
        <v>9</v>
      </c>
      <c r="B35" s="1" t="s">
        <v>33</v>
      </c>
      <c r="C35" s="1" t="s">
        <v>46</v>
      </c>
      <c r="D35" s="2">
        <v>3</v>
      </c>
      <c r="E35" s="2">
        <v>118</v>
      </c>
      <c r="F35" s="2">
        <v>121</v>
      </c>
      <c r="G35" s="3">
        <f t="shared" si="6"/>
        <v>0.14252061248527681</v>
      </c>
      <c r="H35" s="4">
        <f t="shared" si="7"/>
        <v>103.89752650176679</v>
      </c>
      <c r="I35" s="19">
        <f t="shared" si="8"/>
        <v>114.30153121319201</v>
      </c>
      <c r="K35" s="14">
        <f>IFERROR(Table24[[#This Row],[ &lt;15]]/Table24[[#This Row],[Grand Total]],"")</f>
        <v>2.4793388429752067E-2</v>
      </c>
      <c r="L35" s="15">
        <f>IFERROR(Table24[[#This Row],[FY24 DATIM Target_Adj (internal) (g*i(district total))]]*K35,"")</f>
        <v>2.8339222614840995</v>
      </c>
    </row>
    <row r="36" spans="1:12" x14ac:dyDescent="0.3">
      <c r="A36" s="24" t="s">
        <v>9</v>
      </c>
      <c r="B36" s="1" t="s">
        <v>33</v>
      </c>
      <c r="C36" s="1" t="s">
        <v>47</v>
      </c>
      <c r="D36" s="2">
        <v>2</v>
      </c>
      <c r="E36" s="2">
        <v>17</v>
      </c>
      <c r="F36" s="2">
        <v>19</v>
      </c>
      <c r="G36" s="3">
        <f t="shared" si="6"/>
        <v>2.237926972909305E-2</v>
      </c>
      <c r="H36" s="4">
        <f t="shared" si="7"/>
        <v>16.314487632508833</v>
      </c>
      <c r="I36" s="19">
        <f t="shared" si="8"/>
        <v>17.948174322732626</v>
      </c>
      <c r="K36" s="14">
        <f>IFERROR(Table24[[#This Row],[ &lt;15]]/Table24[[#This Row],[Grand Total]],"")</f>
        <v>0.10526315789473684</v>
      </c>
      <c r="L36" s="15">
        <f>IFERROR(Table24[[#This Row],[FY24 DATIM Target_Adj (internal) (g*i(district total))]]*K36,"")</f>
        <v>1.8892815076560658</v>
      </c>
    </row>
    <row r="37" spans="1:12" x14ac:dyDescent="0.3">
      <c r="A37" s="24" t="s">
        <v>9</v>
      </c>
      <c r="B37" s="1" t="s">
        <v>33</v>
      </c>
      <c r="C37" s="1" t="s">
        <v>48</v>
      </c>
      <c r="D37" s="2">
        <v>0</v>
      </c>
      <c r="E37" s="2">
        <v>2</v>
      </c>
      <c r="F37" s="2">
        <v>2</v>
      </c>
      <c r="G37" s="3">
        <f t="shared" si="6"/>
        <v>2.3557126030624262E-3</v>
      </c>
      <c r="H37" s="4">
        <f t="shared" si="7"/>
        <v>1.7173144876325086</v>
      </c>
      <c r="I37" s="19">
        <f t="shared" si="8"/>
        <v>1.8892815076560658</v>
      </c>
      <c r="K37" s="14">
        <f>IFERROR(Table24[[#This Row],[ &lt;15]]/Table24[[#This Row],[Grand Total]],"")</f>
        <v>0</v>
      </c>
      <c r="L37" s="15">
        <f>IFERROR(Table24[[#This Row],[FY24 DATIM Target_Adj (internal) (g*i(district total))]]*K37,"")</f>
        <v>0</v>
      </c>
    </row>
    <row r="38" spans="1:12" x14ac:dyDescent="0.3">
      <c r="A38" s="24" t="s">
        <v>9</v>
      </c>
      <c r="B38" s="1" t="s">
        <v>33</v>
      </c>
      <c r="C38" s="1" t="s">
        <v>49</v>
      </c>
      <c r="D38" s="2">
        <v>0</v>
      </c>
      <c r="E38" s="2">
        <v>10</v>
      </c>
      <c r="F38" s="2">
        <v>10</v>
      </c>
      <c r="G38" s="3">
        <f t="shared" si="6"/>
        <v>1.1778563015312132E-2</v>
      </c>
      <c r="H38" s="4">
        <f t="shared" si="7"/>
        <v>8.5865724381625448</v>
      </c>
      <c r="I38" s="19">
        <f t="shared" si="8"/>
        <v>9.4464075382803294</v>
      </c>
      <c r="K38" s="14">
        <f>IFERROR(Table24[[#This Row],[ &lt;15]]/Table24[[#This Row],[Grand Total]],"")</f>
        <v>0</v>
      </c>
      <c r="L38" s="15">
        <f>IFERROR(Table24[[#This Row],[FY24 DATIM Target_Adj (internal) (g*i(district total))]]*K38,"")</f>
        <v>0</v>
      </c>
    </row>
    <row r="39" spans="1:12" x14ac:dyDescent="0.3">
      <c r="A39" s="24" t="s">
        <v>9</v>
      </c>
      <c r="B39" s="1" t="s">
        <v>33</v>
      </c>
      <c r="C39" s="1" t="s">
        <v>50</v>
      </c>
      <c r="D39" s="2">
        <v>0</v>
      </c>
      <c r="E39" s="2">
        <v>14</v>
      </c>
      <c r="F39" s="2">
        <v>14</v>
      </c>
      <c r="G39" s="3">
        <f t="shared" si="6"/>
        <v>1.6489988221436984E-2</v>
      </c>
      <c r="H39" s="4">
        <f t="shared" si="7"/>
        <v>12.021201413427562</v>
      </c>
      <c r="I39" s="19">
        <f t="shared" si="8"/>
        <v>13.224970553592462</v>
      </c>
      <c r="K39" s="14">
        <f>IFERROR(Table24[[#This Row],[ &lt;15]]/Table24[[#This Row],[Grand Total]],"")</f>
        <v>0</v>
      </c>
      <c r="L39" s="15">
        <f>IFERROR(Table24[[#This Row],[FY24 DATIM Target_Adj (internal) (g*i(district total))]]*K39,"")</f>
        <v>0</v>
      </c>
    </row>
    <row r="40" spans="1:12" x14ac:dyDescent="0.3">
      <c r="A40" s="24" t="s">
        <v>9</v>
      </c>
      <c r="B40" s="1" t="s">
        <v>33</v>
      </c>
      <c r="C40" s="1" t="s">
        <v>51</v>
      </c>
      <c r="D40" s="2">
        <v>0</v>
      </c>
      <c r="E40" s="2">
        <v>6</v>
      </c>
      <c r="F40" s="2">
        <v>6</v>
      </c>
      <c r="G40" s="3">
        <f t="shared" si="6"/>
        <v>7.0671378091872791E-3</v>
      </c>
      <c r="H40" s="4">
        <f t="shared" si="7"/>
        <v>5.1519434628975267</v>
      </c>
      <c r="I40" s="19">
        <f t="shared" si="8"/>
        <v>5.6678445229681982</v>
      </c>
      <c r="K40" s="14">
        <f>IFERROR(Table24[[#This Row],[ &lt;15]]/Table24[[#This Row],[Grand Total]],"")</f>
        <v>0</v>
      </c>
      <c r="L40" s="15">
        <f>IFERROR(Table24[[#This Row],[FY24 DATIM Target_Adj (internal) (g*i(district total))]]*K40,"")</f>
        <v>0</v>
      </c>
    </row>
    <row r="41" spans="1:12" x14ac:dyDescent="0.3">
      <c r="A41" s="24" t="s">
        <v>9</v>
      </c>
      <c r="B41" s="1" t="s">
        <v>33</v>
      </c>
      <c r="C41" s="1" t="s">
        <v>52</v>
      </c>
      <c r="D41" s="2">
        <v>0</v>
      </c>
      <c r="E41" s="2">
        <v>0</v>
      </c>
      <c r="F41" s="2">
        <v>0</v>
      </c>
      <c r="G41" s="3">
        <f>F41/$F$170</f>
        <v>0</v>
      </c>
      <c r="H41" s="4">
        <f t="shared" si="7"/>
        <v>0</v>
      </c>
      <c r="I41" s="19">
        <f t="shared" si="8"/>
        <v>0</v>
      </c>
      <c r="K41" s="14">
        <v>0</v>
      </c>
      <c r="L41" s="15">
        <v>0</v>
      </c>
    </row>
    <row r="42" spans="1:12" x14ac:dyDescent="0.3">
      <c r="A42" s="24" t="s">
        <v>9</v>
      </c>
      <c r="B42" s="1" t="s">
        <v>33</v>
      </c>
      <c r="C42" s="1" t="s">
        <v>53</v>
      </c>
      <c r="D42" s="2">
        <v>0</v>
      </c>
      <c r="E42" s="2">
        <v>15</v>
      </c>
      <c r="F42" s="2">
        <v>15</v>
      </c>
      <c r="G42" s="3">
        <f t="shared" si="6"/>
        <v>1.7667844522968199E-2</v>
      </c>
      <c r="H42" s="4">
        <f t="shared" si="7"/>
        <v>12.879858657243817</v>
      </c>
      <c r="I42" s="19">
        <f t="shared" si="8"/>
        <v>14.169611307420496</v>
      </c>
      <c r="K42" s="14">
        <f>IFERROR(Table24[[#This Row],[ &lt;15]]/Table24[[#This Row],[Grand Total]],"")</f>
        <v>0</v>
      </c>
      <c r="L42" s="15">
        <f>IFERROR(Table24[[#This Row],[FY24 DATIM Target_Adj (internal) (g*i(district total))]]*K42,"")</f>
        <v>0</v>
      </c>
    </row>
    <row r="43" spans="1:12" x14ac:dyDescent="0.3">
      <c r="A43" s="24" t="s">
        <v>9</v>
      </c>
      <c r="B43" s="1" t="s">
        <v>33</v>
      </c>
      <c r="C43" s="1" t="s">
        <v>54</v>
      </c>
      <c r="D43" s="2">
        <v>1</v>
      </c>
      <c r="E43" s="2">
        <v>17</v>
      </c>
      <c r="F43" s="2">
        <v>18</v>
      </c>
      <c r="G43" s="3">
        <f t="shared" si="6"/>
        <v>2.1201413427561839E-2</v>
      </c>
      <c r="H43" s="4">
        <f t="shared" si="7"/>
        <v>15.455830388692581</v>
      </c>
      <c r="I43" s="19">
        <f t="shared" si="8"/>
        <v>17.003533568904594</v>
      </c>
      <c r="K43" s="14">
        <f>IFERROR(Table24[[#This Row],[ &lt;15]]/Table24[[#This Row],[Grand Total]],"")</f>
        <v>5.5555555555555552E-2</v>
      </c>
      <c r="L43" s="15">
        <f>IFERROR(Table24[[#This Row],[FY24 DATIM Target_Adj (internal) (g*i(district total))]]*K43,"")</f>
        <v>0.94464075382803292</v>
      </c>
    </row>
    <row r="44" spans="1:12" x14ac:dyDescent="0.3">
      <c r="A44" s="24" t="s">
        <v>9</v>
      </c>
      <c r="B44" s="1" t="s">
        <v>33</v>
      </c>
      <c r="C44" s="1" t="s">
        <v>55</v>
      </c>
      <c r="D44" s="2">
        <v>0</v>
      </c>
      <c r="E44" s="2">
        <v>9</v>
      </c>
      <c r="F44" s="2">
        <v>9</v>
      </c>
      <c r="G44" s="3">
        <f t="shared" si="6"/>
        <v>1.0600706713780919E-2</v>
      </c>
      <c r="H44" s="4">
        <f t="shared" si="7"/>
        <v>7.7279151943462905</v>
      </c>
      <c r="I44" s="19">
        <f t="shared" si="8"/>
        <v>8.5017667844522968</v>
      </c>
      <c r="K44" s="14">
        <f>IFERROR(Table24[[#This Row],[ &lt;15]]/Table24[[#This Row],[Grand Total]],"")</f>
        <v>0</v>
      </c>
      <c r="L44" s="15">
        <f>IFERROR(Table24[[#This Row],[FY24 DATIM Target_Adj (internal) (g*i(district total))]]*K44,"")</f>
        <v>0</v>
      </c>
    </row>
    <row r="45" spans="1:12" x14ac:dyDescent="0.3">
      <c r="A45" s="24" t="s">
        <v>9</v>
      </c>
      <c r="B45" s="1" t="s">
        <v>33</v>
      </c>
      <c r="C45" s="1" t="s">
        <v>56</v>
      </c>
      <c r="D45" s="2">
        <v>1</v>
      </c>
      <c r="E45" s="2">
        <v>25</v>
      </c>
      <c r="F45" s="2">
        <v>26</v>
      </c>
      <c r="G45" s="3">
        <f t="shared" si="6"/>
        <v>3.0624263839811542E-2</v>
      </c>
      <c r="H45" s="4">
        <f t="shared" si="7"/>
        <v>22.325088339222614</v>
      </c>
      <c r="I45" s="19">
        <f t="shared" si="8"/>
        <v>24.560659599528858</v>
      </c>
      <c r="K45" s="14">
        <f>IFERROR(Table24[[#This Row],[ &lt;15]]/Table24[[#This Row],[Grand Total]],"")</f>
        <v>3.8461538461538464E-2</v>
      </c>
      <c r="L45" s="15">
        <f>IFERROR(Table24[[#This Row],[FY24 DATIM Target_Adj (internal) (g*i(district total))]]*K45,"")</f>
        <v>0.94464075382803303</v>
      </c>
    </row>
    <row r="46" spans="1:12" x14ac:dyDescent="0.3">
      <c r="A46" s="24" t="s">
        <v>9</v>
      </c>
      <c r="B46" s="1" t="s">
        <v>33</v>
      </c>
      <c r="C46" s="1" t="s">
        <v>57</v>
      </c>
      <c r="D46" s="2">
        <v>0</v>
      </c>
      <c r="E46" s="2">
        <v>1</v>
      </c>
      <c r="F46" s="2">
        <v>1</v>
      </c>
      <c r="G46" s="3">
        <f t="shared" si="6"/>
        <v>1.1778563015312131E-3</v>
      </c>
      <c r="H46" s="4">
        <f t="shared" si="7"/>
        <v>0.8586572438162543</v>
      </c>
      <c r="I46" s="19">
        <f t="shared" si="8"/>
        <v>0.94464075382803292</v>
      </c>
      <c r="K46" s="14">
        <f>IFERROR(Table24[[#This Row],[ &lt;15]]/Table24[[#This Row],[Grand Total]],"")</f>
        <v>0</v>
      </c>
      <c r="L46" s="15">
        <f>IFERROR(Table24[[#This Row],[FY24 DATIM Target_Adj (internal) (g*i(district total))]]*K46,"")</f>
        <v>0</v>
      </c>
    </row>
    <row r="47" spans="1:12" x14ac:dyDescent="0.3">
      <c r="A47" s="24" t="s">
        <v>9</v>
      </c>
      <c r="B47" s="1" t="s">
        <v>33</v>
      </c>
      <c r="C47" s="1" t="s">
        <v>58</v>
      </c>
      <c r="D47" s="2">
        <v>0</v>
      </c>
      <c r="E47" s="2">
        <v>3</v>
      </c>
      <c r="F47" s="2">
        <v>3</v>
      </c>
      <c r="G47" s="3">
        <f t="shared" si="6"/>
        <v>3.5335689045936395E-3</v>
      </c>
      <c r="H47" s="4">
        <f t="shared" si="7"/>
        <v>2.5759717314487633</v>
      </c>
      <c r="I47" s="19">
        <f t="shared" si="8"/>
        <v>2.8339222614840991</v>
      </c>
      <c r="K47" s="14">
        <f>IFERROR(Table24[[#This Row],[ &lt;15]]/Table24[[#This Row],[Grand Total]],"")</f>
        <v>0</v>
      </c>
      <c r="L47" s="15">
        <f>IFERROR(Table24[[#This Row],[FY24 DATIM Target_Adj (internal) (g*i(district total))]]*K47,"")</f>
        <v>0</v>
      </c>
    </row>
    <row r="48" spans="1:12" x14ac:dyDescent="0.3">
      <c r="A48" s="24" t="s">
        <v>9</v>
      </c>
      <c r="B48" s="1" t="s">
        <v>33</v>
      </c>
      <c r="C48" s="1" t="s">
        <v>59</v>
      </c>
      <c r="D48" s="2">
        <v>0</v>
      </c>
      <c r="E48" s="2">
        <v>50</v>
      </c>
      <c r="F48" s="2">
        <v>50</v>
      </c>
      <c r="G48" s="3">
        <f t="shared" si="6"/>
        <v>5.8892815076560662E-2</v>
      </c>
      <c r="H48" s="4">
        <f t="shared" si="7"/>
        <v>42.93286219081272</v>
      </c>
      <c r="I48" s="19">
        <f t="shared" si="8"/>
        <v>47.232037691401651</v>
      </c>
      <c r="K48" s="14">
        <f>IFERROR(Table24[[#This Row],[ &lt;15]]/Table24[[#This Row],[Grand Total]],"")</f>
        <v>0</v>
      </c>
      <c r="L48" s="15">
        <f>IFERROR(Table24[[#This Row],[FY24 DATIM Target_Adj (internal) (g*i(district total))]]*K48,"")</f>
        <v>0</v>
      </c>
    </row>
    <row r="49" spans="1:12" x14ac:dyDescent="0.3">
      <c r="A49" s="24" t="s">
        <v>9</v>
      </c>
      <c r="B49" s="1" t="s">
        <v>33</v>
      </c>
      <c r="C49" s="1" t="s">
        <v>60</v>
      </c>
      <c r="D49" s="2">
        <v>0</v>
      </c>
      <c r="E49" s="2">
        <v>13</v>
      </c>
      <c r="F49" s="2">
        <v>13</v>
      </c>
      <c r="G49" s="3">
        <f t="shared" si="6"/>
        <v>1.5312131919905771E-2</v>
      </c>
      <c r="H49" s="4">
        <f t="shared" si="7"/>
        <v>11.162544169611307</v>
      </c>
      <c r="I49" s="19">
        <f t="shared" si="8"/>
        <v>12.280329799764429</v>
      </c>
      <c r="K49" s="14">
        <f>IFERROR(Table24[[#This Row],[ &lt;15]]/Table24[[#This Row],[Grand Total]],"")</f>
        <v>0</v>
      </c>
      <c r="L49" s="15">
        <f>IFERROR(Table24[[#This Row],[FY24 DATIM Target_Adj (internal) (g*i(district total))]]*K49,"")</f>
        <v>0</v>
      </c>
    </row>
    <row r="50" spans="1:12" x14ac:dyDescent="0.3">
      <c r="A50" s="24" t="s">
        <v>9</v>
      </c>
      <c r="B50" s="1" t="s">
        <v>33</v>
      </c>
      <c r="C50" s="1" t="s">
        <v>61</v>
      </c>
      <c r="D50" s="2">
        <v>0</v>
      </c>
      <c r="E50" s="2">
        <v>7</v>
      </c>
      <c r="F50" s="2">
        <v>7</v>
      </c>
      <c r="G50" s="3">
        <f t="shared" si="6"/>
        <v>8.2449941107184919E-3</v>
      </c>
      <c r="H50" s="4">
        <f t="shared" si="7"/>
        <v>6.010600706713781</v>
      </c>
      <c r="I50" s="19">
        <f t="shared" si="8"/>
        <v>6.6124852767962308</v>
      </c>
      <c r="K50" s="14">
        <f>IFERROR(Table24[[#This Row],[ &lt;15]]/Table24[[#This Row],[Grand Total]],"")</f>
        <v>0</v>
      </c>
      <c r="L50" s="15">
        <f>IFERROR(Table24[[#This Row],[FY24 DATIM Target_Adj (internal) (g*i(district total))]]*K50,"")</f>
        <v>0</v>
      </c>
    </row>
    <row r="51" spans="1:12" x14ac:dyDescent="0.3">
      <c r="A51" s="24" t="s">
        <v>9</v>
      </c>
      <c r="B51" s="1" t="s">
        <v>33</v>
      </c>
      <c r="C51" s="1" t="s">
        <v>62</v>
      </c>
      <c r="D51" s="2">
        <v>1</v>
      </c>
      <c r="E51" s="2">
        <v>23</v>
      </c>
      <c r="F51" s="2">
        <v>24</v>
      </c>
      <c r="G51" s="3">
        <f t="shared" si="6"/>
        <v>2.8268551236749116E-2</v>
      </c>
      <c r="H51" s="4">
        <f t="shared" si="7"/>
        <v>20.607773851590107</v>
      </c>
      <c r="I51" s="19">
        <f t="shared" si="8"/>
        <v>22.671378091872793</v>
      </c>
      <c r="K51" s="14">
        <f>IFERROR(Table24[[#This Row],[ &lt;15]]/Table24[[#This Row],[Grand Total]],"")</f>
        <v>4.1666666666666664E-2</v>
      </c>
      <c r="L51" s="15">
        <f>IFERROR(Table24[[#This Row],[FY24 DATIM Target_Adj (internal) (g*i(district total))]]*K51,"")</f>
        <v>0.94464075382803303</v>
      </c>
    </row>
    <row r="52" spans="1:12" x14ac:dyDescent="0.3">
      <c r="A52" s="24" t="s">
        <v>9</v>
      </c>
      <c r="B52" s="1" t="s">
        <v>33</v>
      </c>
      <c r="C52" s="1" t="s">
        <v>63</v>
      </c>
      <c r="D52" s="2">
        <v>0</v>
      </c>
      <c r="E52" s="2">
        <v>6</v>
      </c>
      <c r="F52" s="2">
        <v>6</v>
      </c>
      <c r="G52" s="3">
        <f t="shared" si="6"/>
        <v>7.0671378091872791E-3</v>
      </c>
      <c r="H52" s="4">
        <f t="shared" si="7"/>
        <v>5.1519434628975267</v>
      </c>
      <c r="I52" s="19">
        <f t="shared" si="8"/>
        <v>5.6678445229681982</v>
      </c>
      <c r="K52" s="14">
        <f>IFERROR(Table24[[#This Row],[ &lt;15]]/Table24[[#This Row],[Grand Total]],"")</f>
        <v>0</v>
      </c>
      <c r="L52" s="15">
        <f>IFERROR(Table24[[#This Row],[FY24 DATIM Target_Adj (internal) (g*i(district total))]]*K52,"")</f>
        <v>0</v>
      </c>
    </row>
    <row r="53" spans="1:12" x14ac:dyDescent="0.3">
      <c r="A53" s="24" t="s">
        <v>9</v>
      </c>
      <c r="B53" s="1" t="s">
        <v>33</v>
      </c>
      <c r="C53" s="1" t="s">
        <v>64</v>
      </c>
      <c r="D53" s="2">
        <v>0</v>
      </c>
      <c r="E53" s="2">
        <v>2</v>
      </c>
      <c r="F53" s="2">
        <v>2</v>
      </c>
      <c r="G53" s="3">
        <f t="shared" si="6"/>
        <v>2.3557126030624262E-3</v>
      </c>
      <c r="H53" s="4">
        <f t="shared" si="7"/>
        <v>1.7173144876325086</v>
      </c>
      <c r="I53" s="19">
        <f t="shared" si="8"/>
        <v>1.8892815076560658</v>
      </c>
      <c r="K53" s="14">
        <f>IFERROR(Table24[[#This Row],[ &lt;15]]/Table24[[#This Row],[Grand Total]],"")</f>
        <v>0</v>
      </c>
      <c r="L53" s="15">
        <f>IFERROR(Table24[[#This Row],[FY24 DATIM Target_Adj (internal) (g*i(district total))]]*K53,"")</f>
        <v>0</v>
      </c>
    </row>
    <row r="54" spans="1:12" x14ac:dyDescent="0.3">
      <c r="A54" s="24" t="s">
        <v>9</v>
      </c>
      <c r="B54" s="1" t="s">
        <v>33</v>
      </c>
      <c r="C54" s="1" t="s">
        <v>65</v>
      </c>
      <c r="D54" s="2">
        <v>3</v>
      </c>
      <c r="E54" s="2">
        <v>34</v>
      </c>
      <c r="F54" s="2">
        <v>37</v>
      </c>
      <c r="G54" s="3">
        <f t="shared" si="6"/>
        <v>4.3580683156654886E-2</v>
      </c>
      <c r="H54" s="4">
        <f t="shared" si="7"/>
        <v>31.770318021201412</v>
      </c>
      <c r="I54" s="19">
        <f t="shared" si="8"/>
        <v>34.95170789163722</v>
      </c>
      <c r="K54" s="14">
        <f>IFERROR(Table24[[#This Row],[ &lt;15]]/Table24[[#This Row],[Grand Total]],"")</f>
        <v>8.1081081081081086E-2</v>
      </c>
      <c r="L54" s="15">
        <f>IFERROR(Table24[[#This Row],[FY24 DATIM Target_Adj (internal) (g*i(district total))]]*K54,"")</f>
        <v>2.8339222614840991</v>
      </c>
    </row>
    <row r="55" spans="1:12" x14ac:dyDescent="0.3">
      <c r="A55" s="24" t="s">
        <v>9</v>
      </c>
      <c r="B55" s="1" t="s">
        <v>33</v>
      </c>
      <c r="C55" s="1" t="s">
        <v>66</v>
      </c>
      <c r="D55" s="2">
        <v>0</v>
      </c>
      <c r="E55" s="2">
        <v>62</v>
      </c>
      <c r="F55" s="2">
        <v>62</v>
      </c>
      <c r="G55" s="3">
        <f t="shared" si="6"/>
        <v>7.3027090694935223E-2</v>
      </c>
      <c r="H55" s="4">
        <f t="shared" si="7"/>
        <v>53.236749116607776</v>
      </c>
      <c r="I55" s="19">
        <f t="shared" si="8"/>
        <v>58.567726737338049</v>
      </c>
      <c r="K55" s="14">
        <f>IFERROR(Table24[[#This Row],[ &lt;15]]/Table24[[#This Row],[Grand Total]],"")</f>
        <v>0</v>
      </c>
      <c r="L55" s="15">
        <f>IFERROR(Table24[[#This Row],[FY24 DATIM Target_Adj (internal) (g*i(district total))]]*K55,"")</f>
        <v>0</v>
      </c>
    </row>
    <row r="56" spans="1:12" x14ac:dyDescent="0.3">
      <c r="A56" s="25" t="s">
        <v>9</v>
      </c>
      <c r="B56" s="5" t="s">
        <v>67</v>
      </c>
      <c r="C56" s="5"/>
      <c r="D56" s="6">
        <v>29</v>
      </c>
      <c r="E56" s="6">
        <v>820</v>
      </c>
      <c r="F56" s="6">
        <v>849</v>
      </c>
      <c r="G56" s="7">
        <f t="shared" si="6"/>
        <v>1</v>
      </c>
      <c r="H56" s="177">
        <v>729</v>
      </c>
      <c r="I56" s="212">
        <v>802</v>
      </c>
      <c r="K56" s="14">
        <f>IFERROR(Table24[[#This Row],[ &lt;15]]/Table24[[#This Row],[Grand Total]],"")</f>
        <v>3.4157832744405182E-2</v>
      </c>
      <c r="L56" s="15">
        <f>IFERROR(Table24[[#This Row],[FY24 DATIM Target_Adj (internal) (g*i(district total))]]*K56,"")</f>
        <v>27.394581861012956</v>
      </c>
    </row>
    <row r="57" spans="1:12" x14ac:dyDescent="0.3">
      <c r="A57" s="24" t="s">
        <v>9</v>
      </c>
      <c r="B57" s="1" t="s">
        <v>68</v>
      </c>
      <c r="C57" s="1" t="s">
        <v>69</v>
      </c>
      <c r="D57" s="2">
        <v>0</v>
      </c>
      <c r="E57" s="2">
        <v>1</v>
      </c>
      <c r="F57" s="2">
        <v>1</v>
      </c>
      <c r="G57" s="3">
        <f>F57/$F$66</f>
        <v>2.5000000000000001E-2</v>
      </c>
      <c r="H57" s="4">
        <f>G57*$H$66</f>
        <v>5.1000000000000005</v>
      </c>
      <c r="I57" s="19">
        <f>G57*$I$66</f>
        <v>5.625</v>
      </c>
      <c r="K57" s="14">
        <f>IFERROR(Table24[[#This Row],[ &lt;15]]/Table24[[#This Row],[Grand Total]],"")</f>
        <v>0</v>
      </c>
      <c r="L57" s="15">
        <f>IFERROR(Table24[[#This Row],[FY24 DATIM Target_Adj (internal) (g*i(district total))]]*K57,"")</f>
        <v>0</v>
      </c>
    </row>
    <row r="58" spans="1:12" x14ac:dyDescent="0.3">
      <c r="A58" s="24" t="s">
        <v>9</v>
      </c>
      <c r="B58" s="1" t="s">
        <v>68</v>
      </c>
      <c r="C58" s="1" t="s">
        <v>70</v>
      </c>
      <c r="D58" s="2">
        <v>0</v>
      </c>
      <c r="E58" s="2">
        <v>0</v>
      </c>
      <c r="F58" s="2">
        <v>0</v>
      </c>
      <c r="G58" s="3">
        <f>F58/$F$170</f>
        <v>0</v>
      </c>
      <c r="H58" s="4">
        <f>G58*$H$66</f>
        <v>0</v>
      </c>
      <c r="I58" s="19">
        <f>G58*$I$66</f>
        <v>0</v>
      </c>
      <c r="K58" s="14">
        <v>0</v>
      </c>
      <c r="L58" s="15">
        <f>IFERROR(Table24[[#This Row],[FY24 DATIM Target_Adj (internal) (g*i(district total))]]*K58,"")</f>
        <v>0</v>
      </c>
    </row>
    <row r="59" spans="1:12" x14ac:dyDescent="0.3">
      <c r="A59" s="24" t="s">
        <v>9</v>
      </c>
      <c r="B59" s="1" t="s">
        <v>68</v>
      </c>
      <c r="C59" s="1" t="s">
        <v>71</v>
      </c>
      <c r="D59" s="2">
        <v>1</v>
      </c>
      <c r="E59" s="2">
        <v>8</v>
      </c>
      <c r="F59" s="2">
        <v>9</v>
      </c>
      <c r="G59" s="3">
        <f t="shared" ref="G59:G66" si="9">F59/$F$66</f>
        <v>0.22500000000000001</v>
      </c>
      <c r="H59" s="4">
        <f t="shared" ref="H59:H65" si="10">G59*$H$66</f>
        <v>45.9</v>
      </c>
      <c r="I59" s="19">
        <f t="shared" ref="I59:I65" si="11">G59*$I$66</f>
        <v>50.625</v>
      </c>
      <c r="K59" s="14">
        <f>IFERROR(Table24[[#This Row],[ &lt;15]]/Table24[[#This Row],[Grand Total]],"")</f>
        <v>0.1111111111111111</v>
      </c>
      <c r="L59" s="15">
        <f>IFERROR(Table24[[#This Row],[FY24 DATIM Target_Adj (internal) (g*i(district total))]]*K59,"")</f>
        <v>5.625</v>
      </c>
    </row>
    <row r="60" spans="1:12" x14ac:dyDescent="0.3">
      <c r="A60" s="24" t="s">
        <v>9</v>
      </c>
      <c r="B60" s="1" t="s">
        <v>68</v>
      </c>
      <c r="C60" s="1" t="s">
        <v>72</v>
      </c>
      <c r="D60" s="2">
        <v>0</v>
      </c>
      <c r="E60" s="2">
        <v>1</v>
      </c>
      <c r="F60" s="2">
        <v>1</v>
      </c>
      <c r="G60" s="3">
        <f t="shared" si="9"/>
        <v>2.5000000000000001E-2</v>
      </c>
      <c r="H60" s="4">
        <f t="shared" si="10"/>
        <v>5.1000000000000005</v>
      </c>
      <c r="I60" s="19">
        <f t="shared" si="11"/>
        <v>5.625</v>
      </c>
      <c r="K60" s="14">
        <f>IFERROR(Table24[[#This Row],[ &lt;15]]/Table24[[#This Row],[Grand Total]],"")</f>
        <v>0</v>
      </c>
      <c r="L60" s="15">
        <f>IFERROR(Table24[[#This Row],[FY24 DATIM Target_Adj (internal) (g*i(district total))]]*K60,"")</f>
        <v>0</v>
      </c>
    </row>
    <row r="61" spans="1:12" x14ac:dyDescent="0.3">
      <c r="A61" s="24" t="s">
        <v>9</v>
      </c>
      <c r="B61" s="1" t="s">
        <v>68</v>
      </c>
      <c r="C61" s="1" t="s">
        <v>73</v>
      </c>
      <c r="D61" s="2">
        <v>0</v>
      </c>
      <c r="E61" s="2">
        <v>7</v>
      </c>
      <c r="F61" s="2">
        <v>7</v>
      </c>
      <c r="G61" s="3">
        <f t="shared" si="9"/>
        <v>0.17499999999999999</v>
      </c>
      <c r="H61" s="4">
        <f t="shared" si="10"/>
        <v>35.699999999999996</v>
      </c>
      <c r="I61" s="19">
        <f t="shared" si="11"/>
        <v>39.375</v>
      </c>
      <c r="K61" s="14">
        <f>IFERROR(Table24[[#This Row],[ &lt;15]]/Table24[[#This Row],[Grand Total]],"")</f>
        <v>0</v>
      </c>
      <c r="L61" s="15">
        <f>IFERROR(Table24[[#This Row],[FY24 DATIM Target_Adj (internal) (g*i(district total))]]*K61,"")</f>
        <v>0</v>
      </c>
    </row>
    <row r="62" spans="1:12" x14ac:dyDescent="0.3">
      <c r="A62" s="24" t="s">
        <v>9</v>
      </c>
      <c r="B62" s="1" t="s">
        <v>68</v>
      </c>
      <c r="C62" s="1" t="s">
        <v>74</v>
      </c>
      <c r="D62" s="2">
        <v>0</v>
      </c>
      <c r="E62" s="2">
        <v>20</v>
      </c>
      <c r="F62" s="2">
        <v>20</v>
      </c>
      <c r="G62" s="3">
        <f t="shared" si="9"/>
        <v>0.5</v>
      </c>
      <c r="H62" s="4">
        <f t="shared" si="10"/>
        <v>102</v>
      </c>
      <c r="I62" s="19">
        <f t="shared" si="11"/>
        <v>112.5</v>
      </c>
      <c r="K62" s="14">
        <f>IFERROR(Table24[[#This Row],[ &lt;15]]/Table24[[#This Row],[Grand Total]],"")</f>
        <v>0</v>
      </c>
      <c r="L62" s="15">
        <f>IFERROR(Table24[[#This Row],[FY24 DATIM Target_Adj (internal) (g*i(district total))]]*K62,"")</f>
        <v>0</v>
      </c>
    </row>
    <row r="63" spans="1:12" x14ac:dyDescent="0.3">
      <c r="A63" s="24" t="s">
        <v>9</v>
      </c>
      <c r="B63" s="1" t="s">
        <v>68</v>
      </c>
      <c r="C63" s="1" t="s">
        <v>75</v>
      </c>
      <c r="D63" s="2">
        <v>0</v>
      </c>
      <c r="E63" s="2">
        <v>5</v>
      </c>
      <c r="F63" s="2">
        <v>5</v>
      </c>
      <c r="G63" s="3">
        <f>F63/$F$170</f>
        <v>3.3557046979865772E-2</v>
      </c>
      <c r="H63" s="4">
        <f t="shared" si="10"/>
        <v>6.8456375838926178</v>
      </c>
      <c r="I63" s="19">
        <f t="shared" si="11"/>
        <v>7.550335570469799</v>
      </c>
      <c r="K63" s="14">
        <f>IFERROR(Table24[[#This Row],[ &lt;15]]/Table24[[#This Row],[Grand Total]],"")</f>
        <v>0</v>
      </c>
      <c r="L63" s="15">
        <f>IFERROR(Table24[[#This Row],[FY24 DATIM Target_Adj (internal) (g*i(district total))]]*K63,"")</f>
        <v>0</v>
      </c>
    </row>
    <row r="64" spans="1:12" x14ac:dyDescent="0.3">
      <c r="A64" s="24" t="s">
        <v>9</v>
      </c>
      <c r="B64" s="1" t="s">
        <v>68</v>
      </c>
      <c r="C64" s="1" t="s">
        <v>76</v>
      </c>
      <c r="D64" s="2">
        <v>0</v>
      </c>
      <c r="E64" s="2">
        <v>2</v>
      </c>
      <c r="F64" s="2">
        <v>2</v>
      </c>
      <c r="G64" s="3">
        <f t="shared" si="9"/>
        <v>0.05</v>
      </c>
      <c r="H64" s="4">
        <f t="shared" si="10"/>
        <v>10.200000000000001</v>
      </c>
      <c r="I64" s="19">
        <f t="shared" si="11"/>
        <v>11.25</v>
      </c>
      <c r="K64" s="14">
        <f>IFERROR(Table24[[#This Row],[ &lt;15]]/Table24[[#This Row],[Grand Total]],"")</f>
        <v>0</v>
      </c>
      <c r="L64" s="15">
        <f>IFERROR(Table24[[#This Row],[FY24 DATIM Target_Adj (internal) (g*i(district total))]]*K64,"")</f>
        <v>0</v>
      </c>
    </row>
    <row r="65" spans="1:12" x14ac:dyDescent="0.3">
      <c r="A65" s="24" t="s">
        <v>9</v>
      </c>
      <c r="B65" s="1" t="s">
        <v>68</v>
      </c>
      <c r="C65" s="1" t="s">
        <v>77</v>
      </c>
      <c r="D65" s="2">
        <v>0</v>
      </c>
      <c r="E65" s="2">
        <v>3</v>
      </c>
      <c r="F65" s="2">
        <v>3</v>
      </c>
      <c r="G65" s="3">
        <f>F65/$F$170</f>
        <v>2.0134228187919462E-2</v>
      </c>
      <c r="H65" s="4">
        <f t="shared" si="10"/>
        <v>4.1073825503355703</v>
      </c>
      <c r="I65" s="19">
        <f t="shared" si="11"/>
        <v>4.5302013422818792</v>
      </c>
      <c r="K65" s="14">
        <f>IFERROR(Table24[[#This Row],[ &lt;15]]/Table24[[#This Row],[Grand Total]],"")</f>
        <v>0</v>
      </c>
      <c r="L65" s="15">
        <f>IFERROR(Table24[[#This Row],[FY24 DATIM Target_Adj (internal) (g*i(district total))]]*K65,"")</f>
        <v>0</v>
      </c>
    </row>
    <row r="66" spans="1:12" x14ac:dyDescent="0.3">
      <c r="A66" s="25" t="s">
        <v>9</v>
      </c>
      <c r="B66" s="5" t="s">
        <v>78</v>
      </c>
      <c r="C66" s="5"/>
      <c r="D66" s="6">
        <v>1</v>
      </c>
      <c r="E66" s="6">
        <v>39</v>
      </c>
      <c r="F66" s="6">
        <v>40</v>
      </c>
      <c r="G66" s="7">
        <f t="shared" si="9"/>
        <v>1</v>
      </c>
      <c r="H66" s="177">
        <v>204</v>
      </c>
      <c r="I66" s="212">
        <v>225</v>
      </c>
      <c r="K66" s="14">
        <f>IFERROR(Table24[[#This Row],[ &lt;15]]/Table24[[#This Row],[Grand Total]],"")</f>
        <v>2.5000000000000001E-2</v>
      </c>
      <c r="L66" s="15">
        <f>IFERROR(Table24[[#This Row],[FY24 DATIM Target_Adj (internal) (g*i(district total))]]*K66,"")</f>
        <v>5.625</v>
      </c>
    </row>
    <row r="67" spans="1:12" x14ac:dyDescent="0.3">
      <c r="A67" s="24" t="s">
        <v>9</v>
      </c>
      <c r="B67" s="1" t="s">
        <v>79</v>
      </c>
      <c r="C67" s="1" t="s">
        <v>80</v>
      </c>
      <c r="D67" s="2">
        <v>0</v>
      </c>
      <c r="E67" s="2">
        <v>2</v>
      </c>
      <c r="F67" s="2">
        <v>2</v>
      </c>
      <c r="G67" s="3">
        <f>F67/$F$73</f>
        <v>0.14285714285714285</v>
      </c>
      <c r="H67" s="4">
        <f>G67*$H$73</f>
        <v>15.571428571428571</v>
      </c>
      <c r="I67" s="19">
        <f>G67*$I$73</f>
        <v>17.142857142857142</v>
      </c>
      <c r="K67" s="14">
        <f>IFERROR(Table24[[#This Row],[ &lt;15]]/Table24[[#This Row],[Grand Total]],"")</f>
        <v>0</v>
      </c>
      <c r="L67" s="15">
        <f>IFERROR(Table24[[#This Row],[FY24 DATIM Target_Adj (internal) (g*i(district total))]]*K67,"")</f>
        <v>0</v>
      </c>
    </row>
    <row r="68" spans="1:12" x14ac:dyDescent="0.3">
      <c r="A68" s="24" t="s">
        <v>9</v>
      </c>
      <c r="B68" s="1" t="s">
        <v>79</v>
      </c>
      <c r="C68" s="1" t="s">
        <v>81</v>
      </c>
      <c r="D68" s="2">
        <v>0</v>
      </c>
      <c r="E68" s="2">
        <v>4</v>
      </c>
      <c r="F68" s="2">
        <v>4</v>
      </c>
      <c r="G68" s="3">
        <f t="shared" ref="G68:G73" si="12">F68/$F$73</f>
        <v>0.2857142857142857</v>
      </c>
      <c r="H68" s="4">
        <f t="shared" ref="H68:H72" si="13">G68*$H$73</f>
        <v>31.142857142857142</v>
      </c>
      <c r="I68" s="19">
        <f t="shared" ref="I68:I72" si="14">G68*$I$73</f>
        <v>34.285714285714285</v>
      </c>
      <c r="K68" s="14">
        <f>IFERROR(Table24[[#This Row],[ &lt;15]]/Table24[[#This Row],[Grand Total]],"")</f>
        <v>0</v>
      </c>
      <c r="L68" s="15">
        <f>IFERROR(Table24[[#This Row],[FY24 DATIM Target_Adj (internal) (g*i(district total))]]*K68,"")</f>
        <v>0</v>
      </c>
    </row>
    <row r="69" spans="1:12" x14ac:dyDescent="0.3">
      <c r="A69" s="24" t="s">
        <v>9</v>
      </c>
      <c r="B69" s="1" t="s">
        <v>79</v>
      </c>
      <c r="C69" s="1" t="s">
        <v>82</v>
      </c>
      <c r="D69" s="2">
        <v>0</v>
      </c>
      <c r="E69" s="2">
        <v>1</v>
      </c>
      <c r="F69" s="2">
        <v>1</v>
      </c>
      <c r="G69" s="3">
        <f t="shared" si="12"/>
        <v>7.1428571428571425E-2</v>
      </c>
      <c r="H69" s="4">
        <f t="shared" si="13"/>
        <v>7.7857142857142856</v>
      </c>
      <c r="I69" s="19">
        <f t="shared" si="14"/>
        <v>8.5714285714285712</v>
      </c>
      <c r="K69" s="14">
        <f>IFERROR(Table24[[#This Row],[ &lt;15]]/Table24[[#This Row],[Grand Total]],"")</f>
        <v>0</v>
      </c>
      <c r="L69" s="15">
        <f>IFERROR(Table24[[#This Row],[FY24 DATIM Target_Adj (internal) (g*i(district total))]]*K69,"")</f>
        <v>0</v>
      </c>
    </row>
    <row r="70" spans="1:12" x14ac:dyDescent="0.3">
      <c r="A70" s="24" t="s">
        <v>9</v>
      </c>
      <c r="B70" s="1" t="s">
        <v>79</v>
      </c>
      <c r="C70" s="1" t="s">
        <v>83</v>
      </c>
      <c r="D70" s="2">
        <v>0</v>
      </c>
      <c r="E70" s="2">
        <v>1</v>
      </c>
      <c r="F70" s="2">
        <v>1</v>
      </c>
      <c r="G70" s="3">
        <f t="shared" si="12"/>
        <v>7.1428571428571425E-2</v>
      </c>
      <c r="H70" s="4">
        <f t="shared" si="13"/>
        <v>7.7857142857142856</v>
      </c>
      <c r="I70" s="19">
        <f t="shared" si="14"/>
        <v>8.5714285714285712</v>
      </c>
      <c r="K70" s="14">
        <f>IFERROR(Table24[[#This Row],[ &lt;15]]/Table24[[#This Row],[Grand Total]],"")</f>
        <v>0</v>
      </c>
      <c r="L70" s="15">
        <f>IFERROR(Table24[[#This Row],[FY24 DATIM Target_Adj (internal) (g*i(district total))]]*K70,"")</f>
        <v>0</v>
      </c>
    </row>
    <row r="71" spans="1:12" x14ac:dyDescent="0.3">
      <c r="A71" s="24" t="s">
        <v>9</v>
      </c>
      <c r="B71" s="1" t="s">
        <v>79</v>
      </c>
      <c r="C71" s="1" t="s">
        <v>84</v>
      </c>
      <c r="D71" s="2">
        <v>1</v>
      </c>
      <c r="E71" s="2"/>
      <c r="F71" s="2">
        <v>1</v>
      </c>
      <c r="G71" s="3">
        <f t="shared" si="12"/>
        <v>7.1428571428571425E-2</v>
      </c>
      <c r="H71" s="4">
        <f t="shared" si="13"/>
        <v>7.7857142857142856</v>
      </c>
      <c r="I71" s="19">
        <f t="shared" si="14"/>
        <v>8.5714285714285712</v>
      </c>
      <c r="K71" s="14">
        <f>IFERROR(Table24[[#This Row],[ &lt;15]]/Table24[[#This Row],[Grand Total]],"")</f>
        <v>1</v>
      </c>
      <c r="L71" s="15">
        <f>IFERROR(Table24[[#This Row],[FY24 DATIM Target_Adj (internal) (g*i(district total))]]*K71,"")</f>
        <v>8.5714285714285712</v>
      </c>
    </row>
    <row r="72" spans="1:12" x14ac:dyDescent="0.3">
      <c r="A72" s="24" t="s">
        <v>9</v>
      </c>
      <c r="B72" s="1" t="s">
        <v>79</v>
      </c>
      <c r="C72" s="1" t="s">
        <v>85</v>
      </c>
      <c r="D72" s="2">
        <v>0</v>
      </c>
      <c r="E72" s="2">
        <v>5</v>
      </c>
      <c r="F72" s="2">
        <v>5</v>
      </c>
      <c r="G72" s="3">
        <f t="shared" si="12"/>
        <v>0.35714285714285715</v>
      </c>
      <c r="H72" s="4">
        <f t="shared" si="13"/>
        <v>38.928571428571431</v>
      </c>
      <c r="I72" s="19">
        <f t="shared" si="14"/>
        <v>42.857142857142861</v>
      </c>
      <c r="K72" s="14">
        <f>IFERROR(Table24[[#This Row],[ &lt;15]]/Table24[[#This Row],[Grand Total]],"")</f>
        <v>0</v>
      </c>
      <c r="L72" s="15">
        <f>IFERROR(Table24[[#This Row],[FY24 DATIM Target_Adj (internal) (g*i(district total))]]*K72,"")</f>
        <v>0</v>
      </c>
    </row>
    <row r="73" spans="1:12" x14ac:dyDescent="0.3">
      <c r="A73" s="25" t="s">
        <v>9</v>
      </c>
      <c r="B73" s="5" t="s">
        <v>86</v>
      </c>
      <c r="C73" s="5"/>
      <c r="D73" s="6">
        <v>1</v>
      </c>
      <c r="E73" s="6">
        <v>13</v>
      </c>
      <c r="F73" s="6">
        <v>14</v>
      </c>
      <c r="G73" s="7">
        <f t="shared" si="12"/>
        <v>1</v>
      </c>
      <c r="H73" s="177">
        <v>109</v>
      </c>
      <c r="I73" s="212">
        <v>120</v>
      </c>
      <c r="K73" s="14">
        <f>IFERROR(Table24[[#This Row],[ &lt;15]]/Table24[[#This Row],[Grand Total]],"")</f>
        <v>7.1428571428571425E-2</v>
      </c>
      <c r="L73" s="15">
        <f>IFERROR(Table24[[#This Row],[FY24 DATIM Target_Adj (internal) (g*i(district total))]]*K73,"")</f>
        <v>8.5714285714285712</v>
      </c>
    </row>
    <row r="74" spans="1:12" x14ac:dyDescent="0.3">
      <c r="A74" s="24" t="s">
        <v>9</v>
      </c>
      <c r="B74" s="1" t="s">
        <v>87</v>
      </c>
      <c r="C74" s="1" t="s">
        <v>88</v>
      </c>
      <c r="D74" s="2">
        <v>1</v>
      </c>
      <c r="E74" s="2">
        <v>32</v>
      </c>
      <c r="F74" s="2">
        <v>33</v>
      </c>
      <c r="G74" s="3">
        <f t="shared" ref="G74:G80" si="15">F74/$F$86</f>
        <v>0.15714285714285714</v>
      </c>
      <c r="H74" s="4">
        <f t="shared" ref="H74:H83" si="16">G74*$H$86</f>
        <v>115.81428571428572</v>
      </c>
      <c r="I74" s="19">
        <f t="shared" ref="I74:I83" si="17">G74*$I$86</f>
        <v>127.44285714285714</v>
      </c>
      <c r="K74" s="14">
        <f>IFERROR(Table24[[#This Row],[ &lt;15]]/Table24[[#This Row],[Grand Total]],"")</f>
        <v>3.0303030303030304E-2</v>
      </c>
      <c r="L74" s="15">
        <f>IFERROR(Table24[[#This Row],[FY24 DATIM Target_Adj (internal) (g*i(district total))]]*K74,"")</f>
        <v>3.861904761904762</v>
      </c>
    </row>
    <row r="75" spans="1:12" x14ac:dyDescent="0.3">
      <c r="A75" s="24" t="s">
        <v>9</v>
      </c>
      <c r="B75" s="1" t="s">
        <v>87</v>
      </c>
      <c r="C75" s="1" t="s">
        <v>89</v>
      </c>
      <c r="D75" s="2">
        <v>0</v>
      </c>
      <c r="E75" s="2">
        <v>9</v>
      </c>
      <c r="F75" s="2">
        <v>9</v>
      </c>
      <c r="G75" s="3">
        <f t="shared" si="15"/>
        <v>4.2857142857142858E-2</v>
      </c>
      <c r="H75" s="4">
        <f t="shared" si="16"/>
        <v>31.585714285714285</v>
      </c>
      <c r="I75" s="19">
        <f t="shared" si="17"/>
        <v>34.75714285714286</v>
      </c>
      <c r="K75" s="14">
        <f>IFERROR(Table24[[#This Row],[ &lt;15]]/Table24[[#This Row],[Grand Total]],"")</f>
        <v>0</v>
      </c>
      <c r="L75" s="15">
        <f>IFERROR(Table24[[#This Row],[FY24 DATIM Target_Adj (internal) (g*i(district total))]]*K75,"")</f>
        <v>0</v>
      </c>
    </row>
    <row r="76" spans="1:12" x14ac:dyDescent="0.3">
      <c r="A76" s="24" t="s">
        <v>9</v>
      </c>
      <c r="B76" s="1" t="s">
        <v>87</v>
      </c>
      <c r="C76" s="1" t="s">
        <v>90</v>
      </c>
      <c r="D76" s="2">
        <v>0</v>
      </c>
      <c r="E76" s="2">
        <v>6</v>
      </c>
      <c r="F76" s="2">
        <v>6</v>
      </c>
      <c r="G76" s="3">
        <f t="shared" si="15"/>
        <v>2.8571428571428571E-2</v>
      </c>
      <c r="H76" s="4">
        <f t="shared" si="16"/>
        <v>21.057142857142857</v>
      </c>
      <c r="I76" s="19">
        <f t="shared" si="17"/>
        <v>23.171428571428571</v>
      </c>
      <c r="K76" s="14">
        <f>IFERROR(Table24[[#This Row],[ &lt;15]]/Table24[[#This Row],[Grand Total]],"")</f>
        <v>0</v>
      </c>
      <c r="L76" s="15">
        <f>IFERROR(Table24[[#This Row],[FY24 DATIM Target_Adj (internal) (g*i(district total))]]*K76,"")</f>
        <v>0</v>
      </c>
    </row>
    <row r="77" spans="1:12" x14ac:dyDescent="0.3">
      <c r="A77" s="24" t="s">
        <v>9</v>
      </c>
      <c r="B77" s="1" t="s">
        <v>87</v>
      </c>
      <c r="C77" s="1" t="s">
        <v>91</v>
      </c>
      <c r="D77" s="2">
        <v>0</v>
      </c>
      <c r="E77" s="2">
        <v>4</v>
      </c>
      <c r="F77" s="2">
        <v>4</v>
      </c>
      <c r="G77" s="3">
        <f t="shared" si="15"/>
        <v>1.9047619047619049E-2</v>
      </c>
      <c r="H77" s="4">
        <f t="shared" si="16"/>
        <v>14.03809523809524</v>
      </c>
      <c r="I77" s="19">
        <f t="shared" si="17"/>
        <v>15.44761904761905</v>
      </c>
      <c r="K77" s="14">
        <f>IFERROR(Table24[[#This Row],[ &lt;15]]/Table24[[#This Row],[Grand Total]],"")</f>
        <v>0</v>
      </c>
      <c r="L77" s="15">
        <f>IFERROR(Table24[[#This Row],[FY24 DATIM Target_Adj (internal) (g*i(district total))]]*K77,"")</f>
        <v>0</v>
      </c>
    </row>
    <row r="78" spans="1:12" x14ac:dyDescent="0.3">
      <c r="A78" s="24" t="s">
        <v>9</v>
      </c>
      <c r="B78" s="1" t="s">
        <v>87</v>
      </c>
      <c r="C78" s="1" t="s">
        <v>92</v>
      </c>
      <c r="D78" s="2">
        <v>0</v>
      </c>
      <c r="E78" s="2">
        <v>19</v>
      </c>
      <c r="F78" s="2">
        <v>19</v>
      </c>
      <c r="G78" s="3">
        <f t="shared" si="15"/>
        <v>9.0476190476190474E-2</v>
      </c>
      <c r="H78" s="4">
        <f t="shared" si="16"/>
        <v>66.680952380952377</v>
      </c>
      <c r="I78" s="19">
        <f t="shared" si="17"/>
        <v>73.376190476190473</v>
      </c>
      <c r="K78" s="14">
        <f>IFERROR(Table24[[#This Row],[ &lt;15]]/Table24[[#This Row],[Grand Total]],"")</f>
        <v>0</v>
      </c>
      <c r="L78" s="15">
        <f>IFERROR(Table24[[#This Row],[FY24 DATIM Target_Adj (internal) (g*i(district total))]]*K78,"")</f>
        <v>0</v>
      </c>
    </row>
    <row r="79" spans="1:12" x14ac:dyDescent="0.3">
      <c r="A79" s="24" t="s">
        <v>9</v>
      </c>
      <c r="B79" s="1" t="s">
        <v>87</v>
      </c>
      <c r="C79" s="1" t="s">
        <v>93</v>
      </c>
      <c r="D79" s="2">
        <v>0</v>
      </c>
      <c r="E79" s="2">
        <v>2</v>
      </c>
      <c r="F79" s="2">
        <v>2</v>
      </c>
      <c r="G79" s="3">
        <f t="shared" si="15"/>
        <v>9.5238095238095247E-3</v>
      </c>
      <c r="H79" s="4">
        <f t="shared" si="16"/>
        <v>7.0190476190476199</v>
      </c>
      <c r="I79" s="19">
        <f t="shared" si="17"/>
        <v>7.7238095238095248</v>
      </c>
      <c r="K79" s="14">
        <f>IFERROR(Table24[[#This Row],[ &lt;15]]/Table24[[#This Row],[Grand Total]],"")</f>
        <v>0</v>
      </c>
      <c r="L79" s="15">
        <f>IFERROR(Table24[[#This Row],[FY24 DATIM Target_Adj (internal) (g*i(district total))]]*K79,"")</f>
        <v>0</v>
      </c>
    </row>
    <row r="80" spans="1:12" x14ac:dyDescent="0.3">
      <c r="A80" s="24" t="s">
        <v>9</v>
      </c>
      <c r="B80" s="1" t="s">
        <v>87</v>
      </c>
      <c r="C80" s="1" t="s">
        <v>94</v>
      </c>
      <c r="D80" s="2">
        <v>1</v>
      </c>
      <c r="E80" s="2">
        <v>56</v>
      </c>
      <c r="F80" s="2">
        <v>57</v>
      </c>
      <c r="G80" s="3">
        <f t="shared" si="15"/>
        <v>0.27142857142857141</v>
      </c>
      <c r="H80" s="4">
        <f t="shared" si="16"/>
        <v>200.04285714285712</v>
      </c>
      <c r="I80" s="19">
        <f t="shared" si="17"/>
        <v>220.12857142857141</v>
      </c>
      <c r="K80" s="14">
        <f>IFERROR(Table24[[#This Row],[ &lt;15]]/Table24[[#This Row],[Grand Total]],"")</f>
        <v>1.7543859649122806E-2</v>
      </c>
      <c r="L80" s="15">
        <f>IFERROR(Table24[[#This Row],[FY24 DATIM Target_Adj (internal) (g*i(district total))]]*K80,"")</f>
        <v>3.8619047619047611</v>
      </c>
    </row>
    <row r="81" spans="1:12" x14ac:dyDescent="0.3">
      <c r="A81" s="24" t="s">
        <v>9</v>
      </c>
      <c r="B81" s="1" t="s">
        <v>87</v>
      </c>
      <c r="C81" s="1" t="s">
        <v>95</v>
      </c>
      <c r="D81" s="2">
        <v>0</v>
      </c>
      <c r="E81" s="2">
        <v>3</v>
      </c>
      <c r="F81" s="2">
        <v>3</v>
      </c>
      <c r="G81" s="3">
        <f>F81/$F$170</f>
        <v>2.0134228187919462E-2</v>
      </c>
      <c r="H81" s="4">
        <f t="shared" si="16"/>
        <v>14.838926174496644</v>
      </c>
      <c r="I81" s="19">
        <f t="shared" si="17"/>
        <v>16.328859060402685</v>
      </c>
      <c r="K81" s="14">
        <f>IFERROR(Table24[[#This Row],[ &lt;15]]/Table24[[#This Row],[Grand Total]],"")</f>
        <v>0</v>
      </c>
      <c r="L81" s="15">
        <f>IFERROR(Table24[[#This Row],[FY24 DATIM Target_Adj (internal) (g*i(district total))]]*K81,"")</f>
        <v>0</v>
      </c>
    </row>
    <row r="82" spans="1:12" x14ac:dyDescent="0.3">
      <c r="A82" s="24" t="s">
        <v>9</v>
      </c>
      <c r="B82" s="1" t="s">
        <v>87</v>
      </c>
      <c r="C82" s="1" t="s">
        <v>96</v>
      </c>
      <c r="D82" s="2">
        <v>3</v>
      </c>
      <c r="E82" s="2">
        <v>43</v>
      </c>
      <c r="F82" s="2">
        <v>46</v>
      </c>
      <c r="G82" s="3">
        <f t="shared" ref="G82" si="18">F82/$F$86</f>
        <v>0.21904761904761905</v>
      </c>
      <c r="H82" s="4">
        <f t="shared" si="16"/>
        <v>161.43809523809523</v>
      </c>
      <c r="I82" s="19">
        <f t="shared" si="17"/>
        <v>177.64761904761906</v>
      </c>
      <c r="K82" s="14">
        <f>IFERROR(Table24[[#This Row],[ &lt;15]]/Table24[[#This Row],[Grand Total]],"")</f>
        <v>6.5217391304347824E-2</v>
      </c>
      <c r="L82" s="15">
        <f>IFERROR(Table24[[#This Row],[FY24 DATIM Target_Adj (internal) (g*i(district total))]]*K82,"")</f>
        <v>11.585714285714285</v>
      </c>
    </row>
    <row r="83" spans="1:12" x14ac:dyDescent="0.3">
      <c r="A83" s="24" t="s">
        <v>9</v>
      </c>
      <c r="B83" s="1" t="s">
        <v>87</v>
      </c>
      <c r="C83" s="1" t="s">
        <v>97</v>
      </c>
      <c r="D83" s="2">
        <v>1</v>
      </c>
      <c r="E83" s="2">
        <v>10</v>
      </c>
      <c r="F83" s="2">
        <v>11</v>
      </c>
      <c r="G83" s="3">
        <f>F83/$F$170</f>
        <v>7.3825503355704702E-2</v>
      </c>
      <c r="H83" s="4">
        <f t="shared" si="16"/>
        <v>54.409395973154368</v>
      </c>
      <c r="I83" s="19">
        <f t="shared" si="17"/>
        <v>59.872483221476514</v>
      </c>
      <c r="K83" s="14">
        <f>IFERROR(Table24[[#This Row],[ &lt;15]]/Table24[[#This Row],[Grand Total]],"")</f>
        <v>9.0909090909090912E-2</v>
      </c>
      <c r="L83" s="15">
        <f>IFERROR(Table24[[#This Row],[FY24 DATIM Target_Adj (internal) (g*i(district total))]]*K83,"")</f>
        <v>5.4429530201342287</v>
      </c>
    </row>
    <row r="84" spans="1:12" x14ac:dyDescent="0.3">
      <c r="A84" s="24" t="s">
        <v>9</v>
      </c>
      <c r="B84" s="1" t="s">
        <v>87</v>
      </c>
      <c r="C84" s="1" t="s">
        <v>98</v>
      </c>
      <c r="D84" s="2">
        <v>2</v>
      </c>
      <c r="E84" s="2">
        <v>5</v>
      </c>
      <c r="F84" s="2">
        <v>7</v>
      </c>
      <c r="G84" s="3">
        <f>F84/$F$86</f>
        <v>3.3333333333333333E-2</v>
      </c>
      <c r="H84" s="4">
        <f>G84*$H$86</f>
        <v>24.566666666666666</v>
      </c>
      <c r="I84" s="19">
        <f>G84*$I$86</f>
        <v>27.033333333333331</v>
      </c>
      <c r="K84" s="14">
        <f>IFERROR(Table24[[#This Row],[ &lt;15]]/Table24[[#This Row],[Grand Total]],"")</f>
        <v>0.2857142857142857</v>
      </c>
      <c r="L84" s="15">
        <f>IFERROR(Table24[[#This Row],[FY24 DATIM Target_Adj (internal) (g*i(district total))]]*K84,"")</f>
        <v>7.723809523809523</v>
      </c>
    </row>
    <row r="85" spans="1:12" x14ac:dyDescent="0.3">
      <c r="A85" s="24" t="s">
        <v>9</v>
      </c>
      <c r="B85" s="1" t="s">
        <v>87</v>
      </c>
      <c r="C85" s="1" t="s">
        <v>99</v>
      </c>
      <c r="D85" s="2">
        <v>0</v>
      </c>
      <c r="E85" s="2">
        <v>27</v>
      </c>
      <c r="F85" s="2">
        <v>27</v>
      </c>
      <c r="G85" s="3">
        <f>F85/$F$86</f>
        <v>0.12857142857142856</v>
      </c>
      <c r="H85" s="4">
        <f>G85*$H$86</f>
        <v>94.757142857142853</v>
      </c>
      <c r="I85" s="19">
        <f>G85*$I$86</f>
        <v>104.27142857142856</v>
      </c>
      <c r="K85" s="14">
        <f>IFERROR(Table24[[#This Row],[ &lt;15]]/Table24[[#This Row],[Grand Total]],"")</f>
        <v>0</v>
      </c>
      <c r="L85" s="15">
        <f>IFERROR(Table24[[#This Row],[FY24 DATIM Target_Adj (internal) (g*i(district total))]]*K85,"")</f>
        <v>0</v>
      </c>
    </row>
    <row r="86" spans="1:12" x14ac:dyDescent="0.3">
      <c r="A86" s="25" t="s">
        <v>9</v>
      </c>
      <c r="B86" s="5" t="s">
        <v>100</v>
      </c>
      <c r="C86" s="5"/>
      <c r="D86" s="6">
        <v>7</v>
      </c>
      <c r="E86" s="6">
        <v>203</v>
      </c>
      <c r="F86" s="6">
        <v>210</v>
      </c>
      <c r="G86" s="7">
        <f>F86/$F$86</f>
        <v>1</v>
      </c>
      <c r="H86" s="223">
        <v>737</v>
      </c>
      <c r="I86" s="222">
        <v>811</v>
      </c>
      <c r="K86" s="14">
        <f>IFERROR(Table24[[#This Row],[ &lt;15]]/Table24[[#This Row],[Grand Total]],"")</f>
        <v>3.3333333333333333E-2</v>
      </c>
      <c r="L86" s="15">
        <f>IFERROR(Table24[[#This Row],[FY24 DATIM Target_Adj (internal) (g*i(district total))]]*K86,"")</f>
        <v>27.033333333333331</v>
      </c>
    </row>
    <row r="87" spans="1:12" x14ac:dyDescent="0.3">
      <c r="A87" s="24" t="s">
        <v>9</v>
      </c>
      <c r="B87" s="1" t="s">
        <v>101</v>
      </c>
      <c r="C87" s="1" t="s">
        <v>102</v>
      </c>
      <c r="D87" s="2">
        <v>0</v>
      </c>
      <c r="E87" s="2">
        <v>1</v>
      </c>
      <c r="F87" s="2">
        <v>1</v>
      </c>
      <c r="G87" s="3">
        <f>F87/$F$106</f>
        <v>3.6764705882352941E-3</v>
      </c>
      <c r="H87" s="4">
        <f>G87*$H$106</f>
        <v>0.96323529411764708</v>
      </c>
      <c r="I87" s="19">
        <f>G87*$I$106</f>
        <v>1.0625</v>
      </c>
      <c r="K87" s="14">
        <f>IFERROR(Table24[[#This Row],[ &lt;15]]/Table24[[#This Row],[Grand Total]],"")</f>
        <v>0</v>
      </c>
      <c r="L87" s="15">
        <f>IFERROR(Table24[[#This Row],[FY24 DATIM Target_Adj (internal) (g*i(district total))]]*K87,"")</f>
        <v>0</v>
      </c>
    </row>
    <row r="88" spans="1:12" x14ac:dyDescent="0.3">
      <c r="A88" s="24" t="s">
        <v>9</v>
      </c>
      <c r="B88" s="1" t="s">
        <v>101</v>
      </c>
      <c r="C88" s="1" t="s">
        <v>103</v>
      </c>
      <c r="D88" s="2">
        <v>0</v>
      </c>
      <c r="E88" s="2">
        <v>13</v>
      </c>
      <c r="F88" s="2">
        <v>13</v>
      </c>
      <c r="G88" s="3">
        <f t="shared" ref="G88:G106" si="19">F88/$F$106</f>
        <v>4.779411764705882E-2</v>
      </c>
      <c r="H88" s="4">
        <f t="shared" ref="H88:H105" si="20">G88*$H$106</f>
        <v>12.522058823529411</v>
      </c>
      <c r="I88" s="19">
        <f t="shared" ref="I88:I105" si="21">G88*$I$106</f>
        <v>13.812499999999998</v>
      </c>
      <c r="K88" s="14">
        <f>IFERROR(Table24[[#This Row],[ &lt;15]]/Table24[[#This Row],[Grand Total]],"")</f>
        <v>0</v>
      </c>
      <c r="L88" s="15">
        <f>IFERROR(Table24[[#This Row],[FY24 DATIM Target_Adj (internal) (g*i(district total))]]*K88,"")</f>
        <v>0</v>
      </c>
    </row>
    <row r="89" spans="1:12" x14ac:dyDescent="0.3">
      <c r="A89" s="24" t="s">
        <v>9</v>
      </c>
      <c r="B89" s="1" t="s">
        <v>101</v>
      </c>
      <c r="C89" s="1" t="s">
        <v>104</v>
      </c>
      <c r="D89" s="2">
        <v>1</v>
      </c>
      <c r="E89" s="2">
        <v>5</v>
      </c>
      <c r="F89" s="2">
        <v>6</v>
      </c>
      <c r="G89" s="3">
        <f t="shared" si="19"/>
        <v>2.2058823529411766E-2</v>
      </c>
      <c r="H89" s="4">
        <f t="shared" si="20"/>
        <v>5.7794117647058831</v>
      </c>
      <c r="I89" s="19">
        <f t="shared" si="21"/>
        <v>6.375</v>
      </c>
      <c r="K89" s="14">
        <f>IFERROR(Table24[[#This Row],[ &lt;15]]/Table24[[#This Row],[Grand Total]],"")</f>
        <v>0.16666666666666666</v>
      </c>
      <c r="L89" s="15">
        <f>IFERROR(Table24[[#This Row],[FY24 DATIM Target_Adj (internal) (g*i(district total))]]*K89,"")</f>
        <v>1.0625</v>
      </c>
    </row>
    <row r="90" spans="1:12" x14ac:dyDescent="0.3">
      <c r="A90" s="24" t="s">
        <v>9</v>
      </c>
      <c r="B90" s="1" t="s">
        <v>101</v>
      </c>
      <c r="C90" s="1" t="s">
        <v>105</v>
      </c>
      <c r="D90" s="2">
        <v>0</v>
      </c>
      <c r="E90" s="2">
        <v>1</v>
      </c>
      <c r="F90" s="2">
        <v>1</v>
      </c>
      <c r="G90" s="3">
        <f t="shared" si="19"/>
        <v>3.6764705882352941E-3</v>
      </c>
      <c r="H90" s="4">
        <f t="shared" si="20"/>
        <v>0.96323529411764708</v>
      </c>
      <c r="I90" s="19">
        <f t="shared" si="21"/>
        <v>1.0625</v>
      </c>
      <c r="K90" s="14">
        <f>IFERROR(Table24[[#This Row],[ &lt;15]]/Table24[[#This Row],[Grand Total]],"")</f>
        <v>0</v>
      </c>
      <c r="L90" s="15">
        <f>IFERROR(Table24[[#This Row],[FY24 DATIM Target_Adj (internal) (g*i(district total))]]*K90,"")</f>
        <v>0</v>
      </c>
    </row>
    <row r="91" spans="1:12" x14ac:dyDescent="0.3">
      <c r="A91" s="24" t="s">
        <v>9</v>
      </c>
      <c r="B91" s="1" t="s">
        <v>101</v>
      </c>
      <c r="C91" s="1" t="s">
        <v>106</v>
      </c>
      <c r="D91" s="2">
        <v>0</v>
      </c>
      <c r="E91" s="2">
        <v>6</v>
      </c>
      <c r="F91" s="2">
        <v>6</v>
      </c>
      <c r="G91" s="3">
        <f t="shared" si="19"/>
        <v>2.2058823529411766E-2</v>
      </c>
      <c r="H91" s="4">
        <f t="shared" si="20"/>
        <v>5.7794117647058831</v>
      </c>
      <c r="I91" s="19">
        <f t="shared" si="21"/>
        <v>6.375</v>
      </c>
      <c r="K91" s="14">
        <f>IFERROR(Table24[[#This Row],[ &lt;15]]/Table24[[#This Row],[Grand Total]],"")</f>
        <v>0</v>
      </c>
      <c r="L91" s="15">
        <f>IFERROR(Table24[[#This Row],[FY24 DATIM Target_Adj (internal) (g*i(district total))]]*K91,"")</f>
        <v>0</v>
      </c>
    </row>
    <row r="92" spans="1:12" x14ac:dyDescent="0.3">
      <c r="A92" s="24" t="s">
        <v>9</v>
      </c>
      <c r="B92" s="1" t="s">
        <v>101</v>
      </c>
      <c r="C92" s="1" t="s">
        <v>194</v>
      </c>
      <c r="D92" s="2">
        <v>0</v>
      </c>
      <c r="E92" s="2">
        <v>0</v>
      </c>
      <c r="F92" s="2">
        <v>0</v>
      </c>
      <c r="G92" s="3">
        <f>F92/$F$170</f>
        <v>0</v>
      </c>
      <c r="H92" s="4">
        <f t="shared" si="20"/>
        <v>0</v>
      </c>
      <c r="I92" s="19">
        <f t="shared" si="21"/>
        <v>0</v>
      </c>
      <c r="K92" s="14">
        <v>0</v>
      </c>
      <c r="L92" s="15">
        <f>IFERROR(Table24[[#This Row],[FY24 DATIM Target_Adj (internal) (g*i(district total))]]*K92,"")</f>
        <v>0</v>
      </c>
    </row>
    <row r="93" spans="1:12" x14ac:dyDescent="0.3">
      <c r="A93" s="24" t="s">
        <v>9</v>
      </c>
      <c r="B93" s="1" t="s">
        <v>101</v>
      </c>
      <c r="C93" s="1" t="s">
        <v>108</v>
      </c>
      <c r="D93" s="2">
        <v>0</v>
      </c>
      <c r="E93" s="2">
        <v>13</v>
      </c>
      <c r="F93" s="2">
        <v>13</v>
      </c>
      <c r="G93" s="3">
        <f t="shared" si="19"/>
        <v>4.779411764705882E-2</v>
      </c>
      <c r="H93" s="4">
        <f t="shared" si="20"/>
        <v>12.522058823529411</v>
      </c>
      <c r="I93" s="19">
        <f t="shared" si="21"/>
        <v>13.812499999999998</v>
      </c>
      <c r="K93" s="14">
        <f>IFERROR(Table24[[#This Row],[ &lt;15]]/Table24[[#This Row],[Grand Total]],"")</f>
        <v>0</v>
      </c>
      <c r="L93" s="15">
        <f>IFERROR(Table24[[#This Row],[FY24 DATIM Target_Adj (internal) (g*i(district total))]]*K93,"")</f>
        <v>0</v>
      </c>
    </row>
    <row r="94" spans="1:12" x14ac:dyDescent="0.3">
      <c r="A94" s="24" t="s">
        <v>9</v>
      </c>
      <c r="B94" s="1" t="s">
        <v>101</v>
      </c>
      <c r="C94" s="1" t="s">
        <v>109</v>
      </c>
      <c r="D94" s="2">
        <v>0</v>
      </c>
      <c r="E94" s="2">
        <v>10</v>
      </c>
      <c r="F94" s="2">
        <v>10</v>
      </c>
      <c r="G94" s="3">
        <f t="shared" si="19"/>
        <v>3.6764705882352942E-2</v>
      </c>
      <c r="H94" s="4">
        <f t="shared" si="20"/>
        <v>9.632352941176471</v>
      </c>
      <c r="I94" s="19">
        <f t="shared" si="21"/>
        <v>10.625</v>
      </c>
      <c r="K94" s="14">
        <f>IFERROR(Table24[[#This Row],[ &lt;15]]/Table24[[#This Row],[Grand Total]],"")</f>
        <v>0</v>
      </c>
      <c r="L94" s="15">
        <f>IFERROR(Table24[[#This Row],[FY24 DATIM Target_Adj (internal) (g*i(district total))]]*K94,"")</f>
        <v>0</v>
      </c>
    </row>
    <row r="95" spans="1:12" x14ac:dyDescent="0.3">
      <c r="A95" s="24" t="s">
        <v>9</v>
      </c>
      <c r="B95" s="1" t="s">
        <v>101</v>
      </c>
      <c r="C95" s="1" t="s">
        <v>110</v>
      </c>
      <c r="D95" s="2">
        <v>1</v>
      </c>
      <c r="E95" s="2">
        <v>22</v>
      </c>
      <c r="F95" s="2">
        <v>23</v>
      </c>
      <c r="G95" s="3">
        <f t="shared" si="19"/>
        <v>8.455882352941177E-2</v>
      </c>
      <c r="H95" s="4">
        <f t="shared" si="20"/>
        <v>22.154411764705884</v>
      </c>
      <c r="I95" s="19">
        <f t="shared" si="21"/>
        <v>24.4375</v>
      </c>
      <c r="K95" s="14">
        <f>IFERROR(Table24[[#This Row],[ &lt;15]]/Table24[[#This Row],[Grand Total]],"")</f>
        <v>4.3478260869565216E-2</v>
      </c>
      <c r="L95" s="15">
        <f>IFERROR(Table24[[#This Row],[FY24 DATIM Target_Adj (internal) (g*i(district total))]]*K95,"")</f>
        <v>1.0625</v>
      </c>
    </row>
    <row r="96" spans="1:12" x14ac:dyDescent="0.3">
      <c r="A96" s="24" t="s">
        <v>9</v>
      </c>
      <c r="B96" s="1" t="s">
        <v>101</v>
      </c>
      <c r="C96" s="1" t="s">
        <v>111</v>
      </c>
      <c r="D96" s="2">
        <v>0</v>
      </c>
      <c r="E96" s="2">
        <v>22</v>
      </c>
      <c r="F96" s="2">
        <v>22</v>
      </c>
      <c r="G96" s="3">
        <f t="shared" si="19"/>
        <v>8.0882352941176475E-2</v>
      </c>
      <c r="H96" s="4">
        <f t="shared" si="20"/>
        <v>21.191176470588236</v>
      </c>
      <c r="I96" s="19">
        <f t="shared" si="21"/>
        <v>23.375</v>
      </c>
      <c r="K96" s="14">
        <f>IFERROR(Table24[[#This Row],[ &lt;15]]/Table24[[#This Row],[Grand Total]],"")</f>
        <v>0</v>
      </c>
      <c r="L96" s="15">
        <f>IFERROR(Table24[[#This Row],[FY24 DATIM Target_Adj (internal) (g*i(district total))]]*K96,"")</f>
        <v>0</v>
      </c>
    </row>
    <row r="97" spans="1:12" x14ac:dyDescent="0.3">
      <c r="A97" s="24" t="s">
        <v>9</v>
      </c>
      <c r="B97" s="1" t="s">
        <v>101</v>
      </c>
      <c r="C97" s="1" t="s">
        <v>112</v>
      </c>
      <c r="D97" s="2">
        <v>9</v>
      </c>
      <c r="E97" s="2">
        <v>79</v>
      </c>
      <c r="F97" s="2">
        <v>88</v>
      </c>
      <c r="G97" s="3">
        <f t="shared" si="19"/>
        <v>0.3235294117647059</v>
      </c>
      <c r="H97" s="4">
        <f t="shared" si="20"/>
        <v>84.764705882352942</v>
      </c>
      <c r="I97" s="19">
        <f t="shared" si="21"/>
        <v>93.5</v>
      </c>
      <c r="K97" s="14">
        <f>IFERROR(Table24[[#This Row],[ &lt;15]]/Table24[[#This Row],[Grand Total]],"")</f>
        <v>0.10227272727272728</v>
      </c>
      <c r="L97" s="15">
        <f>IFERROR(Table24[[#This Row],[FY24 DATIM Target_Adj (internal) (g*i(district total))]]*K97,"")</f>
        <v>9.5625</v>
      </c>
    </row>
    <row r="98" spans="1:12" x14ac:dyDescent="0.3">
      <c r="A98" s="24" t="s">
        <v>9</v>
      </c>
      <c r="B98" s="1" t="s">
        <v>101</v>
      </c>
      <c r="C98" s="1" t="s">
        <v>113</v>
      </c>
      <c r="D98" s="2">
        <v>0</v>
      </c>
      <c r="E98" s="2">
        <v>18</v>
      </c>
      <c r="F98" s="2">
        <v>18</v>
      </c>
      <c r="G98" s="3">
        <f t="shared" si="19"/>
        <v>6.6176470588235295E-2</v>
      </c>
      <c r="H98" s="4">
        <f t="shared" si="20"/>
        <v>17.338235294117649</v>
      </c>
      <c r="I98" s="19">
        <f t="shared" si="21"/>
        <v>19.125</v>
      </c>
      <c r="K98" s="14">
        <f>IFERROR(Table24[[#This Row],[ &lt;15]]/Table24[[#This Row],[Grand Total]],"")</f>
        <v>0</v>
      </c>
      <c r="L98" s="15">
        <f>IFERROR(Table24[[#This Row],[FY24 DATIM Target_Adj (internal) (g*i(district total))]]*K98,"")</f>
        <v>0</v>
      </c>
    </row>
    <row r="99" spans="1:12" x14ac:dyDescent="0.3">
      <c r="A99" s="24" t="s">
        <v>9</v>
      </c>
      <c r="B99" s="1" t="s">
        <v>101</v>
      </c>
      <c r="C99" s="1" t="s">
        <v>114</v>
      </c>
      <c r="D99" s="2">
        <v>0</v>
      </c>
      <c r="E99" s="2">
        <v>5</v>
      </c>
      <c r="F99" s="2">
        <v>5</v>
      </c>
      <c r="G99" s="3">
        <f t="shared" si="19"/>
        <v>1.8382352941176471E-2</v>
      </c>
      <c r="H99" s="4">
        <f t="shared" si="20"/>
        <v>4.8161764705882355</v>
      </c>
      <c r="I99" s="19">
        <f t="shared" si="21"/>
        <v>5.3125</v>
      </c>
      <c r="K99" s="14">
        <f>IFERROR(Table24[[#This Row],[ &lt;15]]/Table24[[#This Row],[Grand Total]],"")</f>
        <v>0</v>
      </c>
      <c r="L99" s="15">
        <f>IFERROR(Table24[[#This Row],[FY24 DATIM Target_Adj (internal) (g*i(district total))]]*K99,"")</f>
        <v>0</v>
      </c>
    </row>
    <row r="100" spans="1:12" x14ac:dyDescent="0.3">
      <c r="A100" s="24" t="s">
        <v>9</v>
      </c>
      <c r="B100" s="1" t="s">
        <v>101</v>
      </c>
      <c r="C100" s="1" t="s">
        <v>115</v>
      </c>
      <c r="D100" s="2">
        <v>0</v>
      </c>
      <c r="E100" s="2">
        <v>3</v>
      </c>
      <c r="F100" s="2">
        <v>3</v>
      </c>
      <c r="G100" s="3">
        <f t="shared" si="19"/>
        <v>1.1029411764705883E-2</v>
      </c>
      <c r="H100" s="4">
        <f t="shared" si="20"/>
        <v>2.8897058823529416</v>
      </c>
      <c r="I100" s="19">
        <f t="shared" si="21"/>
        <v>3.1875</v>
      </c>
      <c r="K100" s="14">
        <f>IFERROR(Table24[[#This Row],[ &lt;15]]/Table24[[#This Row],[Grand Total]],"")</f>
        <v>0</v>
      </c>
      <c r="L100" s="15">
        <f>IFERROR(Table24[[#This Row],[FY24 DATIM Target_Adj (internal) (g*i(district total))]]*K100,"")</f>
        <v>0</v>
      </c>
    </row>
    <row r="101" spans="1:12" x14ac:dyDescent="0.3">
      <c r="A101" s="24" t="s">
        <v>9</v>
      </c>
      <c r="B101" s="1" t="s">
        <v>101</v>
      </c>
      <c r="C101" s="1" t="s">
        <v>116</v>
      </c>
      <c r="D101" s="2">
        <v>0</v>
      </c>
      <c r="E101" s="2">
        <v>1</v>
      </c>
      <c r="F101" s="2">
        <v>1</v>
      </c>
      <c r="G101" s="3">
        <f t="shared" si="19"/>
        <v>3.6764705882352941E-3</v>
      </c>
      <c r="H101" s="4">
        <f t="shared" si="20"/>
        <v>0.96323529411764708</v>
      </c>
      <c r="I101" s="19">
        <f t="shared" si="21"/>
        <v>1.0625</v>
      </c>
      <c r="K101" s="14">
        <f>IFERROR(Table24[[#This Row],[ &lt;15]]/Table24[[#This Row],[Grand Total]],"")</f>
        <v>0</v>
      </c>
      <c r="L101" s="15">
        <f>IFERROR(Table24[[#This Row],[FY24 DATIM Target_Adj (internal) (g*i(district total))]]*K101,"")</f>
        <v>0</v>
      </c>
    </row>
    <row r="102" spans="1:12" x14ac:dyDescent="0.3">
      <c r="A102" s="24" t="s">
        <v>9</v>
      </c>
      <c r="B102" s="1" t="s">
        <v>101</v>
      </c>
      <c r="C102" s="1" t="s">
        <v>117</v>
      </c>
      <c r="D102" s="2">
        <v>0</v>
      </c>
      <c r="E102" s="2">
        <v>9</v>
      </c>
      <c r="F102" s="2">
        <v>9</v>
      </c>
      <c r="G102" s="3">
        <f t="shared" si="19"/>
        <v>3.3088235294117647E-2</v>
      </c>
      <c r="H102" s="4">
        <f t="shared" si="20"/>
        <v>8.6691176470588243</v>
      </c>
      <c r="I102" s="19">
        <f t="shared" si="21"/>
        <v>9.5625</v>
      </c>
      <c r="K102" s="14">
        <f>IFERROR(Table24[[#This Row],[ &lt;15]]/Table24[[#This Row],[Grand Total]],"")</f>
        <v>0</v>
      </c>
      <c r="L102" s="15">
        <f>IFERROR(Table24[[#This Row],[FY24 DATIM Target_Adj (internal) (g*i(district total))]]*K102,"")</f>
        <v>0</v>
      </c>
    </row>
    <row r="103" spans="1:12" x14ac:dyDescent="0.3">
      <c r="A103" s="24" t="s">
        <v>9</v>
      </c>
      <c r="B103" s="1" t="s">
        <v>101</v>
      </c>
      <c r="C103" s="1" t="s">
        <v>118</v>
      </c>
      <c r="D103" s="2">
        <v>0</v>
      </c>
      <c r="E103" s="2">
        <v>2</v>
      </c>
      <c r="F103" s="2">
        <v>2</v>
      </c>
      <c r="G103" s="3">
        <f t="shared" si="19"/>
        <v>7.3529411764705881E-3</v>
      </c>
      <c r="H103" s="4">
        <f t="shared" si="20"/>
        <v>1.9264705882352942</v>
      </c>
      <c r="I103" s="19">
        <f t="shared" si="21"/>
        <v>2.125</v>
      </c>
      <c r="K103" s="14">
        <f>IFERROR(Table24[[#This Row],[ &lt;15]]/Table24[[#This Row],[Grand Total]],"")</f>
        <v>0</v>
      </c>
      <c r="L103" s="15">
        <f>IFERROR(Table24[[#This Row],[FY24 DATIM Target_Adj (internal) (g*i(district total))]]*K103,"")</f>
        <v>0</v>
      </c>
    </row>
    <row r="104" spans="1:12" x14ac:dyDescent="0.3">
      <c r="A104" s="24" t="s">
        <v>9</v>
      </c>
      <c r="B104" s="1" t="s">
        <v>101</v>
      </c>
      <c r="C104" s="1" t="s">
        <v>119</v>
      </c>
      <c r="D104" s="2">
        <v>0</v>
      </c>
      <c r="E104" s="2">
        <v>2</v>
      </c>
      <c r="F104" s="2">
        <v>2</v>
      </c>
      <c r="G104" s="3">
        <f>F104/$F$170</f>
        <v>1.3422818791946308E-2</v>
      </c>
      <c r="H104" s="4">
        <f t="shared" si="20"/>
        <v>3.5167785234899327</v>
      </c>
      <c r="I104" s="19">
        <f t="shared" si="21"/>
        <v>3.8791946308724832</v>
      </c>
      <c r="K104" s="14">
        <f>IFERROR(Table24[[#This Row],[ &lt;15]]/Table24[[#This Row],[Grand Total]],"")</f>
        <v>0</v>
      </c>
      <c r="L104" s="15">
        <f>IFERROR(Table24[[#This Row],[FY24 DATIM Target_Adj (internal) (g*i(district total))]]*K104,"")</f>
        <v>0</v>
      </c>
    </row>
    <row r="105" spans="1:12" x14ac:dyDescent="0.3">
      <c r="A105" s="24" t="s">
        <v>9</v>
      </c>
      <c r="B105" s="1" t="s">
        <v>101</v>
      </c>
      <c r="C105" s="1" t="s">
        <v>120</v>
      </c>
      <c r="D105" s="2">
        <v>2</v>
      </c>
      <c r="E105" s="2">
        <v>49</v>
      </c>
      <c r="F105" s="2">
        <v>51</v>
      </c>
      <c r="G105" s="3">
        <f t="shared" si="19"/>
        <v>0.1875</v>
      </c>
      <c r="H105" s="4">
        <f t="shared" si="20"/>
        <v>49.125</v>
      </c>
      <c r="I105" s="19">
        <f t="shared" si="21"/>
        <v>54.1875</v>
      </c>
      <c r="K105" s="14">
        <f>IFERROR(Table24[[#This Row],[ &lt;15]]/Table24[[#This Row],[Grand Total]],"")</f>
        <v>3.9215686274509803E-2</v>
      </c>
      <c r="L105" s="15">
        <f>IFERROR(Table24[[#This Row],[FY24 DATIM Target_Adj (internal) (g*i(district total))]]*K105,"")</f>
        <v>2.125</v>
      </c>
    </row>
    <row r="106" spans="1:12" x14ac:dyDescent="0.3">
      <c r="A106" s="25" t="s">
        <v>9</v>
      </c>
      <c r="B106" s="5" t="s">
        <v>121</v>
      </c>
      <c r="C106" s="5"/>
      <c r="D106" s="6">
        <v>13</v>
      </c>
      <c r="E106" s="6">
        <v>259</v>
      </c>
      <c r="F106" s="6">
        <v>272</v>
      </c>
      <c r="G106" s="7">
        <f t="shared" si="19"/>
        <v>1</v>
      </c>
      <c r="H106" s="223">
        <v>262</v>
      </c>
      <c r="I106" s="222">
        <v>289</v>
      </c>
      <c r="K106" s="14">
        <f>IFERROR(Table24[[#This Row],[ &lt;15]]/Table24[[#This Row],[Grand Total]],"")</f>
        <v>4.779411764705882E-2</v>
      </c>
      <c r="L106" s="15">
        <f>IFERROR(Table24[[#This Row],[FY24 DATIM Target_Adj (internal) (g*i(district total))]]*K106,"")</f>
        <v>13.812499999999998</v>
      </c>
    </row>
    <row r="107" spans="1:12" x14ac:dyDescent="0.3">
      <c r="A107" s="24" t="s">
        <v>9</v>
      </c>
      <c r="B107" s="1" t="s">
        <v>122</v>
      </c>
      <c r="C107" s="1" t="s">
        <v>123</v>
      </c>
      <c r="D107" s="2">
        <v>0</v>
      </c>
      <c r="E107" s="2">
        <v>10</v>
      </c>
      <c r="F107" s="2">
        <v>10</v>
      </c>
      <c r="G107" s="3">
        <f>F107/$F$113</f>
        <v>7.4626865671641784E-2</v>
      </c>
      <c r="H107" s="4">
        <f>G107*$H$113</f>
        <v>22.761194029850746</v>
      </c>
      <c r="I107" s="19">
        <f>G107*$I$113</f>
        <v>25.07462686567164</v>
      </c>
      <c r="K107" s="14">
        <f>IFERROR(Table24[[#This Row],[ &lt;15]]/Table24[[#This Row],[Grand Total]],"")</f>
        <v>0</v>
      </c>
      <c r="L107" s="15">
        <f>IFERROR(Table24[[#This Row],[FY24 DATIM Target_Adj (internal) (g*i(district total))]]*K107,"")</f>
        <v>0</v>
      </c>
    </row>
    <row r="108" spans="1:12" x14ac:dyDescent="0.3">
      <c r="A108" s="24" t="s">
        <v>9</v>
      </c>
      <c r="B108" s="1" t="s">
        <v>122</v>
      </c>
      <c r="C108" s="1" t="s">
        <v>124</v>
      </c>
      <c r="D108" s="2">
        <v>0</v>
      </c>
      <c r="E108" s="2">
        <v>0</v>
      </c>
      <c r="F108" s="2">
        <v>0</v>
      </c>
      <c r="G108" s="3">
        <f>F108/$F$170</f>
        <v>0</v>
      </c>
      <c r="H108" s="4">
        <f>G108*$H$113</f>
        <v>0</v>
      </c>
      <c r="I108" s="19">
        <f>G108*$I$113</f>
        <v>0</v>
      </c>
      <c r="K108" s="14">
        <v>0</v>
      </c>
      <c r="L108" s="15">
        <f>IFERROR(Table24[[#This Row],[FY24 DATIM Target_Adj (internal) (g*i(district total))]]*K108,"")</f>
        <v>0</v>
      </c>
    </row>
    <row r="109" spans="1:12" x14ac:dyDescent="0.3">
      <c r="A109" s="24" t="s">
        <v>9</v>
      </c>
      <c r="B109" s="1" t="s">
        <v>122</v>
      </c>
      <c r="C109" s="1" t="s">
        <v>125</v>
      </c>
      <c r="D109" s="2">
        <v>1</v>
      </c>
      <c r="E109" s="2">
        <v>21</v>
      </c>
      <c r="F109" s="2">
        <v>22</v>
      </c>
      <c r="G109" s="3">
        <f t="shared" ref="G109:G113" si="22">F109/$F$113</f>
        <v>0.16417910447761194</v>
      </c>
      <c r="H109" s="4">
        <f t="shared" ref="H109:H112" si="23">G109*$H$113</f>
        <v>50.07462686567164</v>
      </c>
      <c r="I109" s="19">
        <f t="shared" ref="I109:I112" si="24">G109*$I$113</f>
        <v>55.164179104477611</v>
      </c>
      <c r="K109" s="14">
        <f>IFERROR(Table24[[#This Row],[ &lt;15]]/Table24[[#This Row],[Grand Total]],"")</f>
        <v>4.5454545454545456E-2</v>
      </c>
      <c r="L109" s="15">
        <f>IFERROR(Table24[[#This Row],[FY24 DATIM Target_Adj (internal) (g*i(district total))]]*K109,"")</f>
        <v>2.5074626865671643</v>
      </c>
    </row>
    <row r="110" spans="1:12" x14ac:dyDescent="0.3">
      <c r="A110" s="24" t="s">
        <v>9</v>
      </c>
      <c r="B110" s="1" t="s">
        <v>122</v>
      </c>
      <c r="C110" s="1" t="s">
        <v>126</v>
      </c>
      <c r="D110" s="2">
        <v>0</v>
      </c>
      <c r="E110" s="2">
        <v>8</v>
      </c>
      <c r="F110" s="2">
        <v>8</v>
      </c>
      <c r="G110" s="3">
        <f t="shared" si="22"/>
        <v>5.9701492537313432E-2</v>
      </c>
      <c r="H110" s="4">
        <f t="shared" si="23"/>
        <v>18.208955223880597</v>
      </c>
      <c r="I110" s="19">
        <f t="shared" si="24"/>
        <v>20.059701492537314</v>
      </c>
      <c r="K110" s="14">
        <f>IFERROR(Table24[[#This Row],[ &lt;15]]/Table24[[#This Row],[Grand Total]],"")</f>
        <v>0</v>
      </c>
      <c r="L110" s="15">
        <f>IFERROR(Table24[[#This Row],[FY24 DATIM Target_Adj (internal) (g*i(district total))]]*K110,"")</f>
        <v>0</v>
      </c>
    </row>
    <row r="111" spans="1:12" x14ac:dyDescent="0.3">
      <c r="A111" s="24" t="s">
        <v>9</v>
      </c>
      <c r="B111" s="1" t="s">
        <v>122</v>
      </c>
      <c r="C111" s="1" t="s">
        <v>127</v>
      </c>
      <c r="D111" s="2">
        <v>0</v>
      </c>
      <c r="E111" s="2">
        <v>51</v>
      </c>
      <c r="F111" s="2">
        <v>51</v>
      </c>
      <c r="G111" s="3">
        <f t="shared" si="22"/>
        <v>0.38059701492537312</v>
      </c>
      <c r="H111" s="4">
        <f t="shared" si="23"/>
        <v>116.0820895522388</v>
      </c>
      <c r="I111" s="19">
        <f t="shared" si="24"/>
        <v>127.88059701492537</v>
      </c>
      <c r="K111" s="14">
        <f>IFERROR(Table24[[#This Row],[ &lt;15]]/Table24[[#This Row],[Grand Total]],"")</f>
        <v>0</v>
      </c>
      <c r="L111" s="15">
        <f>IFERROR(Table24[[#This Row],[FY24 DATIM Target_Adj (internal) (g*i(district total))]]*K111,"")</f>
        <v>0</v>
      </c>
    </row>
    <row r="112" spans="1:12" x14ac:dyDescent="0.3">
      <c r="A112" s="24" t="s">
        <v>9</v>
      </c>
      <c r="B112" s="1" t="s">
        <v>122</v>
      </c>
      <c r="C112" s="1" t="s">
        <v>128</v>
      </c>
      <c r="D112" s="2">
        <v>2</v>
      </c>
      <c r="E112" s="2">
        <v>41</v>
      </c>
      <c r="F112" s="2">
        <v>43</v>
      </c>
      <c r="G112" s="3">
        <f t="shared" si="22"/>
        <v>0.32089552238805968</v>
      </c>
      <c r="H112" s="4">
        <f t="shared" si="23"/>
        <v>97.873134328358205</v>
      </c>
      <c r="I112" s="19">
        <f t="shared" si="24"/>
        <v>107.82089552238806</v>
      </c>
      <c r="K112" s="14">
        <f>IFERROR(Table24[[#This Row],[ &lt;15]]/Table24[[#This Row],[Grand Total]],"")</f>
        <v>4.6511627906976744E-2</v>
      </c>
      <c r="L112" s="15">
        <f>IFERROR(Table24[[#This Row],[FY24 DATIM Target_Adj (internal) (g*i(district total))]]*K112,"")</f>
        <v>5.0149253731343277</v>
      </c>
    </row>
    <row r="113" spans="1:12" x14ac:dyDescent="0.3">
      <c r="A113" s="25" t="s">
        <v>9</v>
      </c>
      <c r="B113" s="5" t="s">
        <v>129</v>
      </c>
      <c r="C113" s="5"/>
      <c r="D113" s="6">
        <v>3</v>
      </c>
      <c r="E113" s="6">
        <v>131</v>
      </c>
      <c r="F113" s="6">
        <v>134</v>
      </c>
      <c r="G113" s="7">
        <f t="shared" si="22"/>
        <v>1</v>
      </c>
      <c r="H113" s="223">
        <v>305</v>
      </c>
      <c r="I113" s="222">
        <v>336</v>
      </c>
      <c r="K113" s="14">
        <f>IFERROR(Table24[[#This Row],[ &lt;15]]/Table24[[#This Row],[Grand Total]],"")</f>
        <v>2.2388059701492536E-2</v>
      </c>
      <c r="L113" s="15">
        <f>IFERROR(Table24[[#This Row],[FY24 DATIM Target_Adj (internal) (g*i(district total))]]*K113,"")</f>
        <v>7.522388059701492</v>
      </c>
    </row>
    <row r="114" spans="1:12" x14ac:dyDescent="0.3">
      <c r="A114" s="24" t="s">
        <v>9</v>
      </c>
      <c r="B114" s="1" t="s">
        <v>130</v>
      </c>
      <c r="C114" s="1" t="s">
        <v>131</v>
      </c>
      <c r="D114" s="2">
        <v>1</v>
      </c>
      <c r="E114" s="2">
        <v>9</v>
      </c>
      <c r="F114" s="2">
        <v>10</v>
      </c>
      <c r="G114" s="3">
        <f>F114/$F$170</f>
        <v>6.7114093959731544E-2</v>
      </c>
      <c r="H114" s="4">
        <f>G114*$H$127</f>
        <v>32.885906040268459</v>
      </c>
      <c r="I114" s="19">
        <f>G114*$I$127</f>
        <v>36.174496644295303</v>
      </c>
      <c r="K114" s="14">
        <f>IFERROR(Table24[[#This Row],[ &lt;15]]/Table24[[#This Row],[Grand Total]],"")</f>
        <v>0.1</v>
      </c>
      <c r="L114" s="15">
        <f>IFERROR(Table24[[#This Row],[FY24 DATIM Target_Adj (internal) (g*i(district total))]]*K114,"")</f>
        <v>3.6174496644295306</v>
      </c>
    </row>
    <row r="115" spans="1:12" x14ac:dyDescent="0.3">
      <c r="A115" s="24" t="s">
        <v>9</v>
      </c>
      <c r="B115" s="1" t="s">
        <v>130</v>
      </c>
      <c r="C115" s="1" t="s">
        <v>132</v>
      </c>
      <c r="D115" s="2">
        <v>0</v>
      </c>
      <c r="E115" s="2">
        <v>9</v>
      </c>
      <c r="F115" s="2">
        <v>9</v>
      </c>
      <c r="G115" s="3">
        <f>F115/$F$127</f>
        <v>2.7027027027027029E-2</v>
      </c>
      <c r="H115" s="4">
        <f>G115*$H$127</f>
        <v>13.243243243243244</v>
      </c>
      <c r="I115" s="19">
        <f>G115*$I$127</f>
        <v>14.567567567567568</v>
      </c>
      <c r="K115" s="14">
        <f>IFERROR(Table24[[#This Row],[ &lt;15]]/Table24[[#This Row],[Grand Total]],"")</f>
        <v>0</v>
      </c>
      <c r="L115" s="15">
        <f>IFERROR(Table24[[#This Row],[FY24 DATIM Target_Adj (internal) (g*i(district total))]]*K115,"")</f>
        <v>0</v>
      </c>
    </row>
    <row r="116" spans="1:12" x14ac:dyDescent="0.3">
      <c r="A116" s="24" t="s">
        <v>9</v>
      </c>
      <c r="B116" s="1" t="s">
        <v>130</v>
      </c>
      <c r="C116" s="1" t="s">
        <v>133</v>
      </c>
      <c r="D116" s="2">
        <v>3</v>
      </c>
      <c r="E116" s="2">
        <v>10</v>
      </c>
      <c r="F116" s="2">
        <v>13</v>
      </c>
      <c r="G116" s="3">
        <f t="shared" ref="G116:G127" si="25">F116/$F$127</f>
        <v>3.903903903903904E-2</v>
      </c>
      <c r="H116" s="4">
        <f t="shared" ref="H116:H126" si="26">G116*$H$127</f>
        <v>19.129129129129129</v>
      </c>
      <c r="I116" s="19">
        <f t="shared" ref="I116:I126" si="27">G116*$I$127</f>
        <v>21.042042042042041</v>
      </c>
      <c r="K116" s="14">
        <f>IFERROR(Table24[[#This Row],[ &lt;15]]/Table24[[#This Row],[Grand Total]],"")</f>
        <v>0.23076923076923078</v>
      </c>
      <c r="L116" s="15">
        <f>IFERROR(Table24[[#This Row],[FY24 DATIM Target_Adj (internal) (g*i(district total))]]*K116,"")</f>
        <v>4.8558558558558556</v>
      </c>
    </row>
    <row r="117" spans="1:12" x14ac:dyDescent="0.3">
      <c r="A117" s="224" t="s">
        <v>9</v>
      </c>
      <c r="B117" s="225" t="s">
        <v>130</v>
      </c>
      <c r="C117" s="225" t="s">
        <v>134</v>
      </c>
      <c r="D117" s="226">
        <v>1</v>
      </c>
      <c r="E117" s="226">
        <v>16</v>
      </c>
      <c r="F117" s="226">
        <v>17</v>
      </c>
      <c r="G117" s="3">
        <f t="shared" si="25"/>
        <v>5.1051051051051052E-2</v>
      </c>
      <c r="H117" s="4">
        <f t="shared" si="26"/>
        <v>25.015015015015017</v>
      </c>
      <c r="I117" s="19">
        <f t="shared" si="27"/>
        <v>27.516516516516518</v>
      </c>
      <c r="K117" s="14">
        <f>IFERROR(Table24[[#This Row],[ &lt;15]]/Table24[[#This Row],[Grand Total]],"")</f>
        <v>5.8823529411764705E-2</v>
      </c>
      <c r="L117" s="15">
        <f>IFERROR(Table24[[#This Row],[FY24 DATIM Target_Adj (internal) (g*i(district total))]]*K117,"")</f>
        <v>1.6186186186186187</v>
      </c>
    </row>
    <row r="118" spans="1:12" x14ac:dyDescent="0.3">
      <c r="A118" s="224" t="s">
        <v>9</v>
      </c>
      <c r="B118" s="225" t="s">
        <v>130</v>
      </c>
      <c r="C118" s="225" t="s">
        <v>135</v>
      </c>
      <c r="D118" s="2">
        <v>0</v>
      </c>
      <c r="E118" s="226">
        <v>9</v>
      </c>
      <c r="F118" s="226">
        <v>9</v>
      </c>
      <c r="G118" s="3">
        <f t="shared" si="25"/>
        <v>2.7027027027027029E-2</v>
      </c>
      <c r="H118" s="4">
        <f t="shared" si="26"/>
        <v>13.243243243243244</v>
      </c>
      <c r="I118" s="19">
        <f t="shared" si="27"/>
        <v>14.567567567567568</v>
      </c>
      <c r="K118" s="14">
        <f>IFERROR(Table24[[#This Row],[ &lt;15]]/Table24[[#This Row],[Grand Total]],"")</f>
        <v>0</v>
      </c>
      <c r="L118" s="15">
        <f>IFERROR(Table24[[#This Row],[FY24 DATIM Target_Adj (internal) (g*i(district total))]]*K118,"")</f>
        <v>0</v>
      </c>
    </row>
    <row r="119" spans="1:12" x14ac:dyDescent="0.3">
      <c r="A119" s="224" t="s">
        <v>9</v>
      </c>
      <c r="B119" s="225" t="s">
        <v>130</v>
      </c>
      <c r="C119" s="225" t="s">
        <v>136</v>
      </c>
      <c r="D119" s="226">
        <v>1</v>
      </c>
      <c r="E119" s="226">
        <v>48</v>
      </c>
      <c r="F119" s="226">
        <v>49</v>
      </c>
      <c r="G119" s="3">
        <f t="shared" si="25"/>
        <v>0.14714714714714713</v>
      </c>
      <c r="H119" s="4">
        <f t="shared" si="26"/>
        <v>72.102102102102094</v>
      </c>
      <c r="I119" s="19">
        <f t="shared" si="27"/>
        <v>79.312312312312301</v>
      </c>
      <c r="K119" s="14">
        <f>IFERROR(Table24[[#This Row],[ &lt;15]]/Table24[[#This Row],[Grand Total]],"")</f>
        <v>2.0408163265306121E-2</v>
      </c>
      <c r="L119" s="15">
        <f>IFERROR(Table24[[#This Row],[FY24 DATIM Target_Adj (internal) (g*i(district total))]]*K119,"")</f>
        <v>1.6186186186186182</v>
      </c>
    </row>
    <row r="120" spans="1:12" x14ac:dyDescent="0.3">
      <c r="A120" s="224" t="s">
        <v>9</v>
      </c>
      <c r="B120" s="225" t="s">
        <v>130</v>
      </c>
      <c r="C120" s="225" t="s">
        <v>137</v>
      </c>
      <c r="D120" s="2">
        <v>0</v>
      </c>
      <c r="E120" s="226">
        <v>4</v>
      </c>
      <c r="F120" s="226">
        <v>4</v>
      </c>
      <c r="G120" s="3">
        <f t="shared" si="25"/>
        <v>1.2012012012012012E-2</v>
      </c>
      <c r="H120" s="4">
        <f t="shared" si="26"/>
        <v>5.8858858858858856</v>
      </c>
      <c r="I120" s="19">
        <f t="shared" si="27"/>
        <v>6.4744744744744747</v>
      </c>
      <c r="K120" s="14">
        <f>IFERROR(Table24[[#This Row],[ &lt;15]]/Table24[[#This Row],[Grand Total]],"")</f>
        <v>0</v>
      </c>
      <c r="L120" s="15">
        <f>IFERROR(Table24[[#This Row],[FY24 DATIM Target_Adj (internal) (g*i(district total))]]*K120,"")</f>
        <v>0</v>
      </c>
    </row>
    <row r="121" spans="1:12" x14ac:dyDescent="0.3">
      <c r="A121" s="224" t="s">
        <v>9</v>
      </c>
      <c r="B121" s="225" t="s">
        <v>130</v>
      </c>
      <c r="C121" s="225" t="s">
        <v>138</v>
      </c>
      <c r="D121" s="2">
        <v>0</v>
      </c>
      <c r="E121" s="226">
        <v>16</v>
      </c>
      <c r="F121" s="226">
        <v>16</v>
      </c>
      <c r="G121" s="3">
        <f t="shared" si="25"/>
        <v>4.8048048048048048E-2</v>
      </c>
      <c r="H121" s="4">
        <f t="shared" si="26"/>
        <v>23.543543543543542</v>
      </c>
      <c r="I121" s="19">
        <f t="shared" si="27"/>
        <v>25.897897897897899</v>
      </c>
      <c r="K121" s="14">
        <f>IFERROR(Table24[[#This Row],[ &lt;15]]/Table24[[#This Row],[Grand Total]],"")</f>
        <v>0</v>
      </c>
      <c r="L121" s="15">
        <f>IFERROR(Table24[[#This Row],[FY24 DATIM Target_Adj (internal) (g*i(district total))]]*K121,"")</f>
        <v>0</v>
      </c>
    </row>
    <row r="122" spans="1:12" x14ac:dyDescent="0.3">
      <c r="A122" s="224" t="s">
        <v>9</v>
      </c>
      <c r="B122" s="225" t="s">
        <v>130</v>
      </c>
      <c r="C122" s="225" t="s">
        <v>139</v>
      </c>
      <c r="D122" s="226">
        <v>1</v>
      </c>
      <c r="E122" s="226">
        <v>20</v>
      </c>
      <c r="F122" s="226">
        <v>21</v>
      </c>
      <c r="G122" s="3">
        <f t="shared" si="25"/>
        <v>6.3063063063063057E-2</v>
      </c>
      <c r="H122" s="4">
        <f t="shared" si="26"/>
        <v>30.900900900900897</v>
      </c>
      <c r="I122" s="19">
        <f t="shared" si="27"/>
        <v>33.990990990990987</v>
      </c>
      <c r="K122" s="14">
        <f>IFERROR(Table24[[#This Row],[ &lt;15]]/Table24[[#This Row],[Grand Total]],"")</f>
        <v>4.7619047619047616E-2</v>
      </c>
      <c r="L122" s="15">
        <f>IFERROR(Table24[[#This Row],[FY24 DATIM Target_Adj (internal) (g*i(district total))]]*K122,"")</f>
        <v>1.6186186186186184</v>
      </c>
    </row>
    <row r="123" spans="1:12" x14ac:dyDescent="0.3">
      <c r="A123" s="224" t="s">
        <v>9</v>
      </c>
      <c r="B123" s="225" t="s">
        <v>130</v>
      </c>
      <c r="C123" s="225" t="s">
        <v>140</v>
      </c>
      <c r="D123" s="2">
        <v>0</v>
      </c>
      <c r="E123" s="226">
        <v>1</v>
      </c>
      <c r="F123" s="226">
        <v>1</v>
      </c>
      <c r="G123" s="3">
        <f t="shared" si="25"/>
        <v>3.003003003003003E-3</v>
      </c>
      <c r="H123" s="4">
        <f t="shared" si="26"/>
        <v>1.4714714714714714</v>
      </c>
      <c r="I123" s="19">
        <f t="shared" si="27"/>
        <v>1.6186186186186187</v>
      </c>
      <c r="K123" s="14">
        <f>IFERROR(Table24[[#This Row],[ &lt;15]]/Table24[[#This Row],[Grand Total]],"")</f>
        <v>0</v>
      </c>
      <c r="L123" s="15">
        <f>IFERROR(Table24[[#This Row],[FY24 DATIM Target_Adj (internal) (g*i(district total))]]*K123,"")</f>
        <v>0</v>
      </c>
    </row>
    <row r="124" spans="1:12" x14ac:dyDescent="0.3">
      <c r="A124" s="224" t="s">
        <v>9</v>
      </c>
      <c r="B124" s="225" t="s">
        <v>130</v>
      </c>
      <c r="C124" s="225" t="s">
        <v>141</v>
      </c>
      <c r="D124" s="226">
        <v>2</v>
      </c>
      <c r="E124" s="226">
        <v>76</v>
      </c>
      <c r="F124" s="226">
        <v>78</v>
      </c>
      <c r="G124" s="3">
        <f t="shared" si="25"/>
        <v>0.23423423423423423</v>
      </c>
      <c r="H124" s="4">
        <f t="shared" si="26"/>
        <v>114.77477477477477</v>
      </c>
      <c r="I124" s="19">
        <f t="shared" si="27"/>
        <v>126.25225225225225</v>
      </c>
      <c r="K124" s="14">
        <f>IFERROR(Table24[[#This Row],[ &lt;15]]/Table24[[#This Row],[Grand Total]],"")</f>
        <v>2.564102564102564E-2</v>
      </c>
      <c r="L124" s="15">
        <f>IFERROR(Table24[[#This Row],[FY24 DATIM Target_Adj (internal) (g*i(district total))]]*K124,"")</f>
        <v>3.2372372372372369</v>
      </c>
    </row>
    <row r="125" spans="1:12" x14ac:dyDescent="0.3">
      <c r="A125" s="224" t="s">
        <v>9</v>
      </c>
      <c r="B125" s="225" t="s">
        <v>130</v>
      </c>
      <c r="C125" s="225" t="s">
        <v>142</v>
      </c>
      <c r="D125" s="2">
        <v>0</v>
      </c>
      <c r="E125" s="226">
        <v>90</v>
      </c>
      <c r="F125" s="226">
        <v>90</v>
      </c>
      <c r="G125" s="3">
        <f t="shared" si="25"/>
        <v>0.27027027027027029</v>
      </c>
      <c r="H125" s="4">
        <f t="shared" si="26"/>
        <v>132.43243243243245</v>
      </c>
      <c r="I125" s="19">
        <f t="shared" si="27"/>
        <v>145.67567567567568</v>
      </c>
      <c r="K125" s="14">
        <f>IFERROR(Table24[[#This Row],[ &lt;15]]/Table24[[#This Row],[Grand Total]],"")</f>
        <v>0</v>
      </c>
      <c r="L125" s="15">
        <f>IFERROR(Table24[[#This Row],[FY24 DATIM Target_Adj (internal) (g*i(district total))]]*K125,"")</f>
        <v>0</v>
      </c>
    </row>
    <row r="126" spans="1:12" x14ac:dyDescent="0.3">
      <c r="A126" s="224" t="s">
        <v>9</v>
      </c>
      <c r="B126" s="225" t="s">
        <v>130</v>
      </c>
      <c r="C126" s="225" t="s">
        <v>143</v>
      </c>
      <c r="D126" s="2">
        <v>0</v>
      </c>
      <c r="E126" s="226">
        <v>26</v>
      </c>
      <c r="F126" s="226">
        <v>26</v>
      </c>
      <c r="G126" s="3">
        <f t="shared" si="25"/>
        <v>7.8078078078078081E-2</v>
      </c>
      <c r="H126" s="4">
        <f t="shared" si="26"/>
        <v>38.258258258258259</v>
      </c>
      <c r="I126" s="19">
        <f t="shared" si="27"/>
        <v>42.084084084084083</v>
      </c>
      <c r="K126" s="14">
        <f>IFERROR(Table24[[#This Row],[ &lt;15]]/Table24[[#This Row],[Grand Total]],"")</f>
        <v>0</v>
      </c>
      <c r="L126" s="15">
        <f>IFERROR(Table24[[#This Row],[FY24 DATIM Target_Adj (internal) (g*i(district total))]]*K126,"")</f>
        <v>0</v>
      </c>
    </row>
    <row r="127" spans="1:12" x14ac:dyDescent="0.3">
      <c r="A127" s="227" t="s">
        <v>9</v>
      </c>
      <c r="B127" s="228" t="s">
        <v>144</v>
      </c>
      <c r="C127" s="228"/>
      <c r="D127" s="223">
        <v>8</v>
      </c>
      <c r="E127" s="223">
        <v>325</v>
      </c>
      <c r="F127" s="223">
        <v>333</v>
      </c>
      <c r="G127" s="7">
        <f t="shared" si="25"/>
        <v>1</v>
      </c>
      <c r="H127" s="223">
        <v>490</v>
      </c>
      <c r="I127" s="222">
        <v>539</v>
      </c>
      <c r="K127" s="14">
        <f>IFERROR(Table24[[#This Row],[ &lt;15]]/Table24[[#This Row],[Grand Total]],"")</f>
        <v>2.4024024024024024E-2</v>
      </c>
      <c r="L127" s="15">
        <f>IFERROR(Table24[[#This Row],[FY24 DATIM Target_Adj (internal) (g*i(district total))]]*K127,"")</f>
        <v>12.948948948948949</v>
      </c>
    </row>
    <row r="128" spans="1:12" x14ac:dyDescent="0.3">
      <c r="A128" s="224" t="s">
        <v>9</v>
      </c>
      <c r="B128" s="225" t="s">
        <v>145</v>
      </c>
      <c r="C128" s="225" t="s">
        <v>146</v>
      </c>
      <c r="D128" s="226">
        <v>1</v>
      </c>
      <c r="E128" s="226">
        <v>1</v>
      </c>
      <c r="F128" s="226">
        <v>2</v>
      </c>
      <c r="G128" s="3">
        <f>F128/$F$147</f>
        <v>7.4349442379182153E-3</v>
      </c>
      <c r="H128" s="4">
        <f>G128*$H$147</f>
        <v>1.7174721189591078</v>
      </c>
      <c r="I128" s="19">
        <f>G128*$I$147</f>
        <v>1.8959107806691449</v>
      </c>
      <c r="K128" s="14">
        <f>IFERROR(Table24[[#This Row],[ &lt;15]]/Table24[[#This Row],[Grand Total]],"")</f>
        <v>0.5</v>
      </c>
      <c r="L128" s="15">
        <f>IFERROR(Table24[[#This Row],[FY24 DATIM Target_Adj (internal) (g*i(district total))]]*K128,"")</f>
        <v>0.94795539033457243</v>
      </c>
    </row>
    <row r="129" spans="1:12" x14ac:dyDescent="0.3">
      <c r="A129" s="224" t="s">
        <v>9</v>
      </c>
      <c r="B129" s="225" t="s">
        <v>145</v>
      </c>
      <c r="C129" s="225" t="s">
        <v>147</v>
      </c>
      <c r="D129" s="2">
        <v>0</v>
      </c>
      <c r="E129" s="226">
        <v>1</v>
      </c>
      <c r="F129" s="226">
        <v>1</v>
      </c>
      <c r="G129" s="3">
        <f t="shared" ref="G129:G147" si="28">F129/$F$147</f>
        <v>3.7174721189591076E-3</v>
      </c>
      <c r="H129" s="4">
        <f t="shared" ref="H129:H146" si="29">G129*$H$147</f>
        <v>0.85873605947955389</v>
      </c>
      <c r="I129" s="19">
        <f t="shared" ref="I129:I146" si="30">G129*$I$147</f>
        <v>0.94795539033457243</v>
      </c>
      <c r="K129" s="14">
        <f>IFERROR(Table24[[#This Row],[ &lt;15]]/Table24[[#This Row],[Grand Total]],"")</f>
        <v>0</v>
      </c>
      <c r="L129" s="15">
        <f>IFERROR(Table24[[#This Row],[FY24 DATIM Target_Adj (internal) (g*i(district total))]]*K129,"")</f>
        <v>0</v>
      </c>
    </row>
    <row r="130" spans="1:12" x14ac:dyDescent="0.3">
      <c r="A130" s="224" t="s">
        <v>9</v>
      </c>
      <c r="B130" s="225" t="s">
        <v>145</v>
      </c>
      <c r="C130" s="225" t="s">
        <v>148</v>
      </c>
      <c r="D130" s="2">
        <v>0</v>
      </c>
      <c r="E130" s="226">
        <v>29</v>
      </c>
      <c r="F130" s="226">
        <v>29</v>
      </c>
      <c r="G130" s="3">
        <f t="shared" si="28"/>
        <v>0.10780669144981413</v>
      </c>
      <c r="H130" s="4">
        <f t="shared" si="29"/>
        <v>24.903345724907062</v>
      </c>
      <c r="I130" s="19">
        <f t="shared" si="30"/>
        <v>27.490706319702603</v>
      </c>
      <c r="K130" s="14">
        <f>IFERROR(Table24[[#This Row],[ &lt;15]]/Table24[[#This Row],[Grand Total]],"")</f>
        <v>0</v>
      </c>
      <c r="L130" s="15">
        <f>IFERROR(Table24[[#This Row],[FY24 DATIM Target_Adj (internal) (g*i(district total))]]*K130,"")</f>
        <v>0</v>
      </c>
    </row>
    <row r="131" spans="1:12" x14ac:dyDescent="0.3">
      <c r="A131" s="224" t="s">
        <v>9</v>
      </c>
      <c r="B131" s="225" t="s">
        <v>145</v>
      </c>
      <c r="C131" s="225" t="s">
        <v>149</v>
      </c>
      <c r="D131" s="2">
        <v>0</v>
      </c>
      <c r="E131" s="226">
        <v>2</v>
      </c>
      <c r="F131" s="226">
        <v>2</v>
      </c>
      <c r="G131" s="3">
        <f t="shared" si="28"/>
        <v>7.4349442379182153E-3</v>
      </c>
      <c r="H131" s="4">
        <f t="shared" si="29"/>
        <v>1.7174721189591078</v>
      </c>
      <c r="I131" s="19">
        <f t="shared" si="30"/>
        <v>1.8959107806691449</v>
      </c>
      <c r="K131" s="14">
        <f>IFERROR(Table24[[#This Row],[ &lt;15]]/Table24[[#This Row],[Grand Total]],"")</f>
        <v>0</v>
      </c>
      <c r="L131" s="15">
        <f>IFERROR(Table24[[#This Row],[FY24 DATIM Target_Adj (internal) (g*i(district total))]]*K131,"")</f>
        <v>0</v>
      </c>
    </row>
    <row r="132" spans="1:12" x14ac:dyDescent="0.3">
      <c r="A132" s="224" t="s">
        <v>9</v>
      </c>
      <c r="B132" s="225" t="s">
        <v>145</v>
      </c>
      <c r="C132" s="225" t="s">
        <v>150</v>
      </c>
      <c r="D132" s="2">
        <v>0</v>
      </c>
      <c r="E132" s="226">
        <v>13</v>
      </c>
      <c r="F132" s="226">
        <v>13</v>
      </c>
      <c r="G132" s="3">
        <f t="shared" si="28"/>
        <v>4.8327137546468404E-2</v>
      </c>
      <c r="H132" s="4">
        <f t="shared" si="29"/>
        <v>11.163568773234202</v>
      </c>
      <c r="I132" s="19">
        <f t="shared" si="30"/>
        <v>12.323420074349443</v>
      </c>
      <c r="K132" s="14">
        <f>IFERROR(Table24[[#This Row],[ &lt;15]]/Table24[[#This Row],[Grand Total]],"")</f>
        <v>0</v>
      </c>
      <c r="L132" s="15">
        <f>IFERROR(Table24[[#This Row],[FY24 DATIM Target_Adj (internal) (g*i(district total))]]*K132,"")</f>
        <v>0</v>
      </c>
    </row>
    <row r="133" spans="1:12" x14ac:dyDescent="0.3">
      <c r="A133" s="224" t="s">
        <v>9</v>
      </c>
      <c r="B133" s="225" t="s">
        <v>145</v>
      </c>
      <c r="C133" s="225" t="s">
        <v>151</v>
      </c>
      <c r="D133" s="226">
        <v>1</v>
      </c>
      <c r="E133" s="226">
        <v>51</v>
      </c>
      <c r="F133" s="226">
        <v>52</v>
      </c>
      <c r="G133" s="3">
        <f t="shared" si="28"/>
        <v>0.19330855018587362</v>
      </c>
      <c r="H133" s="4">
        <f t="shared" si="29"/>
        <v>44.654275092936807</v>
      </c>
      <c r="I133" s="19">
        <f t="shared" si="30"/>
        <v>49.293680297397771</v>
      </c>
      <c r="K133" s="14">
        <f>IFERROR(Table24[[#This Row],[ &lt;15]]/Table24[[#This Row],[Grand Total]],"")</f>
        <v>1.9230769230769232E-2</v>
      </c>
      <c r="L133" s="15">
        <f>IFERROR(Table24[[#This Row],[FY24 DATIM Target_Adj (internal) (g*i(district total))]]*K133,"")</f>
        <v>0.94795539033457255</v>
      </c>
    </row>
    <row r="134" spans="1:12" x14ac:dyDescent="0.3">
      <c r="A134" s="224" t="s">
        <v>9</v>
      </c>
      <c r="B134" s="225" t="s">
        <v>145</v>
      </c>
      <c r="C134" s="225" t="s">
        <v>152</v>
      </c>
      <c r="D134" s="2">
        <v>0</v>
      </c>
      <c r="E134" s="226">
        <v>3</v>
      </c>
      <c r="F134" s="226">
        <v>3</v>
      </c>
      <c r="G134" s="3">
        <f t="shared" si="28"/>
        <v>1.1152416356877323E-2</v>
      </c>
      <c r="H134" s="4">
        <f t="shared" si="29"/>
        <v>2.5762081784386615</v>
      </c>
      <c r="I134" s="19">
        <f t="shared" si="30"/>
        <v>2.8438661710037172</v>
      </c>
      <c r="K134" s="14">
        <f>IFERROR(Table24[[#This Row],[ &lt;15]]/Table24[[#This Row],[Grand Total]],"")</f>
        <v>0</v>
      </c>
      <c r="L134" s="15">
        <f>IFERROR(Table24[[#This Row],[FY24 DATIM Target_Adj (internal) (g*i(district total))]]*K134,"")</f>
        <v>0</v>
      </c>
    </row>
    <row r="135" spans="1:12" x14ac:dyDescent="0.3">
      <c r="A135" s="224" t="s">
        <v>9</v>
      </c>
      <c r="B135" s="225" t="s">
        <v>145</v>
      </c>
      <c r="C135" s="225" t="s">
        <v>153</v>
      </c>
      <c r="D135" s="2">
        <v>0</v>
      </c>
      <c r="E135" s="226">
        <v>5</v>
      </c>
      <c r="F135" s="226">
        <v>5</v>
      </c>
      <c r="G135" s="3">
        <f t="shared" si="28"/>
        <v>1.858736059479554E-2</v>
      </c>
      <c r="H135" s="4">
        <f t="shared" si="29"/>
        <v>4.2936802973977697</v>
      </c>
      <c r="I135" s="19">
        <f t="shared" si="30"/>
        <v>4.7397769516728623</v>
      </c>
      <c r="K135" s="14">
        <f>IFERROR(Table24[[#This Row],[ &lt;15]]/Table24[[#This Row],[Grand Total]],"")</f>
        <v>0</v>
      </c>
      <c r="L135" s="15">
        <f>IFERROR(Table24[[#This Row],[FY24 DATIM Target_Adj (internal) (g*i(district total))]]*K135,"")</f>
        <v>0</v>
      </c>
    </row>
    <row r="136" spans="1:12" x14ac:dyDescent="0.3">
      <c r="A136" s="224" t="s">
        <v>9</v>
      </c>
      <c r="B136" s="225" t="s">
        <v>145</v>
      </c>
      <c r="C136" s="225" t="s">
        <v>154</v>
      </c>
      <c r="D136" s="2">
        <v>0</v>
      </c>
      <c r="E136" s="226">
        <v>21</v>
      </c>
      <c r="F136" s="226">
        <v>21</v>
      </c>
      <c r="G136" s="3">
        <f t="shared" si="28"/>
        <v>7.8066914498141265E-2</v>
      </c>
      <c r="H136" s="4">
        <f t="shared" si="29"/>
        <v>18.033457249070633</v>
      </c>
      <c r="I136" s="19">
        <f t="shared" si="30"/>
        <v>19.907063197026023</v>
      </c>
      <c r="K136" s="14">
        <f>IFERROR(Table24[[#This Row],[ &lt;15]]/Table24[[#This Row],[Grand Total]],"")</f>
        <v>0</v>
      </c>
      <c r="L136" s="15">
        <f>IFERROR(Table24[[#This Row],[FY24 DATIM Target_Adj (internal) (g*i(district total))]]*K136,"")</f>
        <v>0</v>
      </c>
    </row>
    <row r="137" spans="1:12" x14ac:dyDescent="0.3">
      <c r="A137" s="224" t="s">
        <v>9</v>
      </c>
      <c r="B137" s="225" t="s">
        <v>145</v>
      </c>
      <c r="C137" s="225" t="s">
        <v>155</v>
      </c>
      <c r="D137" s="2">
        <v>0</v>
      </c>
      <c r="E137" s="226">
        <v>8</v>
      </c>
      <c r="F137" s="226">
        <v>8</v>
      </c>
      <c r="G137" s="3">
        <f t="shared" si="28"/>
        <v>2.9739776951672861E-2</v>
      </c>
      <c r="H137" s="4">
        <f t="shared" si="29"/>
        <v>6.8698884758364311</v>
      </c>
      <c r="I137" s="19">
        <f t="shared" si="30"/>
        <v>7.5836431226765795</v>
      </c>
      <c r="K137" s="14">
        <f>IFERROR(Table24[[#This Row],[ &lt;15]]/Table24[[#This Row],[Grand Total]],"")</f>
        <v>0</v>
      </c>
      <c r="L137" s="15">
        <f>IFERROR(Table24[[#This Row],[FY24 DATIM Target_Adj (internal) (g*i(district total))]]*K137,"")</f>
        <v>0</v>
      </c>
    </row>
    <row r="138" spans="1:12" x14ac:dyDescent="0.3">
      <c r="A138" s="224" t="s">
        <v>9</v>
      </c>
      <c r="B138" s="225" t="s">
        <v>145</v>
      </c>
      <c r="C138" s="225" t="s">
        <v>156</v>
      </c>
      <c r="D138" s="2">
        <v>0</v>
      </c>
      <c r="E138" s="226">
        <v>25</v>
      </c>
      <c r="F138" s="226">
        <v>25</v>
      </c>
      <c r="G138" s="3">
        <f t="shared" si="28"/>
        <v>9.2936802973977689E-2</v>
      </c>
      <c r="H138" s="4">
        <f t="shared" si="29"/>
        <v>21.468401486988846</v>
      </c>
      <c r="I138" s="19">
        <f t="shared" si="30"/>
        <v>23.698884758364311</v>
      </c>
      <c r="K138" s="14">
        <f>IFERROR(Table24[[#This Row],[ &lt;15]]/Table24[[#This Row],[Grand Total]],"")</f>
        <v>0</v>
      </c>
      <c r="L138" s="15">
        <f>IFERROR(Table24[[#This Row],[FY24 DATIM Target_Adj (internal) (g*i(district total))]]*K138,"")</f>
        <v>0</v>
      </c>
    </row>
    <row r="139" spans="1:12" x14ac:dyDescent="0.3">
      <c r="A139" s="224" t="s">
        <v>9</v>
      </c>
      <c r="B139" s="225" t="s">
        <v>145</v>
      </c>
      <c r="C139" s="225" t="s">
        <v>157</v>
      </c>
      <c r="D139" s="2">
        <v>0</v>
      </c>
      <c r="E139" s="226">
        <v>11</v>
      </c>
      <c r="F139" s="226">
        <v>11</v>
      </c>
      <c r="G139" s="3">
        <f t="shared" si="28"/>
        <v>4.0892193308550186E-2</v>
      </c>
      <c r="H139" s="4">
        <f t="shared" si="29"/>
        <v>9.4460966542750935</v>
      </c>
      <c r="I139" s="19">
        <f t="shared" si="30"/>
        <v>10.427509293680297</v>
      </c>
      <c r="K139" s="14">
        <f>IFERROR(Table24[[#This Row],[ &lt;15]]/Table24[[#This Row],[Grand Total]],"")</f>
        <v>0</v>
      </c>
      <c r="L139" s="15">
        <f>IFERROR(Table24[[#This Row],[FY24 DATIM Target_Adj (internal) (g*i(district total))]]*K139,"")</f>
        <v>0</v>
      </c>
    </row>
    <row r="140" spans="1:12" x14ac:dyDescent="0.3">
      <c r="A140" s="224" t="s">
        <v>9</v>
      </c>
      <c r="B140" s="225" t="s">
        <v>145</v>
      </c>
      <c r="C140" s="225" t="s">
        <v>158</v>
      </c>
      <c r="D140" s="2">
        <v>0</v>
      </c>
      <c r="E140" s="226">
        <v>11</v>
      </c>
      <c r="F140" s="226">
        <v>11</v>
      </c>
      <c r="G140" s="3">
        <f t="shared" si="28"/>
        <v>4.0892193308550186E-2</v>
      </c>
      <c r="H140" s="4">
        <f t="shared" si="29"/>
        <v>9.4460966542750935</v>
      </c>
      <c r="I140" s="19">
        <f t="shared" si="30"/>
        <v>10.427509293680297</v>
      </c>
      <c r="K140" s="14">
        <f>IFERROR(Table24[[#This Row],[ &lt;15]]/Table24[[#This Row],[Grand Total]],"")</f>
        <v>0</v>
      </c>
      <c r="L140" s="15">
        <f>IFERROR(Table24[[#This Row],[FY24 DATIM Target_Adj (internal) (g*i(district total))]]*K140,"")</f>
        <v>0</v>
      </c>
    </row>
    <row r="141" spans="1:12" x14ac:dyDescent="0.3">
      <c r="A141" s="224" t="s">
        <v>9</v>
      </c>
      <c r="B141" s="225" t="s">
        <v>145</v>
      </c>
      <c r="C141" s="225" t="s">
        <v>159</v>
      </c>
      <c r="D141" s="2">
        <v>0</v>
      </c>
      <c r="E141" s="226">
        <v>17</v>
      </c>
      <c r="F141" s="226">
        <v>17</v>
      </c>
      <c r="G141" s="3">
        <f t="shared" si="28"/>
        <v>6.3197026022304828E-2</v>
      </c>
      <c r="H141" s="4">
        <f t="shared" si="29"/>
        <v>14.598513011152415</v>
      </c>
      <c r="I141" s="19">
        <f t="shared" si="30"/>
        <v>16.115241635687731</v>
      </c>
      <c r="K141" s="14">
        <f>IFERROR(Table24[[#This Row],[ &lt;15]]/Table24[[#This Row],[Grand Total]],"")</f>
        <v>0</v>
      </c>
      <c r="L141" s="15">
        <f>IFERROR(Table24[[#This Row],[FY24 DATIM Target_Adj (internal) (g*i(district total))]]*K141,"")</f>
        <v>0</v>
      </c>
    </row>
    <row r="142" spans="1:12" x14ac:dyDescent="0.3">
      <c r="A142" s="224" t="s">
        <v>9</v>
      </c>
      <c r="B142" s="225" t="s">
        <v>145</v>
      </c>
      <c r="C142" s="225" t="s">
        <v>160</v>
      </c>
      <c r="D142" s="2">
        <v>0</v>
      </c>
      <c r="E142" s="226">
        <v>19</v>
      </c>
      <c r="F142" s="226">
        <v>19</v>
      </c>
      <c r="G142" s="3">
        <f t="shared" si="28"/>
        <v>7.0631970260223054E-2</v>
      </c>
      <c r="H142" s="4">
        <f t="shared" si="29"/>
        <v>16.315985130111525</v>
      </c>
      <c r="I142" s="19">
        <f t="shared" si="30"/>
        <v>18.011152416356879</v>
      </c>
      <c r="K142" s="14">
        <f>IFERROR(Table24[[#This Row],[ &lt;15]]/Table24[[#This Row],[Grand Total]],"")</f>
        <v>0</v>
      </c>
      <c r="L142" s="15">
        <f>IFERROR(Table24[[#This Row],[FY24 DATIM Target_Adj (internal) (g*i(district total))]]*K142,"")</f>
        <v>0</v>
      </c>
    </row>
    <row r="143" spans="1:12" x14ac:dyDescent="0.3">
      <c r="A143" s="224" t="s">
        <v>9</v>
      </c>
      <c r="B143" s="225" t="s">
        <v>145</v>
      </c>
      <c r="C143" s="225" t="s">
        <v>161</v>
      </c>
      <c r="D143" s="226">
        <v>1</v>
      </c>
      <c r="E143" s="226">
        <v>18</v>
      </c>
      <c r="F143" s="226">
        <v>19</v>
      </c>
      <c r="G143" s="3">
        <f t="shared" si="28"/>
        <v>7.0631970260223054E-2</v>
      </c>
      <c r="H143" s="4">
        <f t="shared" si="29"/>
        <v>16.315985130111525</v>
      </c>
      <c r="I143" s="19">
        <f t="shared" si="30"/>
        <v>18.011152416356879</v>
      </c>
      <c r="K143" s="14">
        <f>IFERROR(Table24[[#This Row],[ &lt;15]]/Table24[[#This Row],[Grand Total]],"")</f>
        <v>5.2631578947368418E-2</v>
      </c>
      <c r="L143" s="15">
        <f>IFERROR(Table24[[#This Row],[FY24 DATIM Target_Adj (internal) (g*i(district total))]]*K143,"")</f>
        <v>0.94795539033457255</v>
      </c>
    </row>
    <row r="144" spans="1:12" x14ac:dyDescent="0.3">
      <c r="A144" s="224" t="s">
        <v>9</v>
      </c>
      <c r="B144" s="225" t="s">
        <v>145</v>
      </c>
      <c r="C144" s="225" t="s">
        <v>162</v>
      </c>
      <c r="D144" s="2">
        <v>0</v>
      </c>
      <c r="E144" s="226">
        <v>14</v>
      </c>
      <c r="F144" s="226">
        <v>14</v>
      </c>
      <c r="G144" s="3">
        <f t="shared" si="28"/>
        <v>5.204460966542751E-2</v>
      </c>
      <c r="H144" s="4">
        <f t="shared" si="29"/>
        <v>12.022304832713754</v>
      </c>
      <c r="I144" s="19">
        <f t="shared" si="30"/>
        <v>13.271375464684015</v>
      </c>
      <c r="K144" s="14">
        <f>IFERROR(Table24[[#This Row],[ &lt;15]]/Table24[[#This Row],[Grand Total]],"")</f>
        <v>0</v>
      </c>
      <c r="L144" s="15">
        <f>IFERROR(Table24[[#This Row],[FY24 DATIM Target_Adj (internal) (g*i(district total))]]*K144,"")</f>
        <v>0</v>
      </c>
    </row>
    <row r="145" spans="1:12" x14ac:dyDescent="0.3">
      <c r="A145" s="224" t="s">
        <v>9</v>
      </c>
      <c r="B145" s="225" t="s">
        <v>145</v>
      </c>
      <c r="C145" s="225" t="s">
        <v>163</v>
      </c>
      <c r="D145" s="2">
        <v>0</v>
      </c>
      <c r="E145" s="226">
        <v>16</v>
      </c>
      <c r="F145" s="226">
        <v>16</v>
      </c>
      <c r="G145" s="3">
        <f t="shared" si="28"/>
        <v>5.9479553903345722E-2</v>
      </c>
      <c r="H145" s="4">
        <f t="shared" si="29"/>
        <v>13.739776951672862</v>
      </c>
      <c r="I145" s="19">
        <f t="shared" si="30"/>
        <v>15.167286245353159</v>
      </c>
      <c r="K145" s="14">
        <f>IFERROR(Table24[[#This Row],[ &lt;15]]/Table24[[#This Row],[Grand Total]],"")</f>
        <v>0</v>
      </c>
      <c r="L145" s="15">
        <f>IFERROR(Table24[[#This Row],[FY24 DATIM Target_Adj (internal) (g*i(district total))]]*K145,"")</f>
        <v>0</v>
      </c>
    </row>
    <row r="146" spans="1:12" x14ac:dyDescent="0.3">
      <c r="A146" s="224" t="s">
        <v>9</v>
      </c>
      <c r="B146" s="225" t="s">
        <v>145</v>
      </c>
      <c r="C146" s="225" t="s">
        <v>164</v>
      </c>
      <c r="D146" s="2">
        <v>0</v>
      </c>
      <c r="E146" s="226">
        <v>1</v>
      </c>
      <c r="F146" s="226">
        <v>1</v>
      </c>
      <c r="G146" s="3">
        <f t="shared" si="28"/>
        <v>3.7174721189591076E-3</v>
      </c>
      <c r="H146" s="4">
        <f t="shared" si="29"/>
        <v>0.85873605947955389</v>
      </c>
      <c r="I146" s="19">
        <f t="shared" si="30"/>
        <v>0.94795539033457243</v>
      </c>
      <c r="K146" s="14">
        <f>IFERROR(Table24[[#This Row],[ &lt;15]]/Table24[[#This Row],[Grand Total]],"")</f>
        <v>0</v>
      </c>
      <c r="L146" s="15">
        <f>IFERROR(Table24[[#This Row],[FY24 DATIM Target_Adj (internal) (g*i(district total))]]*K146,"")</f>
        <v>0</v>
      </c>
    </row>
    <row r="147" spans="1:12" x14ac:dyDescent="0.3">
      <c r="A147" s="227" t="s">
        <v>9</v>
      </c>
      <c r="B147" s="228" t="s">
        <v>165</v>
      </c>
      <c r="C147" s="228"/>
      <c r="D147" s="223">
        <v>3</v>
      </c>
      <c r="E147" s="223">
        <v>266</v>
      </c>
      <c r="F147" s="223">
        <v>269</v>
      </c>
      <c r="G147" s="7">
        <f t="shared" si="28"/>
        <v>1</v>
      </c>
      <c r="H147" s="223">
        <v>231</v>
      </c>
      <c r="I147" s="222">
        <v>255</v>
      </c>
      <c r="K147" s="14">
        <f>IFERROR(Table24[[#This Row],[ &lt;15]]/Table24[[#This Row],[Grand Total]],"")</f>
        <v>1.1152416356877323E-2</v>
      </c>
      <c r="L147" s="15">
        <f>IFERROR(Table24[[#This Row],[FY24 DATIM Target_Adj (internal) (g*i(district total))]]*K147,"")</f>
        <v>2.8438661710037172</v>
      </c>
    </row>
    <row r="148" spans="1:12" x14ac:dyDescent="0.3">
      <c r="A148" s="224" t="s">
        <v>9</v>
      </c>
      <c r="B148" s="225" t="s">
        <v>166</v>
      </c>
      <c r="C148" s="225" t="s">
        <v>167</v>
      </c>
      <c r="D148" s="226">
        <v>1</v>
      </c>
      <c r="E148" s="226">
        <v>34</v>
      </c>
      <c r="F148" s="226">
        <v>35</v>
      </c>
      <c r="G148" s="3">
        <f>F148/$F$155</f>
        <v>0.13358778625954199</v>
      </c>
      <c r="H148" s="4">
        <f>G148*$H$155</f>
        <v>47.690839694656489</v>
      </c>
      <c r="I148" s="19">
        <f>G148*$I$155</f>
        <v>52.5</v>
      </c>
      <c r="K148" s="14">
        <f>IFERROR(Table24[[#This Row],[ &lt;15]]/Table24[[#This Row],[Grand Total]],"")</f>
        <v>2.8571428571428571E-2</v>
      </c>
      <c r="L148" s="15">
        <f>IFERROR(Table24[[#This Row],[FY24 DATIM Target_Adj (internal) (g*i(district total))]]*K148,"")</f>
        <v>1.5</v>
      </c>
    </row>
    <row r="149" spans="1:12" x14ac:dyDescent="0.3">
      <c r="A149" s="224" t="s">
        <v>9</v>
      </c>
      <c r="B149" s="225" t="s">
        <v>166</v>
      </c>
      <c r="C149" s="225" t="s">
        <v>168</v>
      </c>
      <c r="D149" s="2">
        <v>0</v>
      </c>
      <c r="E149" s="226">
        <v>9</v>
      </c>
      <c r="F149" s="226">
        <v>9</v>
      </c>
      <c r="G149" s="3">
        <f t="shared" ref="G149:G155" si="31">F149/$F$155</f>
        <v>3.4351145038167941E-2</v>
      </c>
      <c r="H149" s="4">
        <f t="shared" ref="H149:H154" si="32">G149*$H$155</f>
        <v>12.263358778625955</v>
      </c>
      <c r="I149" s="19">
        <f t="shared" ref="I149:I154" si="33">G149*$I$155</f>
        <v>13.5</v>
      </c>
      <c r="K149" s="14">
        <f>IFERROR(Table24[[#This Row],[ &lt;15]]/Table24[[#This Row],[Grand Total]],"")</f>
        <v>0</v>
      </c>
      <c r="L149" s="15">
        <f>IFERROR(Table24[[#This Row],[FY24 DATIM Target_Adj (internal) (g*i(district total))]]*K149,"")</f>
        <v>0</v>
      </c>
    </row>
    <row r="150" spans="1:12" x14ac:dyDescent="0.3">
      <c r="A150" s="224" t="s">
        <v>9</v>
      </c>
      <c r="B150" s="225" t="s">
        <v>166</v>
      </c>
      <c r="C150" s="225" t="s">
        <v>169</v>
      </c>
      <c r="D150" s="2">
        <v>0</v>
      </c>
      <c r="E150" s="226">
        <v>4</v>
      </c>
      <c r="F150" s="226">
        <v>4</v>
      </c>
      <c r="G150" s="3">
        <f t="shared" si="31"/>
        <v>1.5267175572519083E-2</v>
      </c>
      <c r="H150" s="4">
        <f t="shared" si="32"/>
        <v>5.4503816793893129</v>
      </c>
      <c r="I150" s="19">
        <f t="shared" si="33"/>
        <v>6</v>
      </c>
      <c r="K150" s="14">
        <f>IFERROR(Table24[[#This Row],[ &lt;15]]/Table24[[#This Row],[Grand Total]],"")</f>
        <v>0</v>
      </c>
      <c r="L150" s="15">
        <f>IFERROR(Table24[[#This Row],[FY24 DATIM Target_Adj (internal) (g*i(district total))]]*K150,"")</f>
        <v>0</v>
      </c>
    </row>
    <row r="151" spans="1:12" x14ac:dyDescent="0.3">
      <c r="A151" s="224" t="s">
        <v>9</v>
      </c>
      <c r="B151" s="225" t="s">
        <v>166</v>
      </c>
      <c r="C151" s="225" t="s">
        <v>170</v>
      </c>
      <c r="D151" s="226">
        <v>2</v>
      </c>
      <c r="E151" s="226">
        <v>19</v>
      </c>
      <c r="F151" s="226">
        <v>21</v>
      </c>
      <c r="G151" s="3">
        <f t="shared" si="31"/>
        <v>8.0152671755725186E-2</v>
      </c>
      <c r="H151" s="4">
        <f t="shared" si="32"/>
        <v>28.614503816793892</v>
      </c>
      <c r="I151" s="19">
        <f t="shared" si="33"/>
        <v>31.499999999999996</v>
      </c>
      <c r="K151" s="14">
        <f>IFERROR(Table24[[#This Row],[ &lt;15]]/Table24[[#This Row],[Grand Total]],"")</f>
        <v>9.5238095238095233E-2</v>
      </c>
      <c r="L151" s="15">
        <f>IFERROR(Table24[[#This Row],[FY24 DATIM Target_Adj (internal) (g*i(district total))]]*K151,"")</f>
        <v>2.9999999999999996</v>
      </c>
    </row>
    <row r="152" spans="1:12" x14ac:dyDescent="0.3">
      <c r="A152" s="224" t="s">
        <v>9</v>
      </c>
      <c r="B152" s="225" t="s">
        <v>166</v>
      </c>
      <c r="C152" s="225" t="s">
        <v>171</v>
      </c>
      <c r="D152" s="226">
        <v>1</v>
      </c>
      <c r="E152" s="226">
        <v>66</v>
      </c>
      <c r="F152" s="226">
        <v>67</v>
      </c>
      <c r="G152" s="3">
        <f t="shared" si="31"/>
        <v>0.25572519083969464</v>
      </c>
      <c r="H152" s="4">
        <f t="shared" si="32"/>
        <v>91.293893129770993</v>
      </c>
      <c r="I152" s="19">
        <f t="shared" si="33"/>
        <v>100.49999999999999</v>
      </c>
      <c r="K152" s="14">
        <f>IFERROR(Table24[[#This Row],[ &lt;15]]/Table24[[#This Row],[Grand Total]],"")</f>
        <v>1.4925373134328358E-2</v>
      </c>
      <c r="L152" s="15">
        <f>IFERROR(Table24[[#This Row],[FY24 DATIM Target_Adj (internal) (g*i(district total))]]*K152,"")</f>
        <v>1.4999999999999998</v>
      </c>
    </row>
    <row r="153" spans="1:12" x14ac:dyDescent="0.3">
      <c r="A153" s="224" t="s">
        <v>9</v>
      </c>
      <c r="B153" s="225" t="s">
        <v>166</v>
      </c>
      <c r="C153" s="225" t="s">
        <v>172</v>
      </c>
      <c r="D153" s="226">
        <v>3</v>
      </c>
      <c r="E153" s="226">
        <v>75</v>
      </c>
      <c r="F153" s="226">
        <v>78</v>
      </c>
      <c r="G153" s="3">
        <f t="shared" si="31"/>
        <v>0.29770992366412213</v>
      </c>
      <c r="H153" s="4">
        <f t="shared" si="32"/>
        <v>106.2824427480916</v>
      </c>
      <c r="I153" s="19">
        <f t="shared" si="33"/>
        <v>117</v>
      </c>
      <c r="K153" s="14">
        <f>IFERROR(Table24[[#This Row],[ &lt;15]]/Table24[[#This Row],[Grand Total]],"")</f>
        <v>3.8461538461538464E-2</v>
      </c>
      <c r="L153" s="15">
        <f>IFERROR(Table24[[#This Row],[FY24 DATIM Target_Adj (internal) (g*i(district total))]]*K153,"")</f>
        <v>4.5</v>
      </c>
    </row>
    <row r="154" spans="1:12" x14ac:dyDescent="0.3">
      <c r="A154" s="224" t="s">
        <v>9</v>
      </c>
      <c r="B154" s="225" t="s">
        <v>166</v>
      </c>
      <c r="C154" s="225" t="s">
        <v>173</v>
      </c>
      <c r="D154" s="226">
        <v>3</v>
      </c>
      <c r="E154" s="226">
        <v>45</v>
      </c>
      <c r="F154" s="226">
        <v>48</v>
      </c>
      <c r="G154" s="3">
        <f t="shared" si="31"/>
        <v>0.18320610687022901</v>
      </c>
      <c r="H154" s="4">
        <f t="shared" si="32"/>
        <v>65.404580152671755</v>
      </c>
      <c r="I154" s="19">
        <f t="shared" si="33"/>
        <v>72</v>
      </c>
      <c r="K154" s="14">
        <f>IFERROR(Table24[[#This Row],[ &lt;15]]/Table24[[#This Row],[Grand Total]],"")</f>
        <v>6.25E-2</v>
      </c>
      <c r="L154" s="15">
        <f>IFERROR(Table24[[#This Row],[FY24 DATIM Target_Adj (internal) (g*i(district total))]]*K154,"")</f>
        <v>4.5</v>
      </c>
    </row>
    <row r="155" spans="1:12" x14ac:dyDescent="0.3">
      <c r="A155" s="227" t="s">
        <v>9</v>
      </c>
      <c r="B155" s="228" t="s">
        <v>174</v>
      </c>
      <c r="C155" s="228"/>
      <c r="D155" s="223">
        <v>10</v>
      </c>
      <c r="E155" s="223">
        <v>252</v>
      </c>
      <c r="F155" s="223">
        <v>262</v>
      </c>
      <c r="G155" s="7">
        <f t="shared" si="31"/>
        <v>1</v>
      </c>
      <c r="H155" s="223">
        <v>357</v>
      </c>
      <c r="I155" s="222">
        <v>393</v>
      </c>
      <c r="K155" s="14">
        <f>IFERROR(Table24[[#This Row],[ &lt;15]]/Table24[[#This Row],[Grand Total]],"")</f>
        <v>3.8167938931297711E-2</v>
      </c>
      <c r="L155" s="15">
        <f>IFERROR(Table24[[#This Row],[FY24 DATIM Target_Adj (internal) (g*i(district total))]]*K155,"")</f>
        <v>15</v>
      </c>
    </row>
    <row r="156" spans="1:12" x14ac:dyDescent="0.3">
      <c r="A156" s="224" t="s">
        <v>9</v>
      </c>
      <c r="B156" s="225" t="s">
        <v>175</v>
      </c>
      <c r="C156" s="225" t="s">
        <v>176</v>
      </c>
      <c r="D156" s="2">
        <v>0</v>
      </c>
      <c r="E156" s="226">
        <v>5</v>
      </c>
      <c r="F156" s="226">
        <v>5</v>
      </c>
      <c r="G156" s="3">
        <f>F156/$F$170</f>
        <v>3.3557046979865772E-2</v>
      </c>
      <c r="H156" s="4">
        <f>G156*$H$170</f>
        <v>5.201342281879195</v>
      </c>
      <c r="I156" s="19">
        <f>G156*$I$170</f>
        <v>5.7382550335570466</v>
      </c>
      <c r="K156" s="14">
        <f>IFERROR(Table24[[#This Row],[ &lt;15]]/Table24[[#This Row],[Grand Total]],"")</f>
        <v>0</v>
      </c>
      <c r="L156" s="15">
        <f>IFERROR(Table24[[#This Row],[FY24 DATIM Target_Adj (internal) (g*i(district total))]]*K156,"")</f>
        <v>0</v>
      </c>
    </row>
    <row r="157" spans="1:12" x14ac:dyDescent="0.3">
      <c r="A157" s="224" t="s">
        <v>9</v>
      </c>
      <c r="B157" s="225" t="s">
        <v>175</v>
      </c>
      <c r="C157" s="225" t="s">
        <v>177</v>
      </c>
      <c r="D157" s="2">
        <v>0</v>
      </c>
      <c r="E157" s="226">
        <v>5</v>
      </c>
      <c r="F157" s="226">
        <v>5</v>
      </c>
      <c r="G157" s="3">
        <f t="shared" ref="G157:G170" si="34">F157/$F$170</f>
        <v>3.3557046979865772E-2</v>
      </c>
      <c r="H157" s="4">
        <f t="shared" ref="H157:H169" si="35">G157*$H$170</f>
        <v>5.201342281879195</v>
      </c>
      <c r="I157" s="19">
        <f t="shared" ref="I157:I169" si="36">G157*$I$170</f>
        <v>5.7382550335570466</v>
      </c>
      <c r="K157" s="14">
        <f>IFERROR(Table24[[#This Row],[ &lt;15]]/Table24[[#This Row],[Grand Total]],"")</f>
        <v>0</v>
      </c>
      <c r="L157" s="15">
        <f>IFERROR(Table24[[#This Row],[FY24 DATIM Target_Adj (internal) (g*i(district total))]]*K157,"")</f>
        <v>0</v>
      </c>
    </row>
    <row r="158" spans="1:12" x14ac:dyDescent="0.3">
      <c r="A158" s="224" t="s">
        <v>9</v>
      </c>
      <c r="B158" s="225" t="s">
        <v>175</v>
      </c>
      <c r="C158" s="225" t="s">
        <v>178</v>
      </c>
      <c r="D158" s="2">
        <v>0</v>
      </c>
      <c r="E158" s="226">
        <v>5</v>
      </c>
      <c r="F158" s="226">
        <v>5</v>
      </c>
      <c r="G158" s="3">
        <f t="shared" si="34"/>
        <v>3.3557046979865772E-2</v>
      </c>
      <c r="H158" s="4">
        <f t="shared" si="35"/>
        <v>5.201342281879195</v>
      </c>
      <c r="I158" s="19">
        <f t="shared" si="36"/>
        <v>5.7382550335570466</v>
      </c>
      <c r="K158" s="14">
        <f>IFERROR(Table24[[#This Row],[ &lt;15]]/Table24[[#This Row],[Grand Total]],"")</f>
        <v>0</v>
      </c>
      <c r="L158" s="15">
        <f>IFERROR(Table24[[#This Row],[FY24 DATIM Target_Adj (internal) (g*i(district total))]]*K158,"")</f>
        <v>0</v>
      </c>
    </row>
    <row r="159" spans="1:12" x14ac:dyDescent="0.3">
      <c r="A159" s="224" t="s">
        <v>9</v>
      </c>
      <c r="B159" s="225" t="s">
        <v>175</v>
      </c>
      <c r="C159" s="225" t="s">
        <v>179</v>
      </c>
      <c r="D159" s="2">
        <v>0</v>
      </c>
      <c r="E159" s="226">
        <v>24</v>
      </c>
      <c r="F159" s="226">
        <v>24</v>
      </c>
      <c r="G159" s="3">
        <f t="shared" si="34"/>
        <v>0.16107382550335569</v>
      </c>
      <c r="H159" s="4">
        <f t="shared" si="35"/>
        <v>24.966442953020131</v>
      </c>
      <c r="I159" s="19">
        <f t="shared" si="36"/>
        <v>27.543624161073822</v>
      </c>
      <c r="K159" s="14">
        <f>IFERROR(Table24[[#This Row],[ &lt;15]]/Table24[[#This Row],[Grand Total]],"")</f>
        <v>0</v>
      </c>
      <c r="L159" s="15">
        <f>IFERROR(Table24[[#This Row],[FY24 DATIM Target_Adj (internal) (g*i(district total))]]*K159,"")</f>
        <v>0</v>
      </c>
    </row>
    <row r="160" spans="1:12" x14ac:dyDescent="0.3">
      <c r="A160" s="224" t="s">
        <v>9</v>
      </c>
      <c r="B160" s="225" t="s">
        <v>175</v>
      </c>
      <c r="C160" s="225" t="s">
        <v>180</v>
      </c>
      <c r="D160" s="2">
        <v>0</v>
      </c>
      <c r="E160" s="226">
        <v>1</v>
      </c>
      <c r="F160" s="226">
        <v>1</v>
      </c>
      <c r="G160" s="3">
        <f t="shared" si="34"/>
        <v>6.7114093959731542E-3</v>
      </c>
      <c r="H160" s="4">
        <f t="shared" si="35"/>
        <v>1.0402684563758389</v>
      </c>
      <c r="I160" s="19">
        <f t="shared" si="36"/>
        <v>1.1476510067114094</v>
      </c>
      <c r="K160" s="14">
        <f>IFERROR(Table24[[#This Row],[ &lt;15]]/Table24[[#This Row],[Grand Total]],"")</f>
        <v>0</v>
      </c>
      <c r="L160" s="15">
        <f>IFERROR(Table24[[#This Row],[FY24 DATIM Target_Adj (internal) (g*i(district total))]]*K160,"")</f>
        <v>0</v>
      </c>
    </row>
    <row r="161" spans="1:12" x14ac:dyDescent="0.3">
      <c r="A161" s="224" t="s">
        <v>9</v>
      </c>
      <c r="B161" s="225" t="s">
        <v>175</v>
      </c>
      <c r="C161" s="225" t="s">
        <v>181</v>
      </c>
      <c r="D161" s="2">
        <v>0</v>
      </c>
      <c r="E161" s="226">
        <v>1</v>
      </c>
      <c r="F161" s="226">
        <v>1</v>
      </c>
      <c r="G161" s="3">
        <f>F161/$F$170</f>
        <v>6.7114093959731542E-3</v>
      </c>
      <c r="H161" s="4">
        <f t="shared" si="35"/>
        <v>1.0402684563758389</v>
      </c>
      <c r="I161" s="19">
        <f t="shared" si="36"/>
        <v>1.1476510067114094</v>
      </c>
      <c r="K161" s="14">
        <f>IFERROR(Table24[[#This Row],[ &lt;15]]/Table24[[#This Row],[Grand Total]],"")</f>
        <v>0</v>
      </c>
      <c r="L161" s="15">
        <f>IFERROR(Table24[[#This Row],[FY24 DATIM Target_Adj (internal) (g*i(district total))]]*K161,"")</f>
        <v>0</v>
      </c>
    </row>
    <row r="162" spans="1:12" x14ac:dyDescent="0.3">
      <c r="A162" s="224" t="s">
        <v>9</v>
      </c>
      <c r="B162" s="225" t="s">
        <v>175</v>
      </c>
      <c r="C162" s="225" t="s">
        <v>182</v>
      </c>
      <c r="D162" s="2">
        <v>0</v>
      </c>
      <c r="E162" s="226">
        <v>0</v>
      </c>
      <c r="F162" s="226">
        <v>0</v>
      </c>
      <c r="G162" s="3">
        <f>F162/$F$170</f>
        <v>0</v>
      </c>
      <c r="H162" s="4">
        <f t="shared" si="35"/>
        <v>0</v>
      </c>
      <c r="I162" s="19">
        <f t="shared" si="36"/>
        <v>0</v>
      </c>
      <c r="K162" s="14">
        <v>0</v>
      </c>
      <c r="L162" s="15">
        <f>IFERROR(Table24[[#This Row],[FY24 DATIM Target_Adj (internal) (g*i(district total))]]*K162,"")</f>
        <v>0</v>
      </c>
    </row>
    <row r="163" spans="1:12" x14ac:dyDescent="0.3">
      <c r="A163" s="224" t="s">
        <v>9</v>
      </c>
      <c r="B163" s="225" t="s">
        <v>175</v>
      </c>
      <c r="C163" s="225" t="s">
        <v>183</v>
      </c>
      <c r="D163" s="2">
        <v>0</v>
      </c>
      <c r="E163" s="226">
        <v>10</v>
      </c>
      <c r="F163" s="226">
        <v>10</v>
      </c>
      <c r="G163" s="3">
        <f t="shared" si="34"/>
        <v>6.7114093959731544E-2</v>
      </c>
      <c r="H163" s="4">
        <f t="shared" si="35"/>
        <v>10.40268456375839</v>
      </c>
      <c r="I163" s="19">
        <f t="shared" si="36"/>
        <v>11.476510067114093</v>
      </c>
      <c r="K163" s="14">
        <f>IFERROR(Table24[[#This Row],[ &lt;15]]/Table24[[#This Row],[Grand Total]],"")</f>
        <v>0</v>
      </c>
      <c r="L163" s="15">
        <f>IFERROR(Table24[[#This Row],[FY24 DATIM Target_Adj (internal) (g*i(district total))]]*K163,"")</f>
        <v>0</v>
      </c>
    </row>
    <row r="164" spans="1:12" x14ac:dyDescent="0.3">
      <c r="A164" s="224" t="s">
        <v>9</v>
      </c>
      <c r="B164" s="225" t="s">
        <v>175</v>
      </c>
      <c r="C164" s="225" t="s">
        <v>184</v>
      </c>
      <c r="D164" s="2">
        <v>0</v>
      </c>
      <c r="E164" s="226">
        <v>8</v>
      </c>
      <c r="F164" s="226">
        <v>8</v>
      </c>
      <c r="G164" s="3">
        <f t="shared" si="34"/>
        <v>5.3691275167785234E-2</v>
      </c>
      <c r="H164" s="4">
        <f t="shared" si="35"/>
        <v>8.3221476510067109</v>
      </c>
      <c r="I164" s="19">
        <f t="shared" si="36"/>
        <v>9.1812080536912752</v>
      </c>
      <c r="K164" s="14">
        <f>IFERROR(Table24[[#This Row],[ &lt;15]]/Table24[[#This Row],[Grand Total]],"")</f>
        <v>0</v>
      </c>
      <c r="L164" s="15">
        <f>IFERROR(Table24[[#This Row],[FY24 DATIM Target_Adj (internal) (g*i(district total))]]*K164,"")</f>
        <v>0</v>
      </c>
    </row>
    <row r="165" spans="1:12" x14ac:dyDescent="0.3">
      <c r="A165" s="224" t="s">
        <v>9</v>
      </c>
      <c r="B165" s="225" t="s">
        <v>175</v>
      </c>
      <c r="C165" s="225" t="s">
        <v>185</v>
      </c>
      <c r="D165" s="226">
        <v>1</v>
      </c>
      <c r="E165" s="226">
        <v>29</v>
      </c>
      <c r="F165" s="226">
        <v>30</v>
      </c>
      <c r="G165" s="3">
        <f t="shared" si="34"/>
        <v>0.20134228187919462</v>
      </c>
      <c r="H165" s="4">
        <f t="shared" si="35"/>
        <v>31.208053691275165</v>
      </c>
      <c r="I165" s="19">
        <f t="shared" si="36"/>
        <v>34.429530201342281</v>
      </c>
      <c r="K165" s="14">
        <f>IFERROR(Table24[[#This Row],[ &lt;15]]/Table24[[#This Row],[Grand Total]],"")</f>
        <v>3.3333333333333333E-2</v>
      </c>
      <c r="L165" s="15">
        <f>IFERROR(Table24[[#This Row],[FY24 DATIM Target_Adj (internal) (g*i(district total))]]*K165,"")</f>
        <v>1.1476510067114094</v>
      </c>
    </row>
    <row r="166" spans="1:12" x14ac:dyDescent="0.3">
      <c r="A166" s="224" t="s">
        <v>9</v>
      </c>
      <c r="B166" s="225" t="s">
        <v>175</v>
      </c>
      <c r="C166" s="225" t="s">
        <v>186</v>
      </c>
      <c r="D166" s="2">
        <v>0</v>
      </c>
      <c r="E166" s="226">
        <v>13</v>
      </c>
      <c r="F166" s="226">
        <v>13</v>
      </c>
      <c r="G166" s="3">
        <f t="shared" si="34"/>
        <v>8.7248322147651006E-2</v>
      </c>
      <c r="H166" s="4">
        <f t="shared" si="35"/>
        <v>13.523489932885905</v>
      </c>
      <c r="I166" s="19">
        <f t="shared" si="36"/>
        <v>14.919463087248323</v>
      </c>
      <c r="K166" s="14">
        <f>IFERROR(Table24[[#This Row],[ &lt;15]]/Table24[[#This Row],[Grand Total]],"")</f>
        <v>0</v>
      </c>
      <c r="L166" s="15">
        <f>IFERROR(Table24[[#This Row],[FY24 DATIM Target_Adj (internal) (g*i(district total))]]*K166,"")</f>
        <v>0</v>
      </c>
    </row>
    <row r="167" spans="1:12" x14ac:dyDescent="0.3">
      <c r="A167" s="224" t="s">
        <v>9</v>
      </c>
      <c r="B167" s="225" t="s">
        <v>175</v>
      </c>
      <c r="C167" s="225" t="s">
        <v>187</v>
      </c>
      <c r="D167" s="2">
        <v>0</v>
      </c>
      <c r="E167" s="226">
        <v>39</v>
      </c>
      <c r="F167" s="226">
        <v>39</v>
      </c>
      <c r="G167" s="3">
        <f t="shared" si="34"/>
        <v>0.26174496644295303</v>
      </c>
      <c r="H167" s="4">
        <f t="shared" si="35"/>
        <v>40.570469798657719</v>
      </c>
      <c r="I167" s="19">
        <f t="shared" si="36"/>
        <v>44.758389261744966</v>
      </c>
      <c r="K167" s="14">
        <f>IFERROR(Table24[[#This Row],[ &lt;15]]/Table24[[#This Row],[Grand Total]],"")</f>
        <v>0</v>
      </c>
      <c r="L167" s="15">
        <f>IFERROR(Table24[[#This Row],[FY24 DATIM Target_Adj (internal) (g*i(district total))]]*K167,"")</f>
        <v>0</v>
      </c>
    </row>
    <row r="168" spans="1:12" x14ac:dyDescent="0.3">
      <c r="A168" s="224" t="s">
        <v>9</v>
      </c>
      <c r="B168" s="225" t="s">
        <v>175</v>
      </c>
      <c r="C168" s="225" t="s">
        <v>188</v>
      </c>
      <c r="D168" s="2">
        <v>0</v>
      </c>
      <c r="E168" s="226">
        <v>4</v>
      </c>
      <c r="F168" s="226">
        <v>4</v>
      </c>
      <c r="G168" s="3">
        <f t="shared" si="34"/>
        <v>2.6845637583892617E-2</v>
      </c>
      <c r="H168" s="4">
        <f t="shared" si="35"/>
        <v>4.1610738255033555</v>
      </c>
      <c r="I168" s="19">
        <f t="shared" si="36"/>
        <v>4.5906040268456376</v>
      </c>
      <c r="K168" s="14">
        <f>IFERROR(Table24[[#This Row],[ &lt;15]]/Table24[[#This Row],[Grand Total]],"")</f>
        <v>0</v>
      </c>
      <c r="L168" s="15">
        <f>IFERROR(Table24[[#This Row],[FY24 DATIM Target_Adj (internal) (g*i(district total))]]*K168,"")</f>
        <v>0</v>
      </c>
    </row>
    <row r="169" spans="1:12" x14ac:dyDescent="0.3">
      <c r="A169" s="224" t="s">
        <v>9</v>
      </c>
      <c r="B169" s="225" t="s">
        <v>175</v>
      </c>
      <c r="C169" s="225" t="s">
        <v>189</v>
      </c>
      <c r="D169" s="2">
        <v>0</v>
      </c>
      <c r="E169" s="226">
        <v>5</v>
      </c>
      <c r="F169" s="226">
        <v>5</v>
      </c>
      <c r="G169" s="3">
        <f t="shared" si="34"/>
        <v>3.3557046979865772E-2</v>
      </c>
      <c r="H169" s="4">
        <f t="shared" si="35"/>
        <v>5.201342281879195</v>
      </c>
      <c r="I169" s="19">
        <f t="shared" si="36"/>
        <v>5.7382550335570466</v>
      </c>
      <c r="K169" s="14">
        <f>IFERROR(Table24[[#This Row],[ &lt;15]]/Table24[[#This Row],[Grand Total]],"")</f>
        <v>0</v>
      </c>
      <c r="L169" s="15">
        <f>IFERROR(Table24[[#This Row],[FY24 DATIM Target_Adj (internal) (g*i(district total))]]*K169,"")</f>
        <v>0</v>
      </c>
    </row>
    <row r="170" spans="1:12" x14ac:dyDescent="0.3">
      <c r="A170" s="229" t="s">
        <v>9</v>
      </c>
      <c r="B170" s="230" t="s">
        <v>190</v>
      </c>
      <c r="C170" s="230"/>
      <c r="D170" s="231">
        <v>1</v>
      </c>
      <c r="E170" s="231">
        <v>148</v>
      </c>
      <c r="F170" s="231">
        <v>149</v>
      </c>
      <c r="G170" s="29">
        <f t="shared" si="34"/>
        <v>1</v>
      </c>
      <c r="H170" s="231">
        <v>155</v>
      </c>
      <c r="I170" s="232">
        <v>171</v>
      </c>
      <c r="K170" s="14">
        <f>IFERROR(Table24[[#This Row],[ &lt;15]]/Table24[[#This Row],[Grand Total]],"")</f>
        <v>6.7114093959731542E-3</v>
      </c>
      <c r="L170" s="15">
        <f>IFERROR(Table24[[#This Row],[FY24 DATIM Target_Adj (internal) (g*i(district total))]]*K170,"")</f>
        <v>1.1476510067114094</v>
      </c>
    </row>
  </sheetData>
  <autoFilter ref="K1:L170" xr:uid="{00000000-0009-0000-0000-000004000000}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A1:K1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2" sqref="K12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6.109375" bestFit="1" customWidth="1"/>
    <col min="7" max="7" width="12.5546875" bestFit="1" customWidth="1"/>
    <col min="8" max="8" width="13.21875" bestFit="1" customWidth="1"/>
    <col min="10" max="11" width="15.21875" customWidth="1"/>
  </cols>
  <sheetData>
    <row r="1" spans="1:11" ht="70.2" x14ac:dyDescent="0.3">
      <c r="A1" s="233" t="s">
        <v>0</v>
      </c>
      <c r="B1" s="219" t="s">
        <v>1</v>
      </c>
      <c r="C1" s="219" t="s">
        <v>2</v>
      </c>
      <c r="D1" s="220" t="s">
        <v>3</v>
      </c>
      <c r="E1" s="220" t="s">
        <v>4</v>
      </c>
      <c r="F1" s="220" t="s">
        <v>195</v>
      </c>
      <c r="G1" s="22" t="s">
        <v>6</v>
      </c>
      <c r="H1" s="23" t="s">
        <v>7</v>
      </c>
      <c r="J1" s="17" t="s">
        <v>191</v>
      </c>
      <c r="K1" s="18" t="s">
        <v>205</v>
      </c>
    </row>
    <row r="2" spans="1:11" x14ac:dyDescent="0.3">
      <c r="A2" s="24" t="s">
        <v>9</v>
      </c>
      <c r="B2" s="1" t="s">
        <v>10</v>
      </c>
      <c r="C2" s="1" t="s">
        <v>11</v>
      </c>
      <c r="D2" s="2">
        <v>0</v>
      </c>
      <c r="E2" s="2">
        <v>5</v>
      </c>
      <c r="F2" s="2">
        <v>5</v>
      </c>
      <c r="G2" s="3">
        <f>F2/$F$11</f>
        <v>0.21739130434782608</v>
      </c>
      <c r="H2" s="19">
        <f>G2*$H$11</f>
        <v>38.913043478260867</v>
      </c>
      <c r="J2" s="14">
        <f>IFERROR(Table8[[#This Row],[ &lt;15]]/Table8[[#This Row],[Grand Total]],"")</f>
        <v>0</v>
      </c>
      <c r="K2" s="15">
        <f>IFERROR(J2*Table8[[#This Row],[FY24 Tx Curr DATIM Target (g*h(district total))]],"")</f>
        <v>0</v>
      </c>
    </row>
    <row r="3" spans="1:11" x14ac:dyDescent="0.3">
      <c r="A3" s="24" t="s">
        <v>9</v>
      </c>
      <c r="B3" s="1" t="s">
        <v>10</v>
      </c>
      <c r="C3" s="1" t="s">
        <v>12</v>
      </c>
      <c r="D3" s="2">
        <v>1</v>
      </c>
      <c r="E3" s="2">
        <v>2</v>
      </c>
      <c r="F3" s="2">
        <v>3</v>
      </c>
      <c r="G3" s="3">
        <f t="shared" ref="G3:G11" si="0">F3/$F$11</f>
        <v>0.13043478260869565</v>
      </c>
      <c r="H3" s="19">
        <f t="shared" ref="H3:H10" si="1">G3*$H$11</f>
        <v>23.34782608695652</v>
      </c>
      <c r="J3" s="14">
        <f>IFERROR(Table8[[#This Row],[ &lt;15]]/Table8[[#This Row],[Grand Total]],"")</f>
        <v>0.33333333333333331</v>
      </c>
      <c r="K3" s="15">
        <f>IFERROR(J3*Table8[[#This Row],[FY24 Tx Curr DATIM Target (g*h(district total))]],"")</f>
        <v>7.7826086956521729</v>
      </c>
    </row>
    <row r="4" spans="1:11" x14ac:dyDescent="0.3">
      <c r="A4" s="24" t="s">
        <v>9</v>
      </c>
      <c r="B4" s="1" t="s">
        <v>10</v>
      </c>
      <c r="C4" s="1" t="s">
        <v>13</v>
      </c>
      <c r="D4" s="2">
        <v>1</v>
      </c>
      <c r="E4" s="2">
        <v>7</v>
      </c>
      <c r="F4" s="2">
        <v>8</v>
      </c>
      <c r="G4" s="3">
        <f>F4/$F$11</f>
        <v>0.34782608695652173</v>
      </c>
      <c r="H4" s="19">
        <f t="shared" si="1"/>
        <v>62.260869565217391</v>
      </c>
      <c r="J4" s="14">
        <f>IFERROR(Table8[[#This Row],[ &lt;15]]/Table8[[#This Row],[Grand Total]],"")</f>
        <v>0.125</v>
      </c>
      <c r="K4" s="15">
        <f>IFERROR(J4*Table8[[#This Row],[FY24 Tx Curr DATIM Target (g*h(district total))]],"")</f>
        <v>7.7826086956521738</v>
      </c>
    </row>
    <row r="5" spans="1:11" x14ac:dyDescent="0.3">
      <c r="A5" s="24" t="s">
        <v>9</v>
      </c>
      <c r="B5" s="1" t="s">
        <v>10</v>
      </c>
      <c r="C5" s="24" t="s">
        <v>14</v>
      </c>
      <c r="D5" s="2">
        <v>0</v>
      </c>
      <c r="E5" s="2">
        <v>3</v>
      </c>
      <c r="F5" s="2">
        <v>3</v>
      </c>
      <c r="G5" s="3">
        <f t="shared" ref="G5:G6" si="2">F5/$F$11</f>
        <v>0.13043478260869565</v>
      </c>
      <c r="H5" s="19">
        <f t="shared" si="1"/>
        <v>23.34782608695652</v>
      </c>
      <c r="J5" s="14">
        <f>IFERROR(Table8[[#This Row],[ &lt;15]]/Table8[[#This Row],[Grand Total]],"")</f>
        <v>0</v>
      </c>
      <c r="K5" s="15">
        <f>IFERROR(J5*Table8[[#This Row],[FY24 Tx Curr DATIM Target (g*h(district total))]],"")</f>
        <v>0</v>
      </c>
    </row>
    <row r="6" spans="1:11" x14ac:dyDescent="0.3">
      <c r="A6" s="24" t="s">
        <v>9</v>
      </c>
      <c r="B6" s="1" t="s">
        <v>10</v>
      </c>
      <c r="C6" s="1" t="s">
        <v>15</v>
      </c>
      <c r="D6" s="2">
        <v>0</v>
      </c>
      <c r="E6" s="2">
        <v>2</v>
      </c>
      <c r="F6" s="2">
        <v>2</v>
      </c>
      <c r="G6" s="3">
        <f t="shared" si="2"/>
        <v>8.6956521739130432E-2</v>
      </c>
      <c r="H6" s="19">
        <f t="shared" si="1"/>
        <v>15.565217391304348</v>
      </c>
      <c r="J6" s="14">
        <f>IFERROR(Table8[[#This Row],[ &lt;15]]/Table8[[#This Row],[Grand Total]],"")</f>
        <v>0</v>
      </c>
      <c r="K6" s="15">
        <f>IFERROR(J6*Table8[[#This Row],[FY24 Tx Curr DATIM Target (g*h(district total))]],"")</f>
        <v>0</v>
      </c>
    </row>
    <row r="7" spans="1:11" x14ac:dyDescent="0.3">
      <c r="A7" s="24" t="s">
        <v>9</v>
      </c>
      <c r="B7" s="1" t="s">
        <v>10</v>
      </c>
      <c r="C7" s="1" t="s">
        <v>16</v>
      </c>
      <c r="D7" s="2">
        <v>0</v>
      </c>
      <c r="E7" s="2">
        <v>2</v>
      </c>
      <c r="F7" s="2">
        <v>2</v>
      </c>
      <c r="G7" s="3">
        <f t="shared" si="0"/>
        <v>8.6956521739130432E-2</v>
      </c>
      <c r="H7" s="19">
        <f t="shared" si="1"/>
        <v>15.565217391304348</v>
      </c>
      <c r="J7" s="14">
        <f>IFERROR(Table8[[#This Row],[ &lt;15]]/Table8[[#This Row],[Grand Total]],"")</f>
        <v>0</v>
      </c>
      <c r="K7" s="15">
        <f>IFERROR(J7*Table8[[#This Row],[FY24 Tx Curr DATIM Target (g*h(district total))]],"")</f>
        <v>0</v>
      </c>
    </row>
    <row r="8" spans="1:11" x14ac:dyDescent="0.3">
      <c r="A8" s="24" t="s">
        <v>9</v>
      </c>
      <c r="B8" s="1" t="s">
        <v>10</v>
      </c>
      <c r="C8" s="1" t="s">
        <v>17</v>
      </c>
      <c r="D8" s="2">
        <v>0</v>
      </c>
      <c r="E8" s="2">
        <v>3</v>
      </c>
      <c r="F8" s="2">
        <v>3</v>
      </c>
      <c r="G8" s="3">
        <f t="shared" si="0"/>
        <v>0.13043478260869565</v>
      </c>
      <c r="H8" s="19">
        <f t="shared" si="1"/>
        <v>23.34782608695652</v>
      </c>
      <c r="J8" s="14">
        <f>IFERROR(Table8[[#This Row],[ &lt;15]]/Table8[[#This Row],[Grand Total]],"")</f>
        <v>0</v>
      </c>
      <c r="K8" s="15">
        <f>IFERROR(J8*Table8[[#This Row],[FY24 Tx Curr DATIM Target (g*h(district total))]],"")</f>
        <v>0</v>
      </c>
    </row>
    <row r="9" spans="1:11" x14ac:dyDescent="0.3">
      <c r="A9" s="24" t="s">
        <v>9</v>
      </c>
      <c r="B9" s="1" t="s">
        <v>10</v>
      </c>
      <c r="C9" s="24" t="s">
        <v>18</v>
      </c>
      <c r="D9" s="2">
        <v>0</v>
      </c>
      <c r="E9" s="2">
        <v>2</v>
      </c>
      <c r="F9" s="2">
        <v>2</v>
      </c>
      <c r="G9" s="3">
        <f t="shared" si="0"/>
        <v>8.6956521739130432E-2</v>
      </c>
      <c r="H9" s="19">
        <f t="shared" si="1"/>
        <v>15.565217391304348</v>
      </c>
      <c r="J9" s="14">
        <f>IFERROR(Table8[[#This Row],[ &lt;15]]/Table8[[#This Row],[Grand Total]],"")</f>
        <v>0</v>
      </c>
      <c r="K9" s="15">
        <f>IFERROR(J9*Table8[[#This Row],[FY24 Tx Curr DATIM Target (g*h(district total))]],"")</f>
        <v>0</v>
      </c>
    </row>
    <row r="10" spans="1:11" x14ac:dyDescent="0.3">
      <c r="A10" s="24" t="s">
        <v>9</v>
      </c>
      <c r="B10" s="1" t="s">
        <v>10</v>
      </c>
      <c r="C10" s="24" t="s">
        <v>19</v>
      </c>
      <c r="D10" s="2">
        <v>0</v>
      </c>
      <c r="E10" s="2">
        <v>0</v>
      </c>
      <c r="F10" s="2">
        <v>0</v>
      </c>
      <c r="G10" s="3">
        <f t="shared" si="0"/>
        <v>0</v>
      </c>
      <c r="H10" s="19">
        <f t="shared" si="1"/>
        <v>0</v>
      </c>
      <c r="J10" s="14">
        <v>0</v>
      </c>
      <c r="K10" s="15">
        <f>IFERROR(J10*Table8[[#This Row],[FY24 Tx Curr DATIM Target (g*h(district total))]],"")</f>
        <v>0</v>
      </c>
    </row>
    <row r="11" spans="1:11" x14ac:dyDescent="0.3">
      <c r="A11" s="25" t="s">
        <v>9</v>
      </c>
      <c r="B11" s="5" t="s">
        <v>20</v>
      </c>
      <c r="C11" s="5"/>
      <c r="D11" s="6">
        <v>2</v>
      </c>
      <c r="E11" s="6">
        <v>21</v>
      </c>
      <c r="F11" s="6">
        <v>23</v>
      </c>
      <c r="G11" s="7">
        <f t="shared" si="0"/>
        <v>1</v>
      </c>
      <c r="H11" s="21">
        <v>179</v>
      </c>
      <c r="J11" s="14">
        <f>IFERROR(Table8[[#This Row],[ &lt;15]]/Table8[[#This Row],[Grand Total]],"")</f>
        <v>8.6956521739130432E-2</v>
      </c>
      <c r="K11" s="15">
        <f>IFERROR(J11*Table8[[#This Row],[FY24 Tx Curr DATIM Target (g*h(district total))]],"")</f>
        <v>15.565217391304348</v>
      </c>
    </row>
    <row r="12" spans="1:11" x14ac:dyDescent="0.3">
      <c r="A12" s="24" t="s">
        <v>9</v>
      </c>
      <c r="B12" s="1" t="s">
        <v>21</v>
      </c>
      <c r="C12" s="1" t="s">
        <v>22</v>
      </c>
      <c r="D12" s="2">
        <v>0</v>
      </c>
      <c r="E12" s="2">
        <v>5</v>
      </c>
      <c r="F12" s="2">
        <v>5</v>
      </c>
      <c r="G12" s="3">
        <f>F12/$F$22</f>
        <v>8.5034013605442185E-3</v>
      </c>
      <c r="H12" s="19">
        <f>G12*$H$22</f>
        <v>3.6309523809523814</v>
      </c>
      <c r="J12" s="14">
        <f>IFERROR(Table8[[#This Row],[ &lt;15]]/Table8[[#This Row],[Grand Total]],"")</f>
        <v>0</v>
      </c>
      <c r="K12" s="15">
        <f>IFERROR(J12*Table8[[#This Row],[FY24 Tx Curr DATIM Target (g*h(district total))]],"")</f>
        <v>0</v>
      </c>
    </row>
    <row r="13" spans="1:11" x14ac:dyDescent="0.3">
      <c r="A13" s="24" t="s">
        <v>9</v>
      </c>
      <c r="B13" s="1" t="s">
        <v>21</v>
      </c>
      <c r="C13" s="1" t="s">
        <v>23</v>
      </c>
      <c r="D13" s="2">
        <v>1</v>
      </c>
      <c r="E13" s="2">
        <v>59</v>
      </c>
      <c r="F13" s="2">
        <v>60</v>
      </c>
      <c r="G13" s="3">
        <f t="shared" ref="G13:G22" si="3">F13/$F$22</f>
        <v>0.10204081632653061</v>
      </c>
      <c r="H13" s="19">
        <f t="shared" ref="H13:H21" si="4">G13*$H$22</f>
        <v>43.571428571428569</v>
      </c>
      <c r="J13" s="14">
        <f>IFERROR(Table8[[#This Row],[ &lt;15]]/Table8[[#This Row],[Grand Total]],"")</f>
        <v>1.6666666666666666E-2</v>
      </c>
      <c r="K13" s="15">
        <f>IFERROR(J13*Table8[[#This Row],[FY24 Tx Curr DATIM Target (g*h(district total))]],"")</f>
        <v>0.72619047619047616</v>
      </c>
    </row>
    <row r="14" spans="1:11" x14ac:dyDescent="0.3">
      <c r="A14" s="24" t="s">
        <v>9</v>
      </c>
      <c r="B14" s="1" t="s">
        <v>21</v>
      </c>
      <c r="C14" s="1" t="s">
        <v>24</v>
      </c>
      <c r="D14" s="2">
        <v>0</v>
      </c>
      <c r="E14" s="2">
        <v>7</v>
      </c>
      <c r="F14" s="2">
        <v>7</v>
      </c>
      <c r="G14" s="3">
        <f t="shared" si="3"/>
        <v>1.1904761904761904E-2</v>
      </c>
      <c r="H14" s="19">
        <f t="shared" si="4"/>
        <v>5.083333333333333</v>
      </c>
      <c r="J14" s="14">
        <f>IFERROR(Table8[[#This Row],[ &lt;15]]/Table8[[#This Row],[Grand Total]],"")</f>
        <v>0</v>
      </c>
      <c r="K14" s="15">
        <f>IFERROR(J14*Table8[[#This Row],[FY24 Tx Curr DATIM Target (g*h(district total))]],"")</f>
        <v>0</v>
      </c>
    </row>
    <row r="15" spans="1:11" x14ac:dyDescent="0.3">
      <c r="A15" s="24" t="s">
        <v>9</v>
      </c>
      <c r="B15" s="1" t="s">
        <v>21</v>
      </c>
      <c r="C15" s="1" t="s">
        <v>25</v>
      </c>
      <c r="D15" s="2">
        <v>0</v>
      </c>
      <c r="E15" s="2">
        <v>2</v>
      </c>
      <c r="F15" s="2">
        <v>2</v>
      </c>
      <c r="G15" s="3">
        <f t="shared" si="3"/>
        <v>3.4013605442176869E-3</v>
      </c>
      <c r="H15" s="19">
        <f t="shared" si="4"/>
        <v>1.4523809523809523</v>
      </c>
      <c r="J15" s="14">
        <f>IFERROR(Table8[[#This Row],[ &lt;15]]/Table8[[#This Row],[Grand Total]],"")</f>
        <v>0</v>
      </c>
      <c r="K15" s="15">
        <f>IFERROR(J15*Table8[[#This Row],[FY24 Tx Curr DATIM Target (g*h(district total))]],"")</f>
        <v>0</v>
      </c>
    </row>
    <row r="16" spans="1:11" x14ac:dyDescent="0.3">
      <c r="A16" s="24" t="s">
        <v>9</v>
      </c>
      <c r="B16" s="1" t="s">
        <v>21</v>
      </c>
      <c r="C16" s="1" t="s">
        <v>26</v>
      </c>
      <c r="D16" s="2">
        <v>24</v>
      </c>
      <c r="E16" s="2">
        <v>373</v>
      </c>
      <c r="F16" s="2">
        <v>397</v>
      </c>
      <c r="G16" s="3">
        <f t="shared" si="3"/>
        <v>0.67517006802721091</v>
      </c>
      <c r="H16" s="19">
        <f t="shared" si="4"/>
        <v>288.29761904761904</v>
      </c>
      <c r="J16" s="14">
        <f>IFERROR(Table8[[#This Row],[ &lt;15]]/Table8[[#This Row],[Grand Total]],"")</f>
        <v>6.0453400503778336E-2</v>
      </c>
      <c r="K16" s="15">
        <f>IFERROR(J16*Table8[[#This Row],[FY24 Tx Curr DATIM Target (g*h(district total))]],"")</f>
        <v>17.428571428571427</v>
      </c>
    </row>
    <row r="17" spans="1:11" x14ac:dyDescent="0.3">
      <c r="A17" s="24" t="s">
        <v>9</v>
      </c>
      <c r="B17" s="1" t="s">
        <v>21</v>
      </c>
      <c r="C17" s="1" t="s">
        <v>27</v>
      </c>
      <c r="D17" s="2">
        <v>0</v>
      </c>
      <c r="E17" s="2">
        <v>28</v>
      </c>
      <c r="F17" s="2">
        <v>28</v>
      </c>
      <c r="G17" s="3">
        <f t="shared" si="3"/>
        <v>4.7619047619047616E-2</v>
      </c>
      <c r="H17" s="19">
        <f t="shared" si="4"/>
        <v>20.333333333333332</v>
      </c>
      <c r="J17" s="14">
        <f>IFERROR(Table8[[#This Row],[ &lt;15]]/Table8[[#This Row],[Grand Total]],"")</f>
        <v>0</v>
      </c>
      <c r="K17" s="15">
        <f>IFERROR(J17*Table8[[#This Row],[FY24 Tx Curr DATIM Target (g*h(district total))]],"")</f>
        <v>0</v>
      </c>
    </row>
    <row r="18" spans="1:11" x14ac:dyDescent="0.3">
      <c r="A18" s="24" t="s">
        <v>9</v>
      </c>
      <c r="B18" s="1" t="s">
        <v>21</v>
      </c>
      <c r="C18" s="1" t="s">
        <v>28</v>
      </c>
      <c r="D18" s="2">
        <v>2</v>
      </c>
      <c r="E18" s="2">
        <v>82</v>
      </c>
      <c r="F18" s="2">
        <v>84</v>
      </c>
      <c r="G18" s="3">
        <f t="shared" si="3"/>
        <v>0.14285714285714285</v>
      </c>
      <c r="H18" s="19">
        <f t="shared" si="4"/>
        <v>61</v>
      </c>
      <c r="J18" s="14">
        <f>IFERROR(Table8[[#This Row],[ &lt;15]]/Table8[[#This Row],[Grand Total]],"")</f>
        <v>2.3809523809523808E-2</v>
      </c>
      <c r="K18" s="15">
        <f>IFERROR(J18*Table8[[#This Row],[FY24 Tx Curr DATIM Target (g*h(district total))]],"")</f>
        <v>1.4523809523809523</v>
      </c>
    </row>
    <row r="19" spans="1:11" x14ac:dyDescent="0.3">
      <c r="A19" s="24" t="s">
        <v>9</v>
      </c>
      <c r="B19" s="1" t="s">
        <v>21</v>
      </c>
      <c r="C19" s="24" t="s">
        <v>29</v>
      </c>
      <c r="D19" s="2">
        <v>0</v>
      </c>
      <c r="E19" s="2">
        <v>0</v>
      </c>
      <c r="F19" s="2">
        <v>0</v>
      </c>
      <c r="G19" s="3">
        <f t="shared" si="3"/>
        <v>0</v>
      </c>
      <c r="H19" s="19">
        <f t="shared" si="4"/>
        <v>0</v>
      </c>
      <c r="J19" s="14">
        <v>0</v>
      </c>
      <c r="K19" s="15">
        <f>IFERROR(J19*Table8[[#This Row],[FY24 Tx Curr DATIM Target (g*h(district total))]],"")</f>
        <v>0</v>
      </c>
    </row>
    <row r="20" spans="1:11" x14ac:dyDescent="0.3">
      <c r="A20" s="24" t="s">
        <v>9</v>
      </c>
      <c r="B20" s="1" t="s">
        <v>21</v>
      </c>
      <c r="C20" s="1" t="s">
        <v>30</v>
      </c>
      <c r="D20" s="2">
        <v>0</v>
      </c>
      <c r="E20" s="2">
        <v>2</v>
      </c>
      <c r="F20" s="2">
        <v>2</v>
      </c>
      <c r="G20" s="3">
        <f t="shared" si="3"/>
        <v>3.4013605442176869E-3</v>
      </c>
      <c r="H20" s="19">
        <f t="shared" si="4"/>
        <v>1.4523809523809523</v>
      </c>
      <c r="J20" s="14">
        <f>IFERROR(Table8[[#This Row],[ &lt;15]]/Table8[[#This Row],[Grand Total]],"")</f>
        <v>0</v>
      </c>
      <c r="K20" s="15">
        <f>IFERROR(J20*Table8[[#This Row],[FY24 Tx Curr DATIM Target (g*h(district total))]],"")</f>
        <v>0</v>
      </c>
    </row>
    <row r="21" spans="1:11" x14ac:dyDescent="0.3">
      <c r="A21" s="24" t="s">
        <v>9</v>
      </c>
      <c r="B21" s="1" t="s">
        <v>21</v>
      </c>
      <c r="C21" s="1" t="s">
        <v>31</v>
      </c>
      <c r="D21" s="2">
        <v>0</v>
      </c>
      <c r="E21" s="2">
        <v>3</v>
      </c>
      <c r="F21" s="2">
        <v>3</v>
      </c>
      <c r="G21" s="3">
        <f t="shared" si="3"/>
        <v>5.1020408163265302E-3</v>
      </c>
      <c r="H21" s="19">
        <f t="shared" si="4"/>
        <v>2.1785714285714284</v>
      </c>
      <c r="J21" s="14">
        <f>IFERROR(Table8[[#This Row],[ &lt;15]]/Table8[[#This Row],[Grand Total]],"")</f>
        <v>0</v>
      </c>
      <c r="K21" s="15">
        <f>IFERROR(J21*Table8[[#This Row],[FY24 Tx Curr DATIM Target (g*h(district total))]],"")</f>
        <v>0</v>
      </c>
    </row>
    <row r="22" spans="1:11" x14ac:dyDescent="0.3">
      <c r="A22" s="25" t="s">
        <v>9</v>
      </c>
      <c r="B22" s="5" t="s">
        <v>32</v>
      </c>
      <c r="C22" s="5"/>
      <c r="D22" s="6">
        <v>27</v>
      </c>
      <c r="E22" s="6">
        <v>561</v>
      </c>
      <c r="F22" s="6">
        <v>588</v>
      </c>
      <c r="G22" s="7">
        <f t="shared" si="3"/>
        <v>1</v>
      </c>
      <c r="H22" s="21">
        <v>427</v>
      </c>
      <c r="J22" s="14">
        <f>IFERROR(Table8[[#This Row],[ &lt;15]]/Table8[[#This Row],[Grand Total]],"")</f>
        <v>4.5918367346938778E-2</v>
      </c>
      <c r="K22" s="15">
        <f>IFERROR(J22*Table8[[#This Row],[FY24 Tx Curr DATIM Target (g*h(district total))]],"")</f>
        <v>19.607142857142858</v>
      </c>
    </row>
    <row r="23" spans="1:11" x14ac:dyDescent="0.3">
      <c r="A23" s="24" t="s">
        <v>9</v>
      </c>
      <c r="B23" s="1" t="s">
        <v>33</v>
      </c>
      <c r="C23" s="1" t="s">
        <v>34</v>
      </c>
      <c r="D23" s="2">
        <v>3</v>
      </c>
      <c r="E23" s="2">
        <v>38</v>
      </c>
      <c r="F23" s="2">
        <v>41</v>
      </c>
      <c r="G23" s="3">
        <f>F23/$F$56</f>
        <v>2.1421107628004178E-2</v>
      </c>
      <c r="H23" s="19">
        <f>G23*$H$56</f>
        <v>26.026645768025077</v>
      </c>
      <c r="J23" s="14">
        <f>IFERROR(Table8[[#This Row],[ &lt;15]]/Table8[[#This Row],[Grand Total]],"")</f>
        <v>7.3170731707317069E-2</v>
      </c>
      <c r="K23" s="15">
        <f>IFERROR(J23*Table8[[#This Row],[FY24 Tx Curr DATIM Target (g*h(district total))]],"")</f>
        <v>1.9043887147335421</v>
      </c>
    </row>
    <row r="24" spans="1:11" x14ac:dyDescent="0.3">
      <c r="A24" s="24" t="s">
        <v>9</v>
      </c>
      <c r="B24" s="1" t="s">
        <v>33</v>
      </c>
      <c r="C24" s="1" t="s">
        <v>35</v>
      </c>
      <c r="D24" s="2">
        <v>0</v>
      </c>
      <c r="E24" s="2">
        <v>38</v>
      </c>
      <c r="F24" s="2">
        <v>38</v>
      </c>
      <c r="G24" s="3">
        <f t="shared" ref="G24:G56" si="5">F24/$F$56</f>
        <v>1.9853709508881923E-2</v>
      </c>
      <c r="H24" s="19">
        <f t="shared" ref="H24:H55" si="6">G24*$H$56</f>
        <v>24.122257053291538</v>
      </c>
      <c r="J24" s="14">
        <f>IFERROR(Table8[[#This Row],[ &lt;15]]/Table8[[#This Row],[Grand Total]],"")</f>
        <v>0</v>
      </c>
      <c r="K24" s="15">
        <f>IFERROR(J24*Table8[[#This Row],[FY24 Tx Curr DATIM Target (g*h(district total))]],"")</f>
        <v>0</v>
      </c>
    </row>
    <row r="25" spans="1:11" x14ac:dyDescent="0.3">
      <c r="A25" s="24" t="s">
        <v>9</v>
      </c>
      <c r="B25" s="1" t="s">
        <v>33</v>
      </c>
      <c r="C25" s="1" t="s">
        <v>36</v>
      </c>
      <c r="D25" s="2">
        <v>4</v>
      </c>
      <c r="E25" s="2">
        <v>126</v>
      </c>
      <c r="F25" s="2">
        <v>130</v>
      </c>
      <c r="G25" s="3">
        <f t="shared" si="5"/>
        <v>6.7920585161964475E-2</v>
      </c>
      <c r="H25" s="19">
        <f t="shared" si="6"/>
        <v>82.523510971786834</v>
      </c>
      <c r="J25" s="14">
        <f>IFERROR(Table8[[#This Row],[ &lt;15]]/Table8[[#This Row],[Grand Total]],"")</f>
        <v>3.0769230769230771E-2</v>
      </c>
      <c r="K25" s="15">
        <f>IFERROR(J25*Table8[[#This Row],[FY24 Tx Curr DATIM Target (g*h(district total))]],"")</f>
        <v>2.5391849529780566</v>
      </c>
    </row>
    <row r="26" spans="1:11" x14ac:dyDescent="0.3">
      <c r="A26" s="24" t="s">
        <v>9</v>
      </c>
      <c r="B26" s="1" t="s">
        <v>33</v>
      </c>
      <c r="C26" s="1" t="s">
        <v>37</v>
      </c>
      <c r="D26" s="2">
        <v>0</v>
      </c>
      <c r="E26" s="2">
        <v>29</v>
      </c>
      <c r="F26" s="2">
        <v>29</v>
      </c>
      <c r="G26" s="3">
        <f t="shared" si="5"/>
        <v>1.5151515151515152E-2</v>
      </c>
      <c r="H26" s="19">
        <f t="shared" si="6"/>
        <v>18.40909090909091</v>
      </c>
      <c r="J26" s="14">
        <f>IFERROR(Table8[[#This Row],[ &lt;15]]/Table8[[#This Row],[Grand Total]],"")</f>
        <v>0</v>
      </c>
      <c r="K26" s="15">
        <f>IFERROR(J26*Table8[[#This Row],[FY24 Tx Curr DATIM Target (g*h(district total))]],"")</f>
        <v>0</v>
      </c>
    </row>
    <row r="27" spans="1:11" x14ac:dyDescent="0.3">
      <c r="A27" s="24" t="s">
        <v>9</v>
      </c>
      <c r="B27" s="1" t="s">
        <v>33</v>
      </c>
      <c r="C27" s="1" t="s">
        <v>38</v>
      </c>
      <c r="D27" s="2">
        <v>11</v>
      </c>
      <c r="E27" s="2">
        <v>237</v>
      </c>
      <c r="F27" s="2">
        <v>248</v>
      </c>
      <c r="G27" s="3">
        <f t="shared" si="5"/>
        <v>0.12957157784743992</v>
      </c>
      <c r="H27" s="19">
        <f t="shared" si="6"/>
        <v>157.4294670846395</v>
      </c>
      <c r="J27" s="14">
        <f>IFERROR(Table8[[#This Row],[ &lt;15]]/Table8[[#This Row],[Grand Total]],"")</f>
        <v>4.4354838709677422E-2</v>
      </c>
      <c r="K27" s="15">
        <f>IFERROR(J27*Table8[[#This Row],[FY24 Tx Curr DATIM Target (g*h(district total))]],"")</f>
        <v>6.9827586206896557</v>
      </c>
    </row>
    <row r="28" spans="1:11" x14ac:dyDescent="0.3">
      <c r="A28" s="24" t="s">
        <v>9</v>
      </c>
      <c r="B28" s="1" t="s">
        <v>33</v>
      </c>
      <c r="C28" s="1" t="s">
        <v>39</v>
      </c>
      <c r="D28" s="2">
        <v>0</v>
      </c>
      <c r="E28" s="2">
        <v>37</v>
      </c>
      <c r="F28" s="2">
        <v>37</v>
      </c>
      <c r="G28" s="3">
        <f t="shared" si="5"/>
        <v>1.9331243469174503E-2</v>
      </c>
      <c r="H28" s="19">
        <f t="shared" si="6"/>
        <v>23.487460815047022</v>
      </c>
      <c r="J28" s="14">
        <f>IFERROR(Table8[[#This Row],[ &lt;15]]/Table8[[#This Row],[Grand Total]],"")</f>
        <v>0</v>
      </c>
      <c r="K28" s="15">
        <f>IFERROR(J28*Table8[[#This Row],[FY24 Tx Curr DATIM Target (g*h(district total))]],"")</f>
        <v>0</v>
      </c>
    </row>
    <row r="29" spans="1:11" x14ac:dyDescent="0.3">
      <c r="A29" s="24" t="s">
        <v>9</v>
      </c>
      <c r="B29" s="1" t="s">
        <v>33</v>
      </c>
      <c r="C29" s="1" t="s">
        <v>40</v>
      </c>
      <c r="D29" s="2">
        <v>4</v>
      </c>
      <c r="E29" s="2">
        <v>101</v>
      </c>
      <c r="F29" s="2">
        <v>105</v>
      </c>
      <c r="G29" s="3">
        <f t="shared" si="5"/>
        <v>5.4858934169278999E-2</v>
      </c>
      <c r="H29" s="19">
        <f t="shared" si="6"/>
        <v>66.653605015673989</v>
      </c>
      <c r="J29" s="14">
        <f>IFERROR(Table8[[#This Row],[ &lt;15]]/Table8[[#This Row],[Grand Total]],"")</f>
        <v>3.8095238095238099E-2</v>
      </c>
      <c r="K29" s="15">
        <f>IFERROR(J29*Table8[[#This Row],[FY24 Tx Curr DATIM Target (g*h(district total))]],"")</f>
        <v>2.539184952978057</v>
      </c>
    </row>
    <row r="30" spans="1:11" x14ac:dyDescent="0.3">
      <c r="A30" s="24" t="s">
        <v>9</v>
      </c>
      <c r="B30" s="1" t="s">
        <v>33</v>
      </c>
      <c r="C30" s="1" t="s">
        <v>41</v>
      </c>
      <c r="D30" s="2">
        <v>1</v>
      </c>
      <c r="E30" s="2">
        <v>6</v>
      </c>
      <c r="F30" s="2">
        <v>7</v>
      </c>
      <c r="G30" s="3">
        <f t="shared" si="5"/>
        <v>3.6572622779519333E-3</v>
      </c>
      <c r="H30" s="19">
        <f t="shared" si="6"/>
        <v>4.4435736677115987</v>
      </c>
      <c r="J30" s="14">
        <f>IFERROR(Table8[[#This Row],[ &lt;15]]/Table8[[#This Row],[Grand Total]],"")</f>
        <v>0.14285714285714285</v>
      </c>
      <c r="K30" s="15">
        <f>IFERROR(J30*Table8[[#This Row],[FY24 Tx Curr DATIM Target (g*h(district total))]],"")</f>
        <v>0.63479623824451403</v>
      </c>
    </row>
    <row r="31" spans="1:11" x14ac:dyDescent="0.3">
      <c r="A31" s="24" t="s">
        <v>9</v>
      </c>
      <c r="B31" s="1" t="s">
        <v>33</v>
      </c>
      <c r="C31" s="1" t="s">
        <v>42</v>
      </c>
      <c r="D31" s="2">
        <v>18</v>
      </c>
      <c r="E31" s="2">
        <v>188</v>
      </c>
      <c r="F31" s="2">
        <v>206</v>
      </c>
      <c r="G31" s="3">
        <f t="shared" si="5"/>
        <v>0.10762800417972831</v>
      </c>
      <c r="H31" s="19">
        <f t="shared" si="6"/>
        <v>130.7680250783699</v>
      </c>
      <c r="J31" s="14">
        <f>IFERROR(Table8[[#This Row],[ &lt;15]]/Table8[[#This Row],[Grand Total]],"")</f>
        <v>8.7378640776699032E-2</v>
      </c>
      <c r="K31" s="15">
        <f>IFERROR(J31*Table8[[#This Row],[FY24 Tx Curr DATIM Target (g*h(district total))]],"")</f>
        <v>11.426332288401253</v>
      </c>
    </row>
    <row r="32" spans="1:11" x14ac:dyDescent="0.3">
      <c r="A32" s="24" t="s">
        <v>9</v>
      </c>
      <c r="B32" s="1" t="s">
        <v>33</v>
      </c>
      <c r="C32" s="1" t="s">
        <v>43</v>
      </c>
      <c r="D32" s="2">
        <v>2</v>
      </c>
      <c r="E32" s="2">
        <v>33</v>
      </c>
      <c r="F32" s="2">
        <v>35</v>
      </c>
      <c r="G32" s="3">
        <f>F32/$F$56</f>
        <v>1.8286311389759665E-2</v>
      </c>
      <c r="H32" s="19">
        <f>G32*$H$56</f>
        <v>22.217868338557992</v>
      </c>
      <c r="J32" s="14">
        <f>IFERROR(Table8[[#This Row],[ &lt;15]]/Table8[[#This Row],[Grand Total]],"")</f>
        <v>5.7142857142857141E-2</v>
      </c>
      <c r="K32" s="15">
        <f>IFERROR(J32*Table8[[#This Row],[FY24 Tx Curr DATIM Target (g*h(district total))]],"")</f>
        <v>1.2695924764890281</v>
      </c>
    </row>
    <row r="33" spans="1:11" x14ac:dyDescent="0.3">
      <c r="A33" s="24" t="s">
        <v>9</v>
      </c>
      <c r="B33" s="1" t="s">
        <v>33</v>
      </c>
      <c r="C33" s="1" t="s">
        <v>44</v>
      </c>
      <c r="D33" s="2">
        <v>3</v>
      </c>
      <c r="E33" s="2">
        <v>115</v>
      </c>
      <c r="F33" s="2">
        <v>118</v>
      </c>
      <c r="G33" s="3">
        <f t="shared" si="5"/>
        <v>6.1650992685475442E-2</v>
      </c>
      <c r="H33" s="19">
        <f t="shared" si="6"/>
        <v>74.905956112852664</v>
      </c>
      <c r="J33" s="14">
        <f>IFERROR(Table8[[#This Row],[ &lt;15]]/Table8[[#This Row],[Grand Total]],"")</f>
        <v>2.5423728813559324E-2</v>
      </c>
      <c r="K33" s="15">
        <f>IFERROR(J33*Table8[[#This Row],[FY24 Tx Curr DATIM Target (g*h(district total))]],"")</f>
        <v>1.9043887147335423</v>
      </c>
    </row>
    <row r="34" spans="1:11" x14ac:dyDescent="0.3">
      <c r="A34" s="24" t="s">
        <v>9</v>
      </c>
      <c r="B34" s="1" t="s">
        <v>33</v>
      </c>
      <c r="C34" s="1" t="s">
        <v>45</v>
      </c>
      <c r="D34" s="2">
        <v>1</v>
      </c>
      <c r="E34" s="2">
        <v>27</v>
      </c>
      <c r="F34" s="2">
        <v>28</v>
      </c>
      <c r="G34" s="3">
        <f t="shared" si="5"/>
        <v>1.4629049111807733E-2</v>
      </c>
      <c r="H34" s="19">
        <f t="shared" si="6"/>
        <v>17.774294670846395</v>
      </c>
      <c r="J34" s="14">
        <f>IFERROR(Table8[[#This Row],[ &lt;15]]/Table8[[#This Row],[Grand Total]],"")</f>
        <v>3.5714285714285712E-2</v>
      </c>
      <c r="K34" s="15">
        <f>IFERROR(J34*Table8[[#This Row],[FY24 Tx Curr DATIM Target (g*h(district total))]],"")</f>
        <v>0.63479623824451403</v>
      </c>
    </row>
    <row r="35" spans="1:11" x14ac:dyDescent="0.3">
      <c r="A35" s="24" t="s">
        <v>9</v>
      </c>
      <c r="B35" s="1" t="s">
        <v>33</v>
      </c>
      <c r="C35" s="1" t="s">
        <v>46</v>
      </c>
      <c r="D35" s="2">
        <v>7</v>
      </c>
      <c r="E35" s="2">
        <v>241</v>
      </c>
      <c r="F35" s="2">
        <v>248</v>
      </c>
      <c r="G35" s="3">
        <f t="shared" si="5"/>
        <v>0.12957157784743992</v>
      </c>
      <c r="H35" s="19">
        <f t="shared" si="6"/>
        <v>157.4294670846395</v>
      </c>
      <c r="J35" s="14">
        <f>IFERROR(Table8[[#This Row],[ &lt;15]]/Table8[[#This Row],[Grand Total]],"")</f>
        <v>2.8225806451612902E-2</v>
      </c>
      <c r="K35" s="15">
        <f>IFERROR(J35*Table8[[#This Row],[FY24 Tx Curr DATIM Target (g*h(district total))]],"")</f>
        <v>4.4435736677115987</v>
      </c>
    </row>
    <row r="36" spans="1:11" x14ac:dyDescent="0.3">
      <c r="A36" s="24" t="s">
        <v>9</v>
      </c>
      <c r="B36" s="1" t="s">
        <v>33</v>
      </c>
      <c r="C36" s="1" t="s">
        <v>47</v>
      </c>
      <c r="D36" s="2">
        <v>4</v>
      </c>
      <c r="E36" s="2">
        <v>45</v>
      </c>
      <c r="F36" s="2">
        <v>49</v>
      </c>
      <c r="G36" s="3">
        <f t="shared" si="5"/>
        <v>2.5600835945663532E-2</v>
      </c>
      <c r="H36" s="19">
        <f t="shared" si="6"/>
        <v>31.105015673981192</v>
      </c>
      <c r="J36" s="14">
        <f>IFERROR(Table8[[#This Row],[ &lt;15]]/Table8[[#This Row],[Grand Total]],"")</f>
        <v>8.1632653061224483E-2</v>
      </c>
      <c r="K36" s="15">
        <f>IFERROR(J36*Table8[[#This Row],[FY24 Tx Curr DATIM Target (g*h(district total))]],"")</f>
        <v>2.5391849529780561</v>
      </c>
    </row>
    <row r="37" spans="1:11" x14ac:dyDescent="0.3">
      <c r="A37" s="24" t="s">
        <v>9</v>
      </c>
      <c r="B37" s="1" t="s">
        <v>33</v>
      </c>
      <c r="C37" s="1" t="s">
        <v>48</v>
      </c>
      <c r="D37" s="2">
        <v>0</v>
      </c>
      <c r="E37" s="2">
        <v>2</v>
      </c>
      <c r="F37" s="2">
        <v>2</v>
      </c>
      <c r="G37" s="3">
        <f t="shared" si="5"/>
        <v>1.0449320794148381E-3</v>
      </c>
      <c r="H37" s="19">
        <f t="shared" si="6"/>
        <v>1.2695924764890283</v>
      </c>
      <c r="J37" s="14">
        <f>IFERROR(Table8[[#This Row],[ &lt;15]]/Table8[[#This Row],[Grand Total]],"")</f>
        <v>0</v>
      </c>
      <c r="K37" s="15">
        <f>IFERROR(J37*Table8[[#This Row],[FY24 Tx Curr DATIM Target (g*h(district total))]],"")</f>
        <v>0</v>
      </c>
    </row>
    <row r="38" spans="1:11" x14ac:dyDescent="0.3">
      <c r="A38" s="24" t="s">
        <v>9</v>
      </c>
      <c r="B38" s="1" t="s">
        <v>33</v>
      </c>
      <c r="C38" s="1" t="s">
        <v>49</v>
      </c>
      <c r="D38" s="2">
        <v>2</v>
      </c>
      <c r="E38" s="2">
        <v>42</v>
      </c>
      <c r="F38" s="2">
        <v>44</v>
      </c>
      <c r="G38" s="3">
        <f t="shared" si="5"/>
        <v>2.2988505747126436E-2</v>
      </c>
      <c r="H38" s="19">
        <f t="shared" si="6"/>
        <v>27.931034482758619</v>
      </c>
      <c r="J38" s="14">
        <f>IFERROR(Table8[[#This Row],[ &lt;15]]/Table8[[#This Row],[Grand Total]],"")</f>
        <v>4.5454545454545456E-2</v>
      </c>
      <c r="K38" s="15">
        <f>IFERROR(J38*Table8[[#This Row],[FY24 Tx Curr DATIM Target (g*h(district total))]],"")</f>
        <v>1.2695924764890283</v>
      </c>
    </row>
    <row r="39" spans="1:11" x14ac:dyDescent="0.3">
      <c r="A39" s="24" t="s">
        <v>9</v>
      </c>
      <c r="B39" s="1" t="s">
        <v>33</v>
      </c>
      <c r="C39" s="1" t="s">
        <v>50</v>
      </c>
      <c r="D39" s="2">
        <v>1</v>
      </c>
      <c r="E39" s="2">
        <v>17</v>
      </c>
      <c r="F39" s="2">
        <v>18</v>
      </c>
      <c r="G39" s="3">
        <f t="shared" si="5"/>
        <v>9.4043887147335428E-3</v>
      </c>
      <c r="H39" s="19">
        <f t="shared" si="6"/>
        <v>11.426332288401255</v>
      </c>
      <c r="J39" s="14">
        <f>IFERROR(Table8[[#This Row],[ &lt;15]]/Table8[[#This Row],[Grand Total]],"")</f>
        <v>5.5555555555555552E-2</v>
      </c>
      <c r="K39" s="15">
        <f>IFERROR(J39*Table8[[#This Row],[FY24 Tx Curr DATIM Target (g*h(district total))]],"")</f>
        <v>0.63479623824451414</v>
      </c>
    </row>
    <row r="40" spans="1:11" x14ac:dyDescent="0.3">
      <c r="A40" s="24" t="s">
        <v>9</v>
      </c>
      <c r="B40" s="1" t="s">
        <v>33</v>
      </c>
      <c r="C40" s="1" t="s">
        <v>51</v>
      </c>
      <c r="D40" s="2">
        <v>0</v>
      </c>
      <c r="E40" s="2">
        <v>8</v>
      </c>
      <c r="F40" s="2">
        <v>8</v>
      </c>
      <c r="G40" s="3">
        <f t="shared" si="5"/>
        <v>4.1797283176593526E-3</v>
      </c>
      <c r="H40" s="19">
        <f t="shared" si="6"/>
        <v>5.0783699059561132</v>
      </c>
      <c r="J40" s="14">
        <f>IFERROR(Table8[[#This Row],[ &lt;15]]/Table8[[#This Row],[Grand Total]],"")</f>
        <v>0</v>
      </c>
      <c r="K40" s="15">
        <f>IFERROR(J40*Table8[[#This Row],[FY24 Tx Curr DATIM Target (g*h(district total))]],"")</f>
        <v>0</v>
      </c>
    </row>
    <row r="41" spans="1:11" x14ac:dyDescent="0.3">
      <c r="A41" s="24" t="s">
        <v>9</v>
      </c>
      <c r="B41" s="1" t="s">
        <v>33</v>
      </c>
      <c r="C41" s="24" t="s">
        <v>52</v>
      </c>
      <c r="D41" s="2">
        <v>0</v>
      </c>
      <c r="E41" s="2">
        <v>0</v>
      </c>
      <c r="F41" s="2">
        <v>0</v>
      </c>
      <c r="G41" s="3">
        <f t="shared" si="5"/>
        <v>0</v>
      </c>
      <c r="H41" s="19">
        <f t="shared" si="6"/>
        <v>0</v>
      </c>
      <c r="J41" s="14">
        <v>0</v>
      </c>
      <c r="K41" s="15">
        <f>IFERROR(J41*Table8[[#This Row],[FY24 Tx Curr DATIM Target (g*h(district total))]],"")</f>
        <v>0</v>
      </c>
    </row>
    <row r="42" spans="1:11" x14ac:dyDescent="0.3">
      <c r="A42" s="24" t="s">
        <v>9</v>
      </c>
      <c r="B42" s="1" t="s">
        <v>33</v>
      </c>
      <c r="C42" s="1" t="s">
        <v>53</v>
      </c>
      <c r="D42" s="2">
        <v>0</v>
      </c>
      <c r="E42" s="2">
        <v>7</v>
      </c>
      <c r="F42" s="2">
        <v>7</v>
      </c>
      <c r="G42" s="3">
        <f t="shared" si="5"/>
        <v>3.6572622779519333E-3</v>
      </c>
      <c r="H42" s="19">
        <f t="shared" si="6"/>
        <v>4.4435736677115987</v>
      </c>
      <c r="J42" s="14">
        <f>IFERROR(Table8[[#This Row],[ &lt;15]]/Table8[[#This Row],[Grand Total]],"")</f>
        <v>0</v>
      </c>
      <c r="K42" s="15">
        <f>IFERROR(J42*Table8[[#This Row],[FY24 Tx Curr DATIM Target (g*h(district total))]],"")</f>
        <v>0</v>
      </c>
    </row>
    <row r="43" spans="1:11" x14ac:dyDescent="0.3">
      <c r="A43" s="24" t="s">
        <v>9</v>
      </c>
      <c r="B43" s="1" t="s">
        <v>33</v>
      </c>
      <c r="C43" s="1" t="s">
        <v>54</v>
      </c>
      <c r="D43" s="2">
        <v>2</v>
      </c>
      <c r="E43" s="2">
        <v>35</v>
      </c>
      <c r="F43" s="2">
        <v>37</v>
      </c>
      <c r="G43" s="3">
        <f t="shared" si="5"/>
        <v>1.9331243469174503E-2</v>
      </c>
      <c r="H43" s="19">
        <f t="shared" si="6"/>
        <v>23.487460815047022</v>
      </c>
      <c r="J43" s="14">
        <f>IFERROR(Table8[[#This Row],[ &lt;15]]/Table8[[#This Row],[Grand Total]],"")</f>
        <v>5.4054054054054057E-2</v>
      </c>
      <c r="K43" s="15">
        <f>IFERROR(J43*Table8[[#This Row],[FY24 Tx Curr DATIM Target (g*h(district total))]],"")</f>
        <v>1.2695924764890283</v>
      </c>
    </row>
    <row r="44" spans="1:11" x14ac:dyDescent="0.3">
      <c r="A44" s="24" t="s">
        <v>9</v>
      </c>
      <c r="B44" s="1" t="s">
        <v>33</v>
      </c>
      <c r="C44" s="1" t="s">
        <v>55</v>
      </c>
      <c r="D44" s="2">
        <v>0</v>
      </c>
      <c r="E44" s="2">
        <v>20</v>
      </c>
      <c r="F44" s="2">
        <v>20</v>
      </c>
      <c r="G44" s="3">
        <f t="shared" si="5"/>
        <v>1.0449320794148381E-2</v>
      </c>
      <c r="H44" s="19">
        <f t="shared" si="6"/>
        <v>12.695924764890282</v>
      </c>
      <c r="J44" s="14">
        <f>IFERROR(Table8[[#This Row],[ &lt;15]]/Table8[[#This Row],[Grand Total]],"")</f>
        <v>0</v>
      </c>
      <c r="K44" s="15">
        <f>IFERROR(J44*Table8[[#This Row],[FY24 Tx Curr DATIM Target (g*h(district total))]],"")</f>
        <v>0</v>
      </c>
    </row>
    <row r="45" spans="1:11" x14ac:dyDescent="0.3">
      <c r="A45" s="24" t="s">
        <v>9</v>
      </c>
      <c r="B45" s="1" t="s">
        <v>33</v>
      </c>
      <c r="C45" s="1" t="s">
        <v>56</v>
      </c>
      <c r="D45" s="2">
        <v>2</v>
      </c>
      <c r="E45" s="2">
        <v>27</v>
      </c>
      <c r="F45" s="2">
        <v>29</v>
      </c>
      <c r="G45" s="3">
        <f t="shared" si="5"/>
        <v>1.5151515151515152E-2</v>
      </c>
      <c r="H45" s="19">
        <f t="shared" si="6"/>
        <v>18.40909090909091</v>
      </c>
      <c r="J45" s="14">
        <f>IFERROR(Table8[[#This Row],[ &lt;15]]/Table8[[#This Row],[Grand Total]],"")</f>
        <v>6.8965517241379309E-2</v>
      </c>
      <c r="K45" s="15">
        <f>IFERROR(J45*Table8[[#This Row],[FY24 Tx Curr DATIM Target (g*h(district total))]],"")</f>
        <v>1.2695924764890283</v>
      </c>
    </row>
    <row r="46" spans="1:11" x14ac:dyDescent="0.3">
      <c r="A46" s="24" t="s">
        <v>9</v>
      </c>
      <c r="B46" s="1" t="s">
        <v>33</v>
      </c>
      <c r="C46" s="1" t="s">
        <v>57</v>
      </c>
      <c r="D46" s="2">
        <v>0</v>
      </c>
      <c r="E46" s="2">
        <v>1</v>
      </c>
      <c r="F46" s="2">
        <v>1</v>
      </c>
      <c r="G46" s="3">
        <f t="shared" si="5"/>
        <v>5.2246603970741907E-4</v>
      </c>
      <c r="H46" s="19">
        <f t="shared" si="6"/>
        <v>0.63479623824451414</v>
      </c>
      <c r="J46" s="14">
        <f>IFERROR(Table8[[#This Row],[ &lt;15]]/Table8[[#This Row],[Grand Total]],"")</f>
        <v>0</v>
      </c>
      <c r="K46" s="15">
        <f>IFERROR(J46*Table8[[#This Row],[FY24 Tx Curr DATIM Target (g*h(district total))]],"")</f>
        <v>0</v>
      </c>
    </row>
    <row r="47" spans="1:11" x14ac:dyDescent="0.3">
      <c r="A47" s="24" t="s">
        <v>9</v>
      </c>
      <c r="B47" s="1" t="s">
        <v>33</v>
      </c>
      <c r="C47" s="1" t="s">
        <v>58</v>
      </c>
      <c r="D47" s="2">
        <v>3</v>
      </c>
      <c r="E47" s="2">
        <v>3</v>
      </c>
      <c r="F47" s="2">
        <v>6</v>
      </c>
      <c r="G47" s="3">
        <f t="shared" si="5"/>
        <v>3.134796238244514E-3</v>
      </c>
      <c r="H47" s="19">
        <f t="shared" si="6"/>
        <v>3.8087774294670846</v>
      </c>
      <c r="J47" s="14">
        <f>IFERROR(Table8[[#This Row],[ &lt;15]]/Table8[[#This Row],[Grand Total]],"")</f>
        <v>0.5</v>
      </c>
      <c r="K47" s="15">
        <f>IFERROR(J47*Table8[[#This Row],[FY24 Tx Curr DATIM Target (g*h(district total))]],"")</f>
        <v>1.9043887147335423</v>
      </c>
    </row>
    <row r="48" spans="1:11" x14ac:dyDescent="0.3">
      <c r="A48" s="24" t="s">
        <v>9</v>
      </c>
      <c r="B48" s="1" t="s">
        <v>33</v>
      </c>
      <c r="C48" s="1" t="s">
        <v>59</v>
      </c>
      <c r="D48" s="2">
        <v>1</v>
      </c>
      <c r="E48" s="2">
        <v>136</v>
      </c>
      <c r="F48" s="2">
        <v>137</v>
      </c>
      <c r="G48" s="3">
        <f t="shared" si="5"/>
        <v>7.1577847439916409E-2</v>
      </c>
      <c r="H48" s="19">
        <f t="shared" si="6"/>
        <v>86.967084639498438</v>
      </c>
      <c r="J48" s="14">
        <f>IFERROR(Table8[[#This Row],[ &lt;15]]/Table8[[#This Row],[Grand Total]],"")</f>
        <v>7.2992700729927005E-3</v>
      </c>
      <c r="K48" s="15">
        <f>IFERROR(J48*Table8[[#This Row],[FY24 Tx Curr DATIM Target (g*h(district total))]],"")</f>
        <v>0.63479623824451414</v>
      </c>
    </row>
    <row r="49" spans="1:11" x14ac:dyDescent="0.3">
      <c r="A49" s="24" t="s">
        <v>9</v>
      </c>
      <c r="B49" s="1" t="s">
        <v>33</v>
      </c>
      <c r="C49" s="1" t="s">
        <v>60</v>
      </c>
      <c r="D49" s="2">
        <v>1</v>
      </c>
      <c r="E49" s="2">
        <v>26</v>
      </c>
      <c r="F49" s="2">
        <v>27</v>
      </c>
      <c r="G49" s="3">
        <f t="shared" si="5"/>
        <v>1.4106583072100314E-2</v>
      </c>
      <c r="H49" s="19">
        <f t="shared" si="6"/>
        <v>17.139498432601883</v>
      </c>
      <c r="J49" s="14">
        <f>IFERROR(Table8[[#This Row],[ &lt;15]]/Table8[[#This Row],[Grand Total]],"")</f>
        <v>3.7037037037037035E-2</v>
      </c>
      <c r="K49" s="15">
        <f>IFERROR(J49*Table8[[#This Row],[FY24 Tx Curr DATIM Target (g*h(district total))]],"")</f>
        <v>0.63479623824451414</v>
      </c>
    </row>
    <row r="50" spans="1:11" x14ac:dyDescent="0.3">
      <c r="A50" s="24" t="s">
        <v>9</v>
      </c>
      <c r="B50" s="1" t="s">
        <v>33</v>
      </c>
      <c r="C50" s="1" t="s">
        <v>61</v>
      </c>
      <c r="D50" s="2">
        <v>1</v>
      </c>
      <c r="E50" s="2">
        <v>16</v>
      </c>
      <c r="F50" s="2">
        <v>17</v>
      </c>
      <c r="G50" s="3">
        <f t="shared" si="5"/>
        <v>8.881922675026124E-3</v>
      </c>
      <c r="H50" s="19">
        <f t="shared" si="6"/>
        <v>10.79153605015674</v>
      </c>
      <c r="J50" s="14">
        <f>IFERROR(Table8[[#This Row],[ &lt;15]]/Table8[[#This Row],[Grand Total]],"")</f>
        <v>5.8823529411764705E-2</v>
      </c>
      <c r="K50" s="15">
        <f>IFERROR(J50*Table8[[#This Row],[FY24 Tx Curr DATIM Target (g*h(district total))]],"")</f>
        <v>0.63479623824451414</v>
      </c>
    </row>
    <row r="51" spans="1:11" x14ac:dyDescent="0.3">
      <c r="A51" s="24" t="s">
        <v>9</v>
      </c>
      <c r="B51" s="1" t="s">
        <v>33</v>
      </c>
      <c r="C51" s="1" t="s">
        <v>62</v>
      </c>
      <c r="D51" s="2">
        <v>2</v>
      </c>
      <c r="E51" s="2">
        <v>34</v>
      </c>
      <c r="F51" s="2">
        <v>36</v>
      </c>
      <c r="G51" s="3">
        <f t="shared" si="5"/>
        <v>1.8808777429467086E-2</v>
      </c>
      <c r="H51" s="19">
        <f t="shared" si="6"/>
        <v>22.852664576802511</v>
      </c>
      <c r="J51" s="14">
        <f>IFERROR(Table8[[#This Row],[ &lt;15]]/Table8[[#This Row],[Grand Total]],"")</f>
        <v>5.5555555555555552E-2</v>
      </c>
      <c r="K51" s="15">
        <f>IFERROR(J51*Table8[[#This Row],[FY24 Tx Curr DATIM Target (g*h(district total))]],"")</f>
        <v>1.2695924764890283</v>
      </c>
    </row>
    <row r="52" spans="1:11" x14ac:dyDescent="0.3">
      <c r="A52" s="24" t="s">
        <v>9</v>
      </c>
      <c r="B52" s="1" t="s">
        <v>33</v>
      </c>
      <c r="C52" s="1" t="s">
        <v>63</v>
      </c>
      <c r="D52" s="2">
        <v>1</v>
      </c>
      <c r="E52" s="2">
        <v>44</v>
      </c>
      <c r="F52" s="2">
        <v>45</v>
      </c>
      <c r="G52" s="3">
        <f t="shared" si="5"/>
        <v>2.3510971786833857E-2</v>
      </c>
      <c r="H52" s="19">
        <f t="shared" si="6"/>
        <v>28.565830721003135</v>
      </c>
      <c r="J52" s="14">
        <f>IFERROR(Table8[[#This Row],[ &lt;15]]/Table8[[#This Row],[Grand Total]],"")</f>
        <v>2.2222222222222223E-2</v>
      </c>
      <c r="K52" s="15">
        <f>IFERROR(J52*Table8[[#This Row],[FY24 Tx Curr DATIM Target (g*h(district total))]],"")</f>
        <v>0.63479623824451414</v>
      </c>
    </row>
    <row r="53" spans="1:11" x14ac:dyDescent="0.3">
      <c r="A53" s="24" t="s">
        <v>9</v>
      </c>
      <c r="B53" s="1" t="s">
        <v>33</v>
      </c>
      <c r="C53" s="1" t="s">
        <v>64</v>
      </c>
      <c r="D53" s="2">
        <v>0</v>
      </c>
      <c r="E53" s="2">
        <v>2</v>
      </c>
      <c r="F53" s="2">
        <v>2</v>
      </c>
      <c r="G53" s="3">
        <f t="shared" si="5"/>
        <v>1.0449320794148381E-3</v>
      </c>
      <c r="H53" s="19">
        <f t="shared" si="6"/>
        <v>1.2695924764890283</v>
      </c>
      <c r="J53" s="14">
        <f>IFERROR(Table8[[#This Row],[ &lt;15]]/Table8[[#This Row],[Grand Total]],"")</f>
        <v>0</v>
      </c>
      <c r="K53" s="15">
        <f>IFERROR(J53*Table8[[#This Row],[FY24 Tx Curr DATIM Target (g*h(district total))]],"")</f>
        <v>0</v>
      </c>
    </row>
    <row r="54" spans="1:11" x14ac:dyDescent="0.3">
      <c r="A54" s="24" t="s">
        <v>9</v>
      </c>
      <c r="B54" s="1" t="s">
        <v>33</v>
      </c>
      <c r="C54" s="1" t="s">
        <v>65</v>
      </c>
      <c r="D54" s="2">
        <v>4</v>
      </c>
      <c r="E54" s="2">
        <v>51</v>
      </c>
      <c r="F54" s="2">
        <v>55</v>
      </c>
      <c r="G54" s="3">
        <f t="shared" si="5"/>
        <v>2.8735632183908046E-2</v>
      </c>
      <c r="H54" s="19">
        <f t="shared" si="6"/>
        <v>34.913793103448278</v>
      </c>
      <c r="J54" s="14">
        <f>IFERROR(Table8[[#This Row],[ &lt;15]]/Table8[[#This Row],[Grand Total]],"")</f>
        <v>7.2727272727272724E-2</v>
      </c>
      <c r="K54" s="15">
        <f>IFERROR(J54*Table8[[#This Row],[FY24 Tx Curr DATIM Target (g*h(district total))]],"")</f>
        <v>2.5391849529780566</v>
      </c>
    </row>
    <row r="55" spans="1:11" x14ac:dyDescent="0.3">
      <c r="A55" s="24" t="s">
        <v>9</v>
      </c>
      <c r="B55" s="1" t="s">
        <v>33</v>
      </c>
      <c r="C55" s="1" t="s">
        <v>66</v>
      </c>
      <c r="D55" s="2">
        <v>2</v>
      </c>
      <c r="E55" s="2">
        <v>102</v>
      </c>
      <c r="F55" s="2">
        <v>104</v>
      </c>
      <c r="G55" s="3">
        <f t="shared" si="5"/>
        <v>5.4336468129571575E-2</v>
      </c>
      <c r="H55" s="19">
        <f t="shared" si="6"/>
        <v>66.01880877742947</v>
      </c>
      <c r="J55" s="14">
        <f>IFERROR(Table8[[#This Row],[ &lt;15]]/Table8[[#This Row],[Grand Total]],"")</f>
        <v>1.9230769230769232E-2</v>
      </c>
      <c r="K55" s="15">
        <f>IFERROR(J55*Table8[[#This Row],[FY24 Tx Curr DATIM Target (g*h(district total))]],"")</f>
        <v>1.2695924764890283</v>
      </c>
    </row>
    <row r="56" spans="1:11" x14ac:dyDescent="0.3">
      <c r="A56" s="25" t="s">
        <v>9</v>
      </c>
      <c r="B56" s="5" t="s">
        <v>67</v>
      </c>
      <c r="C56" s="5"/>
      <c r="D56" s="6">
        <v>80</v>
      </c>
      <c r="E56" s="6">
        <v>1834</v>
      </c>
      <c r="F56" s="6">
        <v>1914</v>
      </c>
      <c r="G56" s="7">
        <f t="shared" si="5"/>
        <v>1</v>
      </c>
      <c r="H56" s="21">
        <v>1215</v>
      </c>
      <c r="J56" s="14">
        <f>IFERROR(Table8[[#This Row],[ &lt;15]]/Table8[[#This Row],[Grand Total]],"")</f>
        <v>4.1797283176593522E-2</v>
      </c>
      <c r="K56" s="15">
        <f>IFERROR(J56*Table8[[#This Row],[FY24 Tx Curr DATIM Target (g*h(district total))]],"")</f>
        <v>50.78369905956113</v>
      </c>
    </row>
    <row r="57" spans="1:11" x14ac:dyDescent="0.3">
      <c r="A57" s="24" t="s">
        <v>9</v>
      </c>
      <c r="B57" s="1" t="s">
        <v>68</v>
      </c>
      <c r="C57" s="1" t="s">
        <v>69</v>
      </c>
      <c r="D57" s="2">
        <v>0</v>
      </c>
      <c r="E57" s="2">
        <v>9</v>
      </c>
      <c r="F57" s="2">
        <v>9</v>
      </c>
      <c r="G57" s="3">
        <f>F57/$F$66</f>
        <v>8.9108910891089105E-2</v>
      </c>
      <c r="H57" s="19">
        <f>G57*$H$66</f>
        <v>19.158415841584159</v>
      </c>
      <c r="J57" s="14">
        <f>IFERROR(Table8[[#This Row],[ &lt;15]]/Table8[[#This Row],[Grand Total]],"")</f>
        <v>0</v>
      </c>
      <c r="K57" s="15">
        <f>IFERROR(J57*Table8[[#This Row],[FY24 Tx Curr DATIM Target (g*h(district total))]],"")</f>
        <v>0</v>
      </c>
    </row>
    <row r="58" spans="1:11" x14ac:dyDescent="0.3">
      <c r="A58" s="24" t="s">
        <v>9</v>
      </c>
      <c r="B58" s="1" t="s">
        <v>68</v>
      </c>
      <c r="C58" s="24" t="s">
        <v>70</v>
      </c>
      <c r="D58" s="2">
        <v>0</v>
      </c>
      <c r="E58" s="2">
        <v>0</v>
      </c>
      <c r="F58" s="2">
        <v>0</v>
      </c>
      <c r="G58" s="3">
        <f t="shared" ref="G58:G66" si="7">F58/$F$66</f>
        <v>0</v>
      </c>
      <c r="H58" s="19">
        <f t="shared" ref="H58:H65" si="8">G58*$H$66</f>
        <v>0</v>
      </c>
      <c r="J58" s="14">
        <v>0</v>
      </c>
      <c r="K58" s="15">
        <f>IFERROR(J58*Table8[[#This Row],[FY24 Tx Curr DATIM Target (g*h(district total))]],"")</f>
        <v>0</v>
      </c>
    </row>
    <row r="59" spans="1:11" x14ac:dyDescent="0.3">
      <c r="A59" s="24" t="s">
        <v>9</v>
      </c>
      <c r="B59" s="1" t="s">
        <v>68</v>
      </c>
      <c r="C59" s="1" t="s">
        <v>71</v>
      </c>
      <c r="D59" s="2">
        <v>2</v>
      </c>
      <c r="E59" s="2">
        <v>16</v>
      </c>
      <c r="F59" s="2">
        <v>18</v>
      </c>
      <c r="G59" s="3">
        <f t="shared" si="7"/>
        <v>0.17821782178217821</v>
      </c>
      <c r="H59" s="19">
        <f t="shared" si="8"/>
        <v>38.316831683168317</v>
      </c>
      <c r="J59" s="14">
        <f>IFERROR(Table8[[#This Row],[ &lt;15]]/Table8[[#This Row],[Grand Total]],"")</f>
        <v>0.1111111111111111</v>
      </c>
      <c r="K59" s="15">
        <f>IFERROR(J59*Table8[[#This Row],[FY24 Tx Curr DATIM Target (g*h(district total))]],"")</f>
        <v>4.2574257425742577</v>
      </c>
    </row>
    <row r="60" spans="1:11" x14ac:dyDescent="0.3">
      <c r="A60" s="24" t="s">
        <v>9</v>
      </c>
      <c r="B60" s="1" t="s">
        <v>68</v>
      </c>
      <c r="C60" s="24" t="s">
        <v>72</v>
      </c>
      <c r="D60" s="2">
        <v>0</v>
      </c>
      <c r="E60" s="2">
        <v>0</v>
      </c>
      <c r="F60" s="2">
        <v>0</v>
      </c>
      <c r="G60" s="3">
        <f t="shared" si="7"/>
        <v>0</v>
      </c>
      <c r="H60" s="19">
        <f t="shared" si="8"/>
        <v>0</v>
      </c>
      <c r="J60" s="14">
        <v>0</v>
      </c>
      <c r="K60" s="15">
        <f>IFERROR(J60*Table8[[#This Row],[FY24 Tx Curr DATIM Target (g*h(district total))]],"")</f>
        <v>0</v>
      </c>
    </row>
    <row r="61" spans="1:11" x14ac:dyDescent="0.3">
      <c r="A61" s="24" t="s">
        <v>9</v>
      </c>
      <c r="B61" s="1" t="s">
        <v>68</v>
      </c>
      <c r="C61" s="1" t="s">
        <v>73</v>
      </c>
      <c r="D61" s="2">
        <v>1</v>
      </c>
      <c r="E61" s="2">
        <v>30</v>
      </c>
      <c r="F61" s="2">
        <v>31</v>
      </c>
      <c r="G61" s="3">
        <f t="shared" si="7"/>
        <v>0.30693069306930693</v>
      </c>
      <c r="H61" s="19">
        <f t="shared" si="8"/>
        <v>65.990099009900987</v>
      </c>
      <c r="J61" s="14">
        <f>IFERROR(Table8[[#This Row],[ &lt;15]]/Table8[[#This Row],[Grand Total]],"")</f>
        <v>3.2258064516129031E-2</v>
      </c>
      <c r="K61" s="15">
        <f>IFERROR(J61*Table8[[#This Row],[FY24 Tx Curr DATIM Target (g*h(district total))]],"")</f>
        <v>2.1287128712871284</v>
      </c>
    </row>
    <row r="62" spans="1:11" x14ac:dyDescent="0.3">
      <c r="A62" s="24" t="s">
        <v>9</v>
      </c>
      <c r="B62" s="1" t="s">
        <v>68</v>
      </c>
      <c r="C62" s="1" t="s">
        <v>74</v>
      </c>
      <c r="D62" s="2">
        <v>1</v>
      </c>
      <c r="E62" s="2">
        <v>29</v>
      </c>
      <c r="F62" s="2">
        <v>30</v>
      </c>
      <c r="G62" s="3">
        <f t="shared" si="7"/>
        <v>0.29702970297029702</v>
      </c>
      <c r="H62" s="19">
        <f t="shared" si="8"/>
        <v>63.861386138613859</v>
      </c>
      <c r="J62" s="14">
        <f>IFERROR(Table8[[#This Row],[ &lt;15]]/Table8[[#This Row],[Grand Total]],"")</f>
        <v>3.3333333333333333E-2</v>
      </c>
      <c r="K62" s="15">
        <f>IFERROR(J62*Table8[[#This Row],[FY24 Tx Curr DATIM Target (g*h(district total))]],"")</f>
        <v>2.1287128712871288</v>
      </c>
    </row>
    <row r="63" spans="1:11" x14ac:dyDescent="0.3">
      <c r="A63" s="24" t="s">
        <v>9</v>
      </c>
      <c r="B63" s="1" t="s">
        <v>68</v>
      </c>
      <c r="C63" s="24" t="s">
        <v>75</v>
      </c>
      <c r="D63" s="2">
        <v>0</v>
      </c>
      <c r="E63" s="2">
        <v>0</v>
      </c>
      <c r="F63" s="2">
        <v>0</v>
      </c>
      <c r="G63" s="3">
        <f t="shared" si="7"/>
        <v>0</v>
      </c>
      <c r="H63" s="19">
        <f t="shared" si="8"/>
        <v>0</v>
      </c>
      <c r="J63" s="14">
        <v>0</v>
      </c>
      <c r="K63" s="15">
        <f>IFERROR(J63*Table8[[#This Row],[FY24 Tx Curr DATIM Target (g*h(district total))]],"")</f>
        <v>0</v>
      </c>
    </row>
    <row r="64" spans="1:11" x14ac:dyDescent="0.3">
      <c r="A64" s="24" t="s">
        <v>9</v>
      </c>
      <c r="B64" s="1" t="s">
        <v>68</v>
      </c>
      <c r="C64" s="1" t="s">
        <v>76</v>
      </c>
      <c r="D64" s="2">
        <v>0</v>
      </c>
      <c r="E64" s="2">
        <v>13</v>
      </c>
      <c r="F64" s="2">
        <v>13</v>
      </c>
      <c r="G64" s="3">
        <f t="shared" si="7"/>
        <v>0.12871287128712872</v>
      </c>
      <c r="H64" s="19">
        <f t="shared" si="8"/>
        <v>27.673267326732674</v>
      </c>
      <c r="J64" s="14">
        <f>IFERROR(Table8[[#This Row],[ &lt;15]]/Table8[[#This Row],[Grand Total]],"")</f>
        <v>0</v>
      </c>
      <c r="K64" s="15">
        <f>IFERROR(J64*Table8[[#This Row],[FY24 Tx Curr DATIM Target (g*h(district total))]],"")</f>
        <v>0</v>
      </c>
    </row>
    <row r="65" spans="1:11" x14ac:dyDescent="0.3">
      <c r="A65" s="24" t="s">
        <v>9</v>
      </c>
      <c r="B65" s="1" t="s">
        <v>68</v>
      </c>
      <c r="C65" s="24" t="s">
        <v>77</v>
      </c>
      <c r="D65" s="2">
        <v>0</v>
      </c>
      <c r="E65" s="2">
        <v>3</v>
      </c>
      <c r="F65" s="2">
        <v>3</v>
      </c>
      <c r="G65" s="3">
        <f t="shared" si="7"/>
        <v>2.9702970297029702E-2</v>
      </c>
      <c r="H65" s="19">
        <f t="shared" si="8"/>
        <v>6.3861386138613856</v>
      </c>
      <c r="J65" s="14">
        <f>IFERROR(Table8[[#This Row],[ &lt;15]]/Table8[[#This Row],[Grand Total]],"")</f>
        <v>0</v>
      </c>
      <c r="K65" s="15">
        <f>IFERROR(J65*Table8[[#This Row],[FY24 Tx Curr DATIM Target (g*h(district total))]],"")</f>
        <v>0</v>
      </c>
    </row>
    <row r="66" spans="1:11" x14ac:dyDescent="0.3">
      <c r="A66" s="25" t="s">
        <v>9</v>
      </c>
      <c r="B66" s="5" t="s">
        <v>78</v>
      </c>
      <c r="C66" s="5"/>
      <c r="D66" s="6">
        <v>4</v>
      </c>
      <c r="E66" s="6">
        <v>97</v>
      </c>
      <c r="F66" s="6">
        <v>101</v>
      </c>
      <c r="G66" s="7">
        <f t="shared" si="7"/>
        <v>1</v>
      </c>
      <c r="H66" s="21">
        <v>215</v>
      </c>
      <c r="J66" s="14">
        <f>IFERROR(Table8[[#This Row],[ &lt;15]]/Table8[[#This Row],[Grand Total]],"")</f>
        <v>3.9603960396039604E-2</v>
      </c>
      <c r="K66" s="15">
        <f>IFERROR(J66*Table8[[#This Row],[FY24 Tx Curr DATIM Target (g*h(district total))]],"")</f>
        <v>8.5148514851485153</v>
      </c>
    </row>
    <row r="67" spans="1:11" x14ac:dyDescent="0.3">
      <c r="A67" s="24" t="s">
        <v>9</v>
      </c>
      <c r="B67" s="1" t="s">
        <v>79</v>
      </c>
      <c r="C67" s="1" t="s">
        <v>80</v>
      </c>
      <c r="D67" s="2">
        <v>0</v>
      </c>
      <c r="E67" s="2">
        <v>1</v>
      </c>
      <c r="F67" s="2">
        <v>1</v>
      </c>
      <c r="G67" s="3">
        <f>F67/$F$73</f>
        <v>1.1235955056179775E-2</v>
      </c>
      <c r="H67" s="19">
        <f>G67*$H$73</f>
        <v>1.2921348314606742</v>
      </c>
      <c r="J67" s="14">
        <f>IFERROR(Table8[[#This Row],[ &lt;15]]/Table8[[#This Row],[Grand Total]],"")</f>
        <v>0</v>
      </c>
      <c r="K67" s="15">
        <f>IFERROR(J67*Table8[[#This Row],[FY24 Tx Curr DATIM Target (g*h(district total))]],"")</f>
        <v>0</v>
      </c>
    </row>
    <row r="68" spans="1:11" x14ac:dyDescent="0.3">
      <c r="A68" s="24" t="s">
        <v>9</v>
      </c>
      <c r="B68" s="1" t="s">
        <v>79</v>
      </c>
      <c r="C68" s="1" t="s">
        <v>81</v>
      </c>
      <c r="D68" s="2">
        <v>1</v>
      </c>
      <c r="E68" s="2">
        <v>22</v>
      </c>
      <c r="F68" s="2">
        <v>23</v>
      </c>
      <c r="G68" s="3">
        <f t="shared" ref="G68:G73" si="9">F68/$F$73</f>
        <v>0.25842696629213485</v>
      </c>
      <c r="H68" s="19">
        <f t="shared" ref="H68:H72" si="10">G68*$H$73</f>
        <v>29.719101123595507</v>
      </c>
      <c r="J68" s="14">
        <f>IFERROR(Table8[[#This Row],[ &lt;15]]/Table8[[#This Row],[Grand Total]],"")</f>
        <v>4.3478260869565216E-2</v>
      </c>
      <c r="K68" s="15">
        <f>IFERROR(J68*Table8[[#This Row],[FY24 Tx Curr DATIM Target (g*h(district total))]],"")</f>
        <v>1.2921348314606742</v>
      </c>
    </row>
    <row r="69" spans="1:11" x14ac:dyDescent="0.3">
      <c r="A69" s="24" t="s">
        <v>9</v>
      </c>
      <c r="B69" s="1" t="s">
        <v>79</v>
      </c>
      <c r="C69" s="1" t="s">
        <v>82</v>
      </c>
      <c r="D69" s="2">
        <v>0</v>
      </c>
      <c r="E69" s="2">
        <v>1</v>
      </c>
      <c r="F69" s="2">
        <v>1</v>
      </c>
      <c r="G69" s="3">
        <f t="shared" si="9"/>
        <v>1.1235955056179775E-2</v>
      </c>
      <c r="H69" s="19">
        <f t="shared" si="10"/>
        <v>1.2921348314606742</v>
      </c>
      <c r="J69" s="14">
        <f>IFERROR(Table8[[#This Row],[ &lt;15]]/Table8[[#This Row],[Grand Total]],"")</f>
        <v>0</v>
      </c>
      <c r="K69" s="15">
        <f>IFERROR(J69*Table8[[#This Row],[FY24 Tx Curr DATIM Target (g*h(district total))]],"")</f>
        <v>0</v>
      </c>
    </row>
    <row r="70" spans="1:11" x14ac:dyDescent="0.3">
      <c r="A70" s="24" t="s">
        <v>9</v>
      </c>
      <c r="B70" s="1" t="s">
        <v>79</v>
      </c>
      <c r="C70" s="24" t="s">
        <v>83</v>
      </c>
      <c r="D70" s="2">
        <v>0</v>
      </c>
      <c r="E70" s="2">
        <v>7</v>
      </c>
      <c r="F70" s="2">
        <v>7</v>
      </c>
      <c r="G70" s="3">
        <f t="shared" si="9"/>
        <v>7.8651685393258425E-2</v>
      </c>
      <c r="H70" s="19">
        <f t="shared" si="10"/>
        <v>9.0449438202247183</v>
      </c>
      <c r="J70" s="14">
        <f>IFERROR(Table8[[#This Row],[ &lt;15]]/Table8[[#This Row],[Grand Total]],"")</f>
        <v>0</v>
      </c>
      <c r="K70" s="15">
        <f>IFERROR(J70*Table8[[#This Row],[FY24 Tx Curr DATIM Target (g*h(district total))]],"")</f>
        <v>0</v>
      </c>
    </row>
    <row r="71" spans="1:11" x14ac:dyDescent="0.3">
      <c r="A71" s="24" t="s">
        <v>9</v>
      </c>
      <c r="B71" s="1" t="s">
        <v>79</v>
      </c>
      <c r="C71" s="24" t="s">
        <v>84</v>
      </c>
      <c r="D71" s="2">
        <v>0</v>
      </c>
      <c r="E71" s="2">
        <v>4</v>
      </c>
      <c r="F71" s="2">
        <v>4</v>
      </c>
      <c r="G71" s="3">
        <f t="shared" si="9"/>
        <v>4.49438202247191E-2</v>
      </c>
      <c r="H71" s="19">
        <f t="shared" si="10"/>
        <v>5.1685393258426968</v>
      </c>
      <c r="J71" s="14">
        <f>IFERROR(Table8[[#This Row],[ &lt;15]]/Table8[[#This Row],[Grand Total]],"")</f>
        <v>0</v>
      </c>
      <c r="K71" s="15">
        <f>IFERROR(J71*Table8[[#This Row],[FY24 Tx Curr DATIM Target (g*h(district total))]],"")</f>
        <v>0</v>
      </c>
    </row>
    <row r="72" spans="1:11" x14ac:dyDescent="0.3">
      <c r="A72" s="24" t="s">
        <v>9</v>
      </c>
      <c r="B72" s="1" t="s">
        <v>79</v>
      </c>
      <c r="C72" s="1" t="s">
        <v>85</v>
      </c>
      <c r="D72" s="2">
        <v>2</v>
      </c>
      <c r="E72" s="2">
        <v>62</v>
      </c>
      <c r="F72" s="2">
        <v>64</v>
      </c>
      <c r="G72" s="3">
        <f t="shared" si="9"/>
        <v>0.7191011235955056</v>
      </c>
      <c r="H72" s="19">
        <f t="shared" si="10"/>
        <v>82.696629213483149</v>
      </c>
      <c r="J72" s="14">
        <f>IFERROR(Table8[[#This Row],[ &lt;15]]/Table8[[#This Row],[Grand Total]],"")</f>
        <v>3.125E-2</v>
      </c>
      <c r="K72" s="15">
        <f>IFERROR(J72*Table8[[#This Row],[FY24 Tx Curr DATIM Target (g*h(district total))]],"")</f>
        <v>2.5842696629213484</v>
      </c>
    </row>
    <row r="73" spans="1:11" x14ac:dyDescent="0.3">
      <c r="A73" s="25" t="s">
        <v>9</v>
      </c>
      <c r="B73" s="5" t="s">
        <v>86</v>
      </c>
      <c r="C73" s="5"/>
      <c r="D73" s="6">
        <v>3</v>
      </c>
      <c r="E73" s="6">
        <v>86</v>
      </c>
      <c r="F73" s="6">
        <v>89</v>
      </c>
      <c r="G73" s="7">
        <f t="shared" si="9"/>
        <v>1</v>
      </c>
      <c r="H73" s="21">
        <v>115</v>
      </c>
      <c r="J73" s="14">
        <f>IFERROR(Table8[[#This Row],[ &lt;15]]/Table8[[#This Row],[Grand Total]],"")</f>
        <v>3.3707865168539325E-2</v>
      </c>
      <c r="K73" s="15">
        <f>IFERROR(J73*Table8[[#This Row],[FY24 Tx Curr DATIM Target (g*h(district total))]],"")</f>
        <v>3.8764044943820224</v>
      </c>
    </row>
    <row r="74" spans="1:11" x14ac:dyDescent="0.3">
      <c r="A74" s="24" t="s">
        <v>9</v>
      </c>
      <c r="B74" s="1" t="s">
        <v>87</v>
      </c>
      <c r="C74" s="1" t="s">
        <v>88</v>
      </c>
      <c r="D74" s="2">
        <v>5</v>
      </c>
      <c r="E74" s="2">
        <v>52</v>
      </c>
      <c r="F74" s="2">
        <v>57</v>
      </c>
      <c r="G74" s="3">
        <f>F74/$F$86</f>
        <v>0.18446601941747573</v>
      </c>
      <c r="H74" s="19">
        <f>G74*$H$86</f>
        <v>143.14563106796118</v>
      </c>
      <c r="J74" s="14">
        <f>IFERROR(Table8[[#This Row],[ &lt;15]]/Table8[[#This Row],[Grand Total]],"")</f>
        <v>8.771929824561403E-2</v>
      </c>
      <c r="K74" s="15">
        <f>IFERROR(J74*Table8[[#This Row],[FY24 Tx Curr DATIM Target (g*h(district total))]],"")</f>
        <v>12.556634304207121</v>
      </c>
    </row>
    <row r="75" spans="1:11" x14ac:dyDescent="0.3">
      <c r="A75" s="24" t="s">
        <v>9</v>
      </c>
      <c r="B75" s="1" t="s">
        <v>87</v>
      </c>
      <c r="C75" s="1" t="s">
        <v>89</v>
      </c>
      <c r="D75" s="2">
        <v>0</v>
      </c>
      <c r="E75" s="2">
        <v>39</v>
      </c>
      <c r="F75" s="2">
        <v>39</v>
      </c>
      <c r="G75" s="3">
        <f t="shared" ref="G75:G86" si="11">F75/$F$86</f>
        <v>0.12621359223300971</v>
      </c>
      <c r="H75" s="19">
        <f t="shared" ref="H75:H85" si="12">G75*$H$86</f>
        <v>97.94174757281553</v>
      </c>
      <c r="J75" s="14">
        <f>IFERROR(Table8[[#This Row],[ &lt;15]]/Table8[[#This Row],[Grand Total]],"")</f>
        <v>0</v>
      </c>
      <c r="K75" s="15">
        <f>IFERROR(J75*Table8[[#This Row],[FY24 Tx Curr DATIM Target (g*h(district total))]],"")</f>
        <v>0</v>
      </c>
    </row>
    <row r="76" spans="1:11" x14ac:dyDescent="0.3">
      <c r="A76" s="24" t="s">
        <v>9</v>
      </c>
      <c r="B76" s="1" t="s">
        <v>87</v>
      </c>
      <c r="C76" s="1" t="s">
        <v>90</v>
      </c>
      <c r="D76" s="2">
        <v>0</v>
      </c>
      <c r="E76" s="2">
        <v>2</v>
      </c>
      <c r="F76" s="2">
        <v>2</v>
      </c>
      <c r="G76" s="3">
        <f t="shared" si="11"/>
        <v>6.4724919093851136E-3</v>
      </c>
      <c r="H76" s="19">
        <f t="shared" si="12"/>
        <v>5.0226537216828477</v>
      </c>
      <c r="J76" s="14">
        <f>IFERROR(Table8[[#This Row],[ &lt;15]]/Table8[[#This Row],[Grand Total]],"")</f>
        <v>0</v>
      </c>
      <c r="K76" s="15">
        <f>IFERROR(J76*Table8[[#This Row],[FY24 Tx Curr DATIM Target (g*h(district total))]],"")</f>
        <v>0</v>
      </c>
    </row>
    <row r="77" spans="1:11" x14ac:dyDescent="0.3">
      <c r="A77" s="24" t="s">
        <v>9</v>
      </c>
      <c r="B77" s="1" t="s">
        <v>87</v>
      </c>
      <c r="C77" s="1" t="s">
        <v>91</v>
      </c>
      <c r="D77" s="2">
        <v>0</v>
      </c>
      <c r="E77" s="2">
        <v>4</v>
      </c>
      <c r="F77" s="2">
        <v>4</v>
      </c>
      <c r="G77" s="3">
        <f t="shared" si="11"/>
        <v>1.2944983818770227E-2</v>
      </c>
      <c r="H77" s="19">
        <f t="shared" si="12"/>
        <v>10.045307443365695</v>
      </c>
      <c r="J77" s="14">
        <f>IFERROR(Table8[[#This Row],[ &lt;15]]/Table8[[#This Row],[Grand Total]],"")</f>
        <v>0</v>
      </c>
      <c r="K77" s="15">
        <f>IFERROR(J77*Table8[[#This Row],[FY24 Tx Curr DATIM Target (g*h(district total))]],"")</f>
        <v>0</v>
      </c>
    </row>
    <row r="78" spans="1:11" x14ac:dyDescent="0.3">
      <c r="A78" s="24" t="s">
        <v>9</v>
      </c>
      <c r="B78" s="1" t="s">
        <v>87</v>
      </c>
      <c r="C78" s="1" t="s">
        <v>92</v>
      </c>
      <c r="D78" s="2">
        <v>2</v>
      </c>
      <c r="E78" s="2">
        <v>25</v>
      </c>
      <c r="F78" s="2">
        <v>27</v>
      </c>
      <c r="G78" s="3">
        <f t="shared" si="11"/>
        <v>8.7378640776699032E-2</v>
      </c>
      <c r="H78" s="19">
        <f t="shared" si="12"/>
        <v>67.805825242718456</v>
      </c>
      <c r="J78" s="14">
        <f>IFERROR(Table8[[#This Row],[ &lt;15]]/Table8[[#This Row],[Grand Total]],"")</f>
        <v>7.407407407407407E-2</v>
      </c>
      <c r="K78" s="15">
        <f>IFERROR(J78*Table8[[#This Row],[FY24 Tx Curr DATIM Target (g*h(district total))]],"")</f>
        <v>5.0226537216828486</v>
      </c>
    </row>
    <row r="79" spans="1:11" x14ac:dyDescent="0.3">
      <c r="A79" s="24" t="s">
        <v>9</v>
      </c>
      <c r="B79" s="1" t="s">
        <v>87</v>
      </c>
      <c r="C79" s="1" t="s">
        <v>93</v>
      </c>
      <c r="D79" s="2">
        <v>0</v>
      </c>
      <c r="E79" s="2">
        <v>2</v>
      </c>
      <c r="F79" s="2">
        <v>2</v>
      </c>
      <c r="G79" s="3">
        <f t="shared" si="11"/>
        <v>6.4724919093851136E-3</v>
      </c>
      <c r="H79" s="19">
        <f t="shared" si="12"/>
        <v>5.0226537216828477</v>
      </c>
      <c r="J79" s="14">
        <f>IFERROR(Table8[[#This Row],[ &lt;15]]/Table8[[#This Row],[Grand Total]],"")</f>
        <v>0</v>
      </c>
      <c r="K79" s="15">
        <f>IFERROR(J79*Table8[[#This Row],[FY24 Tx Curr DATIM Target (g*h(district total))]],"")</f>
        <v>0</v>
      </c>
    </row>
    <row r="80" spans="1:11" x14ac:dyDescent="0.3">
      <c r="A80" s="24" t="s">
        <v>9</v>
      </c>
      <c r="B80" s="1" t="s">
        <v>87</v>
      </c>
      <c r="C80" s="1" t="s">
        <v>94</v>
      </c>
      <c r="D80" s="2">
        <v>5</v>
      </c>
      <c r="E80" s="2">
        <v>85</v>
      </c>
      <c r="F80" s="2">
        <v>90</v>
      </c>
      <c r="G80" s="3">
        <f t="shared" si="11"/>
        <v>0.29126213592233008</v>
      </c>
      <c r="H80" s="19">
        <f t="shared" si="12"/>
        <v>226.01941747572815</v>
      </c>
      <c r="J80" s="14">
        <f>IFERROR(Table8[[#This Row],[ &lt;15]]/Table8[[#This Row],[Grand Total]],"")</f>
        <v>5.5555555555555552E-2</v>
      </c>
      <c r="K80" s="15">
        <f>IFERROR(J80*Table8[[#This Row],[FY24 Tx Curr DATIM Target (g*h(district total))]],"")</f>
        <v>12.556634304207119</v>
      </c>
    </row>
    <row r="81" spans="1:11" x14ac:dyDescent="0.3">
      <c r="A81" s="24" t="s">
        <v>9</v>
      </c>
      <c r="B81" s="1" t="s">
        <v>87</v>
      </c>
      <c r="C81" s="24" t="s">
        <v>95</v>
      </c>
      <c r="D81" s="2">
        <v>0</v>
      </c>
      <c r="E81" s="2">
        <v>2</v>
      </c>
      <c r="F81" s="2">
        <v>2</v>
      </c>
      <c r="G81" s="3">
        <f t="shared" si="11"/>
        <v>6.4724919093851136E-3</v>
      </c>
      <c r="H81" s="19">
        <f t="shared" si="12"/>
        <v>5.0226537216828477</v>
      </c>
      <c r="J81" s="14">
        <f>IFERROR(Table8[[#This Row],[ &lt;15]]/Table8[[#This Row],[Grand Total]],"")</f>
        <v>0</v>
      </c>
      <c r="K81" s="15">
        <f>IFERROR(J81*Table8[[#This Row],[FY24 Tx Curr DATIM Target (g*h(district total))]],"")</f>
        <v>0</v>
      </c>
    </row>
    <row r="82" spans="1:11" x14ac:dyDescent="0.3">
      <c r="A82" s="24" t="s">
        <v>9</v>
      </c>
      <c r="B82" s="1" t="s">
        <v>87</v>
      </c>
      <c r="C82" s="1" t="s">
        <v>96</v>
      </c>
      <c r="D82" s="2">
        <v>5</v>
      </c>
      <c r="E82" s="2">
        <v>49</v>
      </c>
      <c r="F82" s="2">
        <v>54</v>
      </c>
      <c r="G82" s="3">
        <f t="shared" si="11"/>
        <v>0.17475728155339806</v>
      </c>
      <c r="H82" s="19">
        <f t="shared" si="12"/>
        <v>135.61165048543691</v>
      </c>
      <c r="J82" s="14">
        <f>IFERROR(Table8[[#This Row],[ &lt;15]]/Table8[[#This Row],[Grand Total]],"")</f>
        <v>9.2592592592592587E-2</v>
      </c>
      <c r="K82" s="15">
        <f>IFERROR(J82*Table8[[#This Row],[FY24 Tx Curr DATIM Target (g*h(district total))]],"")</f>
        <v>12.556634304207121</v>
      </c>
    </row>
    <row r="83" spans="1:11" x14ac:dyDescent="0.3">
      <c r="A83" s="24" t="s">
        <v>9</v>
      </c>
      <c r="B83" s="1" t="s">
        <v>87</v>
      </c>
      <c r="C83" s="24" t="s">
        <v>97</v>
      </c>
      <c r="D83" s="2">
        <v>0</v>
      </c>
      <c r="E83" s="2">
        <v>1</v>
      </c>
      <c r="F83" s="2">
        <v>1</v>
      </c>
      <c r="G83" s="3">
        <f t="shared" si="11"/>
        <v>3.2362459546925568E-3</v>
      </c>
      <c r="H83" s="19">
        <f t="shared" si="12"/>
        <v>2.5113268608414239</v>
      </c>
      <c r="J83" s="14">
        <f>IFERROR(Table8[[#This Row],[ &lt;15]]/Table8[[#This Row],[Grand Total]],"")</f>
        <v>0</v>
      </c>
      <c r="K83" s="15">
        <f>IFERROR(J83*Table8[[#This Row],[FY24 Tx Curr DATIM Target (g*h(district total))]],"")</f>
        <v>0</v>
      </c>
    </row>
    <row r="84" spans="1:11" x14ac:dyDescent="0.3">
      <c r="A84" s="24" t="s">
        <v>9</v>
      </c>
      <c r="B84" s="1" t="s">
        <v>87</v>
      </c>
      <c r="C84" s="1" t="s">
        <v>98</v>
      </c>
      <c r="D84" s="2">
        <v>2</v>
      </c>
      <c r="E84" s="2">
        <v>5</v>
      </c>
      <c r="F84" s="2">
        <v>7</v>
      </c>
      <c r="G84" s="3">
        <f t="shared" si="11"/>
        <v>2.2653721682847898E-2</v>
      </c>
      <c r="H84" s="19">
        <f t="shared" si="12"/>
        <v>17.579288025889969</v>
      </c>
      <c r="J84" s="14">
        <f>IFERROR(Table8[[#This Row],[ &lt;15]]/Table8[[#This Row],[Grand Total]],"")</f>
        <v>0.2857142857142857</v>
      </c>
      <c r="K84" s="15">
        <f>IFERROR(J84*Table8[[#This Row],[FY24 Tx Curr DATIM Target (g*h(district total))]],"")</f>
        <v>5.0226537216828477</v>
      </c>
    </row>
    <row r="85" spans="1:11" x14ac:dyDescent="0.3">
      <c r="A85" s="24" t="s">
        <v>9</v>
      </c>
      <c r="B85" s="1" t="s">
        <v>87</v>
      </c>
      <c r="C85" s="1" t="s">
        <v>99</v>
      </c>
      <c r="D85" s="2">
        <v>1</v>
      </c>
      <c r="E85" s="2">
        <v>26</v>
      </c>
      <c r="F85" s="2">
        <v>27</v>
      </c>
      <c r="G85" s="3">
        <f t="shared" si="11"/>
        <v>8.7378640776699032E-2</v>
      </c>
      <c r="H85" s="19">
        <f t="shared" si="12"/>
        <v>67.805825242718456</v>
      </c>
      <c r="J85" s="14">
        <f>IFERROR(Table8[[#This Row],[ &lt;15]]/Table8[[#This Row],[Grand Total]],"")</f>
        <v>3.7037037037037035E-2</v>
      </c>
      <c r="K85" s="15">
        <f>IFERROR(J85*Table8[[#This Row],[FY24 Tx Curr DATIM Target (g*h(district total))]],"")</f>
        <v>2.5113268608414243</v>
      </c>
    </row>
    <row r="86" spans="1:11" x14ac:dyDescent="0.3">
      <c r="A86" s="25" t="s">
        <v>9</v>
      </c>
      <c r="B86" s="5" t="s">
        <v>100</v>
      </c>
      <c r="C86" s="5"/>
      <c r="D86" s="6">
        <v>20</v>
      </c>
      <c r="E86" s="6">
        <v>289</v>
      </c>
      <c r="F86" s="6">
        <v>309</v>
      </c>
      <c r="G86" s="7">
        <f t="shared" si="11"/>
        <v>1</v>
      </c>
      <c r="H86" s="21">
        <v>776</v>
      </c>
      <c r="J86" s="14">
        <f>IFERROR(Table8[[#This Row],[ &lt;15]]/Table8[[#This Row],[Grand Total]],"")</f>
        <v>6.4724919093851127E-2</v>
      </c>
      <c r="K86" s="15">
        <f>IFERROR(J86*Table8[[#This Row],[FY24 Tx Curr DATIM Target (g*h(district total))]],"")</f>
        <v>50.226537216828476</v>
      </c>
    </row>
    <row r="87" spans="1:11" x14ac:dyDescent="0.3">
      <c r="A87" s="24" t="s">
        <v>9</v>
      </c>
      <c r="B87" s="1" t="s">
        <v>101</v>
      </c>
      <c r="C87" s="1" t="s">
        <v>102</v>
      </c>
      <c r="D87" s="2">
        <v>0</v>
      </c>
      <c r="E87" s="2">
        <v>1</v>
      </c>
      <c r="F87" s="2">
        <v>1</v>
      </c>
      <c r="G87" s="3">
        <f>F87/$F$106</f>
        <v>1.841620626151013E-3</v>
      </c>
      <c r="H87" s="19">
        <f>G87*$H$106</f>
        <v>0.5322283609576427</v>
      </c>
      <c r="J87" s="14">
        <f>IFERROR(Table8[[#This Row],[ &lt;15]]/Table8[[#This Row],[Grand Total]],"")</f>
        <v>0</v>
      </c>
      <c r="K87" s="15">
        <f>IFERROR(J87*Table8[[#This Row],[FY24 Tx Curr DATIM Target (g*h(district total))]],"")</f>
        <v>0</v>
      </c>
    </row>
    <row r="88" spans="1:11" x14ac:dyDescent="0.3">
      <c r="A88" s="24" t="s">
        <v>9</v>
      </c>
      <c r="B88" s="1" t="s">
        <v>101</v>
      </c>
      <c r="C88" s="1" t="s">
        <v>103</v>
      </c>
      <c r="D88" s="2">
        <v>0</v>
      </c>
      <c r="E88" s="2">
        <v>15</v>
      </c>
      <c r="F88" s="2">
        <v>15</v>
      </c>
      <c r="G88" s="3">
        <f t="shared" ref="G88:G106" si="13">F88/$F$106</f>
        <v>2.7624309392265192E-2</v>
      </c>
      <c r="H88" s="19">
        <f t="shared" ref="H88:H105" si="14">G88*$H$106</f>
        <v>7.9834254143646408</v>
      </c>
      <c r="J88" s="14">
        <f>IFERROR(Table8[[#This Row],[ &lt;15]]/Table8[[#This Row],[Grand Total]],"")</f>
        <v>0</v>
      </c>
      <c r="K88" s="15">
        <f>IFERROR(J88*Table8[[#This Row],[FY24 Tx Curr DATIM Target (g*h(district total))]],"")</f>
        <v>0</v>
      </c>
    </row>
    <row r="89" spans="1:11" x14ac:dyDescent="0.3">
      <c r="A89" s="24" t="s">
        <v>9</v>
      </c>
      <c r="B89" s="1" t="s">
        <v>101</v>
      </c>
      <c r="C89" s="1" t="s">
        <v>104</v>
      </c>
      <c r="D89" s="2">
        <v>0</v>
      </c>
      <c r="E89" s="2">
        <v>6</v>
      </c>
      <c r="F89" s="2">
        <v>6</v>
      </c>
      <c r="G89" s="3">
        <f t="shared" si="13"/>
        <v>1.1049723756906077E-2</v>
      </c>
      <c r="H89" s="19">
        <f t="shared" si="14"/>
        <v>3.1933701657458564</v>
      </c>
      <c r="J89" s="14">
        <f>IFERROR(Table8[[#This Row],[ &lt;15]]/Table8[[#This Row],[Grand Total]],"")</f>
        <v>0</v>
      </c>
      <c r="K89" s="15">
        <f>IFERROR(J89*Table8[[#This Row],[FY24 Tx Curr DATIM Target (g*h(district total))]],"")</f>
        <v>0</v>
      </c>
    </row>
    <row r="90" spans="1:11" x14ac:dyDescent="0.3">
      <c r="A90" s="24" t="s">
        <v>9</v>
      </c>
      <c r="B90" s="1" t="s">
        <v>101</v>
      </c>
      <c r="C90" s="1" t="s">
        <v>105</v>
      </c>
      <c r="D90" s="2">
        <v>0</v>
      </c>
      <c r="E90" s="2">
        <v>1</v>
      </c>
      <c r="F90" s="2">
        <v>1</v>
      </c>
      <c r="G90" s="3">
        <f t="shared" si="13"/>
        <v>1.841620626151013E-3</v>
      </c>
      <c r="H90" s="19">
        <f t="shared" si="14"/>
        <v>0.5322283609576427</v>
      </c>
      <c r="J90" s="14">
        <f>IFERROR(Table8[[#This Row],[ &lt;15]]/Table8[[#This Row],[Grand Total]],"")</f>
        <v>0</v>
      </c>
      <c r="K90" s="15">
        <f>IFERROR(J90*Table8[[#This Row],[FY24 Tx Curr DATIM Target (g*h(district total))]],"")</f>
        <v>0</v>
      </c>
    </row>
    <row r="91" spans="1:11" x14ac:dyDescent="0.3">
      <c r="A91" s="24" t="s">
        <v>9</v>
      </c>
      <c r="B91" s="1" t="s">
        <v>101</v>
      </c>
      <c r="C91" s="1" t="s">
        <v>106</v>
      </c>
      <c r="D91" s="2">
        <v>0</v>
      </c>
      <c r="E91" s="2">
        <v>19</v>
      </c>
      <c r="F91" s="2">
        <v>19</v>
      </c>
      <c r="G91" s="3">
        <f t="shared" si="13"/>
        <v>3.4990791896869246E-2</v>
      </c>
      <c r="H91" s="19">
        <f t="shared" si="14"/>
        <v>10.112338858195212</v>
      </c>
      <c r="J91" s="14">
        <f>IFERROR(Table8[[#This Row],[ &lt;15]]/Table8[[#This Row],[Grand Total]],"")</f>
        <v>0</v>
      </c>
      <c r="K91" s="15">
        <f>IFERROR(J91*Table8[[#This Row],[FY24 Tx Curr DATIM Target (g*h(district total))]],"")</f>
        <v>0</v>
      </c>
    </row>
    <row r="92" spans="1:11" x14ac:dyDescent="0.3">
      <c r="A92" s="24" t="s">
        <v>9</v>
      </c>
      <c r="B92" s="1" t="s">
        <v>101</v>
      </c>
      <c r="C92" s="24" t="s">
        <v>194</v>
      </c>
      <c r="D92" s="2">
        <v>0</v>
      </c>
      <c r="E92" s="2">
        <v>0</v>
      </c>
      <c r="F92" s="2">
        <v>0</v>
      </c>
      <c r="G92" s="3">
        <f t="shared" si="13"/>
        <v>0</v>
      </c>
      <c r="H92" s="19">
        <f t="shared" si="14"/>
        <v>0</v>
      </c>
      <c r="J92" s="14">
        <v>0</v>
      </c>
      <c r="K92" s="15">
        <f>IFERROR(J92*Table8[[#This Row],[FY24 Tx Curr DATIM Target (g*h(district total))]],"")</f>
        <v>0</v>
      </c>
    </row>
    <row r="93" spans="1:11" x14ac:dyDescent="0.3">
      <c r="A93" s="24" t="s">
        <v>9</v>
      </c>
      <c r="B93" s="1" t="s">
        <v>101</v>
      </c>
      <c r="C93" s="1" t="s">
        <v>108</v>
      </c>
      <c r="D93" s="2">
        <v>0</v>
      </c>
      <c r="E93" s="2">
        <v>16</v>
      </c>
      <c r="F93" s="2">
        <v>16</v>
      </c>
      <c r="G93" s="3">
        <f t="shared" si="13"/>
        <v>2.9465930018416207E-2</v>
      </c>
      <c r="H93" s="19">
        <f t="shared" si="14"/>
        <v>8.5156537753222832</v>
      </c>
      <c r="J93" s="14">
        <f>IFERROR(Table8[[#This Row],[ &lt;15]]/Table8[[#This Row],[Grand Total]],"")</f>
        <v>0</v>
      </c>
      <c r="K93" s="15">
        <f>IFERROR(J93*Table8[[#This Row],[FY24 Tx Curr DATIM Target (g*h(district total))]],"")</f>
        <v>0</v>
      </c>
    </row>
    <row r="94" spans="1:11" x14ac:dyDescent="0.3">
      <c r="A94" s="24" t="s">
        <v>9</v>
      </c>
      <c r="B94" s="1" t="s">
        <v>101</v>
      </c>
      <c r="C94" s="1" t="s">
        <v>109</v>
      </c>
      <c r="D94" s="2">
        <v>1</v>
      </c>
      <c r="E94" s="2">
        <v>29</v>
      </c>
      <c r="F94" s="2">
        <v>30</v>
      </c>
      <c r="G94" s="3">
        <f t="shared" si="13"/>
        <v>5.5248618784530384E-2</v>
      </c>
      <c r="H94" s="19">
        <f t="shared" si="14"/>
        <v>15.966850828729282</v>
      </c>
      <c r="J94" s="14">
        <f>IFERROR(Table8[[#This Row],[ &lt;15]]/Table8[[#This Row],[Grand Total]],"")</f>
        <v>3.3333333333333333E-2</v>
      </c>
      <c r="K94" s="15">
        <f>IFERROR(J94*Table8[[#This Row],[FY24 Tx Curr DATIM Target (g*h(district total))]],"")</f>
        <v>0.5322283609576427</v>
      </c>
    </row>
    <row r="95" spans="1:11" x14ac:dyDescent="0.3">
      <c r="A95" s="24" t="s">
        <v>9</v>
      </c>
      <c r="B95" s="1" t="s">
        <v>101</v>
      </c>
      <c r="C95" s="1" t="s">
        <v>110</v>
      </c>
      <c r="D95" s="2">
        <v>2</v>
      </c>
      <c r="E95" s="2">
        <v>23</v>
      </c>
      <c r="F95" s="2">
        <v>25</v>
      </c>
      <c r="G95" s="3">
        <f t="shared" si="13"/>
        <v>4.6040515653775323E-2</v>
      </c>
      <c r="H95" s="19">
        <f t="shared" si="14"/>
        <v>13.305709023941068</v>
      </c>
      <c r="J95" s="14">
        <f>IFERROR(Table8[[#This Row],[ &lt;15]]/Table8[[#This Row],[Grand Total]],"")</f>
        <v>0.08</v>
      </c>
      <c r="K95" s="15">
        <f>IFERROR(J95*Table8[[#This Row],[FY24 Tx Curr DATIM Target (g*h(district total))]],"")</f>
        <v>1.0644567219152854</v>
      </c>
    </row>
    <row r="96" spans="1:11" x14ac:dyDescent="0.3">
      <c r="A96" s="24" t="s">
        <v>9</v>
      </c>
      <c r="B96" s="1" t="s">
        <v>101</v>
      </c>
      <c r="C96" s="1" t="s">
        <v>111</v>
      </c>
      <c r="D96" s="2">
        <v>0</v>
      </c>
      <c r="E96" s="2">
        <v>26</v>
      </c>
      <c r="F96" s="2">
        <v>26</v>
      </c>
      <c r="G96" s="3">
        <f t="shared" si="13"/>
        <v>4.7882136279926338E-2</v>
      </c>
      <c r="H96" s="19">
        <f t="shared" si="14"/>
        <v>13.837937384898712</v>
      </c>
      <c r="J96" s="14">
        <f>IFERROR(Table8[[#This Row],[ &lt;15]]/Table8[[#This Row],[Grand Total]],"")</f>
        <v>0</v>
      </c>
      <c r="K96" s="15">
        <f>IFERROR(J96*Table8[[#This Row],[FY24 Tx Curr DATIM Target (g*h(district total))]],"")</f>
        <v>0</v>
      </c>
    </row>
    <row r="97" spans="1:11" x14ac:dyDescent="0.3">
      <c r="A97" s="24" t="s">
        <v>9</v>
      </c>
      <c r="B97" s="1" t="s">
        <v>101</v>
      </c>
      <c r="C97" s="1" t="s">
        <v>112</v>
      </c>
      <c r="D97" s="2">
        <v>11</v>
      </c>
      <c r="E97" s="2">
        <v>149</v>
      </c>
      <c r="F97" s="2">
        <v>160</v>
      </c>
      <c r="G97" s="3">
        <f t="shared" si="13"/>
        <v>0.29465930018416209</v>
      </c>
      <c r="H97" s="19">
        <f t="shared" si="14"/>
        <v>85.15653775322285</v>
      </c>
      <c r="J97" s="14">
        <f>IFERROR(Table8[[#This Row],[ &lt;15]]/Table8[[#This Row],[Grand Total]],"")</f>
        <v>6.8750000000000006E-2</v>
      </c>
      <c r="K97" s="15">
        <f>IFERROR(J97*Table8[[#This Row],[FY24 Tx Curr DATIM Target (g*h(district total))]],"")</f>
        <v>5.8545119705340714</v>
      </c>
    </row>
    <row r="98" spans="1:11" x14ac:dyDescent="0.3">
      <c r="A98" s="24" t="s">
        <v>9</v>
      </c>
      <c r="B98" s="1" t="s">
        <v>101</v>
      </c>
      <c r="C98" s="1" t="s">
        <v>113</v>
      </c>
      <c r="D98" s="2">
        <v>2</v>
      </c>
      <c r="E98" s="2">
        <v>97</v>
      </c>
      <c r="F98" s="2">
        <v>99</v>
      </c>
      <c r="G98" s="3">
        <f t="shared" si="13"/>
        <v>0.18232044198895028</v>
      </c>
      <c r="H98" s="19">
        <f t="shared" si="14"/>
        <v>52.690607734806633</v>
      </c>
      <c r="J98" s="14">
        <f>IFERROR(Table8[[#This Row],[ &lt;15]]/Table8[[#This Row],[Grand Total]],"")</f>
        <v>2.0202020202020204E-2</v>
      </c>
      <c r="K98" s="15">
        <f>IFERROR(J98*Table8[[#This Row],[FY24 Tx Curr DATIM Target (g*h(district total))]],"")</f>
        <v>1.0644567219152856</v>
      </c>
    </row>
    <row r="99" spans="1:11" x14ac:dyDescent="0.3">
      <c r="A99" s="24" t="s">
        <v>9</v>
      </c>
      <c r="B99" s="1" t="s">
        <v>101</v>
      </c>
      <c r="C99" s="1" t="s">
        <v>114</v>
      </c>
      <c r="D99" s="2">
        <v>1</v>
      </c>
      <c r="E99" s="2">
        <v>29</v>
      </c>
      <c r="F99" s="2">
        <v>30</v>
      </c>
      <c r="G99" s="3">
        <f t="shared" si="13"/>
        <v>5.5248618784530384E-2</v>
      </c>
      <c r="H99" s="19">
        <f t="shared" si="14"/>
        <v>15.966850828729282</v>
      </c>
      <c r="J99" s="14">
        <f>IFERROR(Table8[[#This Row],[ &lt;15]]/Table8[[#This Row],[Grand Total]],"")</f>
        <v>3.3333333333333333E-2</v>
      </c>
      <c r="K99" s="15">
        <f>IFERROR(J99*Table8[[#This Row],[FY24 Tx Curr DATIM Target (g*h(district total))]],"")</f>
        <v>0.5322283609576427</v>
      </c>
    </row>
    <row r="100" spans="1:11" x14ac:dyDescent="0.3">
      <c r="A100" s="24" t="s">
        <v>9</v>
      </c>
      <c r="B100" s="1" t="s">
        <v>101</v>
      </c>
      <c r="C100" s="1" t="s">
        <v>115</v>
      </c>
      <c r="D100" s="2">
        <v>0</v>
      </c>
      <c r="E100" s="2">
        <v>3</v>
      </c>
      <c r="F100" s="2">
        <v>3</v>
      </c>
      <c r="G100" s="3">
        <f t="shared" si="13"/>
        <v>5.5248618784530384E-3</v>
      </c>
      <c r="H100" s="19">
        <f t="shared" si="14"/>
        <v>1.5966850828729282</v>
      </c>
      <c r="J100" s="14">
        <f>IFERROR(Table8[[#This Row],[ &lt;15]]/Table8[[#This Row],[Grand Total]],"")</f>
        <v>0</v>
      </c>
      <c r="K100" s="15">
        <f>IFERROR(J100*Table8[[#This Row],[FY24 Tx Curr DATIM Target (g*h(district total))]],"")</f>
        <v>0</v>
      </c>
    </row>
    <row r="101" spans="1:11" x14ac:dyDescent="0.3">
      <c r="A101" s="24" t="s">
        <v>9</v>
      </c>
      <c r="B101" s="1" t="s">
        <v>101</v>
      </c>
      <c r="C101" s="1" t="s">
        <v>116</v>
      </c>
      <c r="D101" s="2">
        <v>0</v>
      </c>
      <c r="E101" s="2">
        <v>1</v>
      </c>
      <c r="F101" s="2">
        <v>1</v>
      </c>
      <c r="G101" s="3">
        <f t="shared" si="13"/>
        <v>1.841620626151013E-3</v>
      </c>
      <c r="H101" s="19">
        <f t="shared" si="14"/>
        <v>0.5322283609576427</v>
      </c>
      <c r="J101" s="14">
        <f>IFERROR(Table8[[#This Row],[ &lt;15]]/Table8[[#This Row],[Grand Total]],"")</f>
        <v>0</v>
      </c>
      <c r="K101" s="15">
        <f>IFERROR(J101*Table8[[#This Row],[FY24 Tx Curr DATIM Target (g*h(district total))]],"")</f>
        <v>0</v>
      </c>
    </row>
    <row r="102" spans="1:11" x14ac:dyDescent="0.3">
      <c r="A102" s="24" t="s">
        <v>9</v>
      </c>
      <c r="B102" s="1" t="s">
        <v>101</v>
      </c>
      <c r="C102" s="1" t="s">
        <v>117</v>
      </c>
      <c r="D102" s="2">
        <v>1</v>
      </c>
      <c r="E102" s="2">
        <v>10</v>
      </c>
      <c r="F102" s="2">
        <v>11</v>
      </c>
      <c r="G102" s="3">
        <f t="shared" si="13"/>
        <v>2.0257826887661142E-2</v>
      </c>
      <c r="H102" s="19">
        <f t="shared" si="14"/>
        <v>5.8545119705340705</v>
      </c>
      <c r="J102" s="14">
        <f>IFERROR(Table8[[#This Row],[ &lt;15]]/Table8[[#This Row],[Grand Total]],"")</f>
        <v>9.0909090909090912E-2</v>
      </c>
      <c r="K102" s="15">
        <f>IFERROR(J102*Table8[[#This Row],[FY24 Tx Curr DATIM Target (g*h(district total))]],"")</f>
        <v>0.53222836095764281</v>
      </c>
    </row>
    <row r="103" spans="1:11" x14ac:dyDescent="0.3">
      <c r="A103" s="24" t="s">
        <v>9</v>
      </c>
      <c r="B103" s="1" t="s">
        <v>101</v>
      </c>
      <c r="C103" s="1" t="s">
        <v>118</v>
      </c>
      <c r="D103" s="2">
        <v>0</v>
      </c>
      <c r="E103" s="2">
        <v>2</v>
      </c>
      <c r="F103" s="2">
        <v>2</v>
      </c>
      <c r="G103" s="3">
        <f t="shared" si="13"/>
        <v>3.6832412523020259E-3</v>
      </c>
      <c r="H103" s="19">
        <f t="shared" si="14"/>
        <v>1.0644567219152854</v>
      </c>
      <c r="J103" s="14">
        <f>IFERROR(Table8[[#This Row],[ &lt;15]]/Table8[[#This Row],[Grand Total]],"")</f>
        <v>0</v>
      </c>
      <c r="K103" s="15">
        <f>IFERROR(J103*Table8[[#This Row],[FY24 Tx Curr DATIM Target (g*h(district total))]],"")</f>
        <v>0</v>
      </c>
    </row>
    <row r="104" spans="1:11" x14ac:dyDescent="0.3">
      <c r="A104" s="24" t="s">
        <v>9</v>
      </c>
      <c r="B104" s="1" t="s">
        <v>101</v>
      </c>
      <c r="C104" s="24" t="s">
        <v>119</v>
      </c>
      <c r="D104" s="2">
        <v>0</v>
      </c>
      <c r="E104" s="2">
        <v>0</v>
      </c>
      <c r="F104" s="2">
        <v>0</v>
      </c>
      <c r="G104" s="3">
        <f t="shared" si="13"/>
        <v>0</v>
      </c>
      <c r="H104" s="19">
        <f t="shared" si="14"/>
        <v>0</v>
      </c>
      <c r="J104" s="14">
        <v>0</v>
      </c>
      <c r="K104" s="15">
        <f>IFERROR(J104*Table8[[#This Row],[FY24 Tx Curr DATIM Target (g*h(district total))]],"")</f>
        <v>0</v>
      </c>
    </row>
    <row r="105" spans="1:11" x14ac:dyDescent="0.3">
      <c r="A105" s="24" t="s">
        <v>9</v>
      </c>
      <c r="B105" s="1" t="s">
        <v>101</v>
      </c>
      <c r="C105" s="1" t="s">
        <v>120</v>
      </c>
      <c r="D105" s="2">
        <v>2</v>
      </c>
      <c r="E105" s="2">
        <v>96</v>
      </c>
      <c r="F105" s="2">
        <v>98</v>
      </c>
      <c r="G105" s="3">
        <f t="shared" si="13"/>
        <v>0.18047882136279927</v>
      </c>
      <c r="H105" s="19">
        <f t="shared" si="14"/>
        <v>52.158379373848987</v>
      </c>
      <c r="J105" s="14">
        <f>IFERROR(Table8[[#This Row],[ &lt;15]]/Table8[[#This Row],[Grand Total]],"")</f>
        <v>2.0408163265306121E-2</v>
      </c>
      <c r="K105" s="15">
        <f>IFERROR(J105*Table8[[#This Row],[FY24 Tx Curr DATIM Target (g*h(district total))]],"")</f>
        <v>1.0644567219152854</v>
      </c>
    </row>
    <row r="106" spans="1:11" x14ac:dyDescent="0.3">
      <c r="A106" s="25" t="s">
        <v>9</v>
      </c>
      <c r="B106" s="5" t="s">
        <v>121</v>
      </c>
      <c r="C106" s="5"/>
      <c r="D106" s="6">
        <v>20</v>
      </c>
      <c r="E106" s="6">
        <v>523</v>
      </c>
      <c r="F106" s="6">
        <v>543</v>
      </c>
      <c r="G106" s="7">
        <f t="shared" si="13"/>
        <v>1</v>
      </c>
      <c r="H106" s="21">
        <v>289</v>
      </c>
      <c r="J106" s="14">
        <f>IFERROR(Table8[[#This Row],[ &lt;15]]/Table8[[#This Row],[Grand Total]],"")</f>
        <v>3.6832412523020261E-2</v>
      </c>
      <c r="K106" s="15">
        <f>IFERROR(J106*Table8[[#This Row],[FY24 Tx Curr DATIM Target (g*h(district total))]],"")</f>
        <v>10.644567219152856</v>
      </c>
    </row>
    <row r="107" spans="1:11" x14ac:dyDescent="0.3">
      <c r="A107" s="24" t="s">
        <v>9</v>
      </c>
      <c r="B107" s="1" t="s">
        <v>122</v>
      </c>
      <c r="C107" s="1" t="s">
        <v>123</v>
      </c>
      <c r="D107" s="2">
        <v>0</v>
      </c>
      <c r="E107" s="2">
        <v>21</v>
      </c>
      <c r="F107" s="2">
        <v>21</v>
      </c>
      <c r="G107" s="3">
        <f>F107/$F$113</f>
        <v>8.8607594936708861E-2</v>
      </c>
      <c r="H107" s="19">
        <f>G107*$H$113</f>
        <v>28.620253164556964</v>
      </c>
      <c r="J107" s="14">
        <f>IFERROR(Table8[[#This Row],[ &lt;15]]/Table8[[#This Row],[Grand Total]],"")</f>
        <v>0</v>
      </c>
      <c r="K107" s="15">
        <f>IFERROR(J107*Table8[[#This Row],[FY24 Tx Curr DATIM Target (g*h(district total))]],"")</f>
        <v>0</v>
      </c>
    </row>
    <row r="108" spans="1:11" x14ac:dyDescent="0.3">
      <c r="A108" s="24" t="s">
        <v>9</v>
      </c>
      <c r="B108" s="1" t="s">
        <v>122</v>
      </c>
      <c r="C108" s="24" t="s">
        <v>124</v>
      </c>
      <c r="D108" s="2">
        <v>0</v>
      </c>
      <c r="E108" s="2">
        <v>0</v>
      </c>
      <c r="F108" s="2">
        <v>0</v>
      </c>
      <c r="G108" s="3">
        <f>F108/$F$113</f>
        <v>0</v>
      </c>
      <c r="H108" s="19">
        <f>G108*$H$113</f>
        <v>0</v>
      </c>
      <c r="J108" s="14">
        <v>0</v>
      </c>
      <c r="K108" s="15">
        <f>IFERROR(J108*Table8[[#This Row],[FY24 Tx Curr DATIM Target (g*h(district total))]],"")</f>
        <v>0</v>
      </c>
    </row>
    <row r="109" spans="1:11" x14ac:dyDescent="0.3">
      <c r="A109" s="24" t="s">
        <v>9</v>
      </c>
      <c r="B109" s="1" t="s">
        <v>122</v>
      </c>
      <c r="C109" s="1" t="s">
        <v>125</v>
      </c>
      <c r="D109" s="2">
        <v>2</v>
      </c>
      <c r="E109" s="2">
        <v>47</v>
      </c>
      <c r="F109" s="2">
        <v>49</v>
      </c>
      <c r="G109" s="3">
        <f t="shared" ref="G109:G113" si="15">F109/$F$113</f>
        <v>0.20675105485232068</v>
      </c>
      <c r="H109" s="19">
        <f t="shared" ref="H109:H112" si="16">G109*$H$113</f>
        <v>66.780590717299575</v>
      </c>
      <c r="J109" s="14">
        <f>IFERROR(Table8[[#This Row],[ &lt;15]]/Table8[[#This Row],[Grand Total]],"")</f>
        <v>4.0816326530612242E-2</v>
      </c>
      <c r="K109" s="15">
        <f>IFERROR(J109*Table8[[#This Row],[FY24 Tx Curr DATIM Target (g*h(district total))]],"")</f>
        <v>2.7257383966244721</v>
      </c>
    </row>
    <row r="110" spans="1:11" x14ac:dyDescent="0.3">
      <c r="A110" s="24" t="s">
        <v>9</v>
      </c>
      <c r="B110" s="1" t="s">
        <v>122</v>
      </c>
      <c r="C110" s="1" t="s">
        <v>126</v>
      </c>
      <c r="D110" s="2">
        <v>0</v>
      </c>
      <c r="E110" s="2">
        <v>8</v>
      </c>
      <c r="F110" s="2">
        <v>8</v>
      </c>
      <c r="G110" s="3">
        <f t="shared" si="15"/>
        <v>3.3755274261603373E-2</v>
      </c>
      <c r="H110" s="19">
        <f t="shared" si="16"/>
        <v>10.902953586497889</v>
      </c>
      <c r="J110" s="14">
        <f>IFERROR(Table8[[#This Row],[ &lt;15]]/Table8[[#This Row],[Grand Total]],"")</f>
        <v>0</v>
      </c>
      <c r="K110" s="15">
        <f>IFERROR(J110*Table8[[#This Row],[FY24 Tx Curr DATIM Target (g*h(district total))]],"")</f>
        <v>0</v>
      </c>
    </row>
    <row r="111" spans="1:11" x14ac:dyDescent="0.3">
      <c r="A111" s="24" t="s">
        <v>9</v>
      </c>
      <c r="B111" s="1" t="s">
        <v>122</v>
      </c>
      <c r="C111" s="1" t="s">
        <v>127</v>
      </c>
      <c r="D111" s="2">
        <v>3</v>
      </c>
      <c r="E111" s="2">
        <v>63</v>
      </c>
      <c r="F111" s="2">
        <v>66</v>
      </c>
      <c r="G111" s="3">
        <f t="shared" si="15"/>
        <v>0.27848101265822783</v>
      </c>
      <c r="H111" s="19">
        <f t="shared" si="16"/>
        <v>89.949367088607588</v>
      </c>
      <c r="J111" s="14">
        <f>IFERROR(Table8[[#This Row],[ &lt;15]]/Table8[[#This Row],[Grand Total]],"")</f>
        <v>4.5454545454545456E-2</v>
      </c>
      <c r="K111" s="15">
        <f>IFERROR(J111*Table8[[#This Row],[FY24 Tx Curr DATIM Target (g*h(district total))]],"")</f>
        <v>4.0886075949367084</v>
      </c>
    </row>
    <row r="112" spans="1:11" x14ac:dyDescent="0.3">
      <c r="A112" s="24" t="s">
        <v>9</v>
      </c>
      <c r="B112" s="1" t="s">
        <v>122</v>
      </c>
      <c r="C112" s="1" t="s">
        <v>128</v>
      </c>
      <c r="D112" s="2">
        <v>4</v>
      </c>
      <c r="E112" s="2">
        <v>89</v>
      </c>
      <c r="F112" s="2">
        <v>93</v>
      </c>
      <c r="G112" s="3">
        <f t="shared" si="15"/>
        <v>0.39240506329113922</v>
      </c>
      <c r="H112" s="19">
        <f t="shared" si="16"/>
        <v>126.74683544303797</v>
      </c>
      <c r="J112" s="14">
        <f>IFERROR(Table8[[#This Row],[ &lt;15]]/Table8[[#This Row],[Grand Total]],"")</f>
        <v>4.3010752688172046E-2</v>
      </c>
      <c r="K112" s="15">
        <f>IFERROR(J112*Table8[[#This Row],[FY24 Tx Curr DATIM Target (g*h(district total))]],"")</f>
        <v>5.4514767932489452</v>
      </c>
    </row>
    <row r="113" spans="1:11" x14ac:dyDescent="0.3">
      <c r="A113" s="25" t="s">
        <v>9</v>
      </c>
      <c r="B113" s="5" t="s">
        <v>129</v>
      </c>
      <c r="C113" s="5"/>
      <c r="D113" s="6">
        <v>9</v>
      </c>
      <c r="E113" s="6">
        <v>228</v>
      </c>
      <c r="F113" s="6">
        <v>237</v>
      </c>
      <c r="G113" s="7">
        <f t="shared" si="15"/>
        <v>1</v>
      </c>
      <c r="H113" s="21">
        <v>323</v>
      </c>
      <c r="J113" s="14">
        <f>IFERROR(Table8[[#This Row],[ &lt;15]]/Table8[[#This Row],[Grand Total]],"")</f>
        <v>3.7974683544303799E-2</v>
      </c>
      <c r="K113" s="15">
        <f>IFERROR(J113*Table8[[#This Row],[FY24 Tx Curr DATIM Target (g*h(district total))]],"")</f>
        <v>12.265822784810126</v>
      </c>
    </row>
    <row r="114" spans="1:11" x14ac:dyDescent="0.3">
      <c r="A114" s="24" t="s">
        <v>9</v>
      </c>
      <c r="B114" s="1" t="s">
        <v>130</v>
      </c>
      <c r="C114" s="24" t="s">
        <v>131</v>
      </c>
      <c r="D114" s="2">
        <v>0</v>
      </c>
      <c r="E114" s="6">
        <v>3</v>
      </c>
      <c r="F114" s="6">
        <v>3</v>
      </c>
      <c r="G114" s="3">
        <f>F114/$F$127</f>
        <v>4.048582995951417E-3</v>
      </c>
      <c r="H114" s="19">
        <f>G114*$H$127</f>
        <v>2.165991902834008</v>
      </c>
      <c r="J114" s="14">
        <f>IFERROR(Table8[[#This Row],[ &lt;15]]/Table8[[#This Row],[Grand Total]],"")</f>
        <v>0</v>
      </c>
      <c r="K114" s="15">
        <f>IFERROR(J114*Table8[[#This Row],[FY24 Tx Curr DATIM Target (g*h(district total))]],"")</f>
        <v>0</v>
      </c>
    </row>
    <row r="115" spans="1:11" x14ac:dyDescent="0.3">
      <c r="A115" s="24" t="s">
        <v>9</v>
      </c>
      <c r="B115" s="1" t="s">
        <v>130</v>
      </c>
      <c r="C115" s="1" t="s">
        <v>132</v>
      </c>
      <c r="D115" s="2">
        <v>0</v>
      </c>
      <c r="E115" s="2">
        <v>12</v>
      </c>
      <c r="F115" s="2">
        <v>12</v>
      </c>
      <c r="G115" s="3">
        <f>F115/$F$127</f>
        <v>1.6194331983805668E-2</v>
      </c>
      <c r="H115" s="19">
        <f>G115*$H$127</f>
        <v>8.663967611336032</v>
      </c>
      <c r="J115" s="14">
        <f>IFERROR(Table8[[#This Row],[ &lt;15]]/Table8[[#This Row],[Grand Total]],"")</f>
        <v>0</v>
      </c>
      <c r="K115" s="15">
        <f>IFERROR(J115*Table8[[#This Row],[FY24 Tx Curr DATIM Target (g*h(district total))]],"")</f>
        <v>0</v>
      </c>
    </row>
    <row r="116" spans="1:11" x14ac:dyDescent="0.3">
      <c r="A116" s="24" t="s">
        <v>9</v>
      </c>
      <c r="B116" s="1" t="s">
        <v>130</v>
      </c>
      <c r="C116" s="1" t="s">
        <v>133</v>
      </c>
      <c r="D116" s="2">
        <v>3</v>
      </c>
      <c r="E116" s="2">
        <v>33</v>
      </c>
      <c r="F116" s="2">
        <v>36</v>
      </c>
      <c r="G116" s="3">
        <f t="shared" ref="G116:G127" si="17">F116/$F$127</f>
        <v>4.8582995951417005E-2</v>
      </c>
      <c r="H116" s="19">
        <f t="shared" ref="H116:H126" si="18">G116*$H$127</f>
        <v>25.991902834008098</v>
      </c>
      <c r="J116" s="14">
        <f>IFERROR(Table8[[#This Row],[ &lt;15]]/Table8[[#This Row],[Grand Total]],"")</f>
        <v>8.3333333333333329E-2</v>
      </c>
      <c r="K116" s="15">
        <f>IFERROR(J116*Table8[[#This Row],[FY24 Tx Curr DATIM Target (g*h(district total))]],"")</f>
        <v>2.165991902834008</v>
      </c>
    </row>
    <row r="117" spans="1:11" x14ac:dyDescent="0.3">
      <c r="A117" s="24" t="s">
        <v>9</v>
      </c>
      <c r="B117" s="1" t="s">
        <v>130</v>
      </c>
      <c r="C117" s="1" t="s">
        <v>134</v>
      </c>
      <c r="D117" s="2">
        <v>2</v>
      </c>
      <c r="E117" s="2">
        <v>16</v>
      </c>
      <c r="F117" s="2">
        <v>18</v>
      </c>
      <c r="G117" s="3">
        <f t="shared" si="17"/>
        <v>2.4291497975708502E-2</v>
      </c>
      <c r="H117" s="19">
        <f t="shared" si="18"/>
        <v>12.995951417004049</v>
      </c>
      <c r="J117" s="14">
        <f>IFERROR(Table8[[#This Row],[ &lt;15]]/Table8[[#This Row],[Grand Total]],"")</f>
        <v>0.1111111111111111</v>
      </c>
      <c r="K117" s="15">
        <f>IFERROR(J117*Table8[[#This Row],[FY24 Tx Curr DATIM Target (g*h(district total))]],"")</f>
        <v>1.4439946018893386</v>
      </c>
    </row>
    <row r="118" spans="1:11" x14ac:dyDescent="0.3">
      <c r="A118" s="24" t="s">
        <v>9</v>
      </c>
      <c r="B118" s="1" t="s">
        <v>130</v>
      </c>
      <c r="C118" s="1" t="s">
        <v>135</v>
      </c>
      <c r="D118" s="2">
        <v>2</v>
      </c>
      <c r="E118" s="2">
        <v>29</v>
      </c>
      <c r="F118" s="2">
        <v>31</v>
      </c>
      <c r="G118" s="3">
        <f t="shared" si="17"/>
        <v>4.1835357624831308E-2</v>
      </c>
      <c r="H118" s="19">
        <f t="shared" si="18"/>
        <v>22.381916329284749</v>
      </c>
      <c r="J118" s="14">
        <f>IFERROR(Table8[[#This Row],[ &lt;15]]/Table8[[#This Row],[Grand Total]],"")</f>
        <v>6.4516129032258063E-2</v>
      </c>
      <c r="K118" s="15">
        <f>IFERROR(J118*Table8[[#This Row],[FY24 Tx Curr DATIM Target (g*h(district total))]],"")</f>
        <v>1.4439946018893386</v>
      </c>
    </row>
    <row r="119" spans="1:11" x14ac:dyDescent="0.3">
      <c r="A119" s="24" t="s">
        <v>9</v>
      </c>
      <c r="B119" s="1" t="s">
        <v>130</v>
      </c>
      <c r="C119" s="1" t="s">
        <v>136</v>
      </c>
      <c r="D119" s="2">
        <v>1</v>
      </c>
      <c r="E119" s="2">
        <v>106</v>
      </c>
      <c r="F119" s="2">
        <v>107</v>
      </c>
      <c r="G119" s="3">
        <f t="shared" si="17"/>
        <v>0.14439946018893388</v>
      </c>
      <c r="H119" s="19">
        <f t="shared" si="18"/>
        <v>77.253711201079625</v>
      </c>
      <c r="J119" s="14">
        <f>IFERROR(Table8[[#This Row],[ &lt;15]]/Table8[[#This Row],[Grand Total]],"")</f>
        <v>9.3457943925233638E-3</v>
      </c>
      <c r="K119" s="15">
        <f>IFERROR(J119*Table8[[#This Row],[FY24 Tx Curr DATIM Target (g*h(district total))]],"")</f>
        <v>0.7219973009446693</v>
      </c>
    </row>
    <row r="120" spans="1:11" x14ac:dyDescent="0.3">
      <c r="A120" s="24" t="s">
        <v>9</v>
      </c>
      <c r="B120" s="1" t="s">
        <v>130</v>
      </c>
      <c r="C120" s="1" t="s">
        <v>137</v>
      </c>
      <c r="D120" s="2">
        <v>5</v>
      </c>
      <c r="E120" s="2">
        <v>62</v>
      </c>
      <c r="F120" s="2">
        <v>67</v>
      </c>
      <c r="G120" s="3">
        <f t="shared" si="17"/>
        <v>9.041835357624832E-2</v>
      </c>
      <c r="H120" s="19">
        <f t="shared" si="18"/>
        <v>48.37381916329285</v>
      </c>
      <c r="J120" s="14">
        <f>IFERROR(Table8[[#This Row],[ &lt;15]]/Table8[[#This Row],[Grand Total]],"")</f>
        <v>7.4626865671641784E-2</v>
      </c>
      <c r="K120" s="15">
        <f>IFERROR(J120*Table8[[#This Row],[FY24 Tx Curr DATIM Target (g*h(district total))]],"")</f>
        <v>3.6099865047233468</v>
      </c>
    </row>
    <row r="121" spans="1:11" x14ac:dyDescent="0.3">
      <c r="A121" s="24" t="s">
        <v>9</v>
      </c>
      <c r="B121" s="1" t="s">
        <v>130</v>
      </c>
      <c r="C121" s="1" t="s">
        <v>138</v>
      </c>
      <c r="D121" s="2">
        <v>0</v>
      </c>
      <c r="E121" s="2">
        <v>13</v>
      </c>
      <c r="F121" s="2">
        <v>13</v>
      </c>
      <c r="G121" s="3">
        <f t="shared" si="17"/>
        <v>1.7543859649122806E-2</v>
      </c>
      <c r="H121" s="19">
        <f t="shared" si="18"/>
        <v>9.3859649122807021</v>
      </c>
      <c r="J121" s="14">
        <f>IFERROR(Table8[[#This Row],[ &lt;15]]/Table8[[#This Row],[Grand Total]],"")</f>
        <v>0</v>
      </c>
      <c r="K121" s="15">
        <f>IFERROR(J121*Table8[[#This Row],[FY24 Tx Curr DATIM Target (g*h(district total))]],"")</f>
        <v>0</v>
      </c>
    </row>
    <row r="122" spans="1:11" x14ac:dyDescent="0.3">
      <c r="A122" s="24" t="s">
        <v>9</v>
      </c>
      <c r="B122" s="1" t="s">
        <v>130</v>
      </c>
      <c r="C122" s="1" t="s">
        <v>139</v>
      </c>
      <c r="D122" s="2">
        <v>4</v>
      </c>
      <c r="E122" s="2">
        <v>53</v>
      </c>
      <c r="F122" s="2">
        <v>57</v>
      </c>
      <c r="G122" s="3">
        <f t="shared" si="17"/>
        <v>7.6923076923076927E-2</v>
      </c>
      <c r="H122" s="19">
        <f t="shared" si="18"/>
        <v>41.153846153846153</v>
      </c>
      <c r="J122" s="14">
        <f>IFERROR(Table8[[#This Row],[ &lt;15]]/Table8[[#This Row],[Grand Total]],"")</f>
        <v>7.0175438596491224E-2</v>
      </c>
      <c r="K122" s="15">
        <f>IFERROR(J122*Table8[[#This Row],[FY24 Tx Curr DATIM Target (g*h(district total))]],"")</f>
        <v>2.8879892037786772</v>
      </c>
    </row>
    <row r="123" spans="1:11" x14ac:dyDescent="0.3">
      <c r="A123" s="24" t="s">
        <v>9</v>
      </c>
      <c r="B123" s="1" t="s">
        <v>130</v>
      </c>
      <c r="C123" s="1" t="s">
        <v>140</v>
      </c>
      <c r="D123" s="2">
        <v>0</v>
      </c>
      <c r="E123" s="2">
        <v>1</v>
      </c>
      <c r="F123" s="2">
        <v>1</v>
      </c>
      <c r="G123" s="3">
        <f t="shared" si="17"/>
        <v>1.3495276653171389E-3</v>
      </c>
      <c r="H123" s="19">
        <f t="shared" si="18"/>
        <v>0.7219973009446693</v>
      </c>
      <c r="J123" s="14">
        <f>IFERROR(Table8[[#This Row],[ &lt;15]]/Table8[[#This Row],[Grand Total]],"")</f>
        <v>0</v>
      </c>
      <c r="K123" s="15">
        <f>IFERROR(J123*Table8[[#This Row],[FY24 Tx Curr DATIM Target (g*h(district total))]],"")</f>
        <v>0</v>
      </c>
    </row>
    <row r="124" spans="1:11" x14ac:dyDescent="0.3">
      <c r="A124" s="24" t="s">
        <v>9</v>
      </c>
      <c r="B124" s="1" t="s">
        <v>130</v>
      </c>
      <c r="C124" s="1" t="s">
        <v>141</v>
      </c>
      <c r="D124" s="2">
        <v>11</v>
      </c>
      <c r="E124" s="2">
        <v>131</v>
      </c>
      <c r="F124" s="2">
        <v>142</v>
      </c>
      <c r="G124" s="3">
        <f t="shared" si="17"/>
        <v>0.19163292847503374</v>
      </c>
      <c r="H124" s="19">
        <f t="shared" si="18"/>
        <v>102.52361673414305</v>
      </c>
      <c r="J124" s="14">
        <f>IFERROR(Table8[[#This Row],[ &lt;15]]/Table8[[#This Row],[Grand Total]],"")</f>
        <v>7.746478873239436E-2</v>
      </c>
      <c r="K124" s="15">
        <f>IFERROR(J124*Table8[[#This Row],[FY24 Tx Curr DATIM Target (g*h(district total))]],"")</f>
        <v>7.9419703103913619</v>
      </c>
    </row>
    <row r="125" spans="1:11" x14ac:dyDescent="0.3">
      <c r="A125" s="24" t="s">
        <v>9</v>
      </c>
      <c r="B125" s="1" t="s">
        <v>130</v>
      </c>
      <c r="C125" s="1" t="s">
        <v>142</v>
      </c>
      <c r="D125" s="2">
        <v>9</v>
      </c>
      <c r="E125" s="2">
        <v>217</v>
      </c>
      <c r="F125" s="2">
        <v>226</v>
      </c>
      <c r="G125" s="3">
        <f t="shared" si="17"/>
        <v>0.30499325236167341</v>
      </c>
      <c r="H125" s="19">
        <f t="shared" si="18"/>
        <v>163.17139001349528</v>
      </c>
      <c r="J125" s="14">
        <f>IFERROR(Table8[[#This Row],[ &lt;15]]/Table8[[#This Row],[Grand Total]],"")</f>
        <v>3.9823008849557522E-2</v>
      </c>
      <c r="K125" s="15">
        <f>IFERROR(J125*Table8[[#This Row],[FY24 Tx Curr DATIM Target (g*h(district total))]],"")</f>
        <v>6.4979757085020244</v>
      </c>
    </row>
    <row r="126" spans="1:11" x14ac:dyDescent="0.3">
      <c r="A126" s="24" t="s">
        <v>9</v>
      </c>
      <c r="B126" s="1" t="s">
        <v>130</v>
      </c>
      <c r="C126" s="1" t="s">
        <v>143</v>
      </c>
      <c r="D126" s="2">
        <v>0</v>
      </c>
      <c r="E126" s="2">
        <v>31</v>
      </c>
      <c r="F126" s="2">
        <v>31</v>
      </c>
      <c r="G126" s="3">
        <f t="shared" si="17"/>
        <v>4.1835357624831308E-2</v>
      </c>
      <c r="H126" s="19">
        <f t="shared" si="18"/>
        <v>22.381916329284749</v>
      </c>
      <c r="J126" s="14">
        <f>IFERROR(Table8[[#This Row],[ &lt;15]]/Table8[[#This Row],[Grand Total]],"")</f>
        <v>0</v>
      </c>
      <c r="K126" s="15">
        <f>IFERROR(J126*Table8[[#This Row],[FY24 Tx Curr DATIM Target (g*h(district total))]],"")</f>
        <v>0</v>
      </c>
    </row>
    <row r="127" spans="1:11" x14ac:dyDescent="0.3">
      <c r="A127" s="25" t="s">
        <v>9</v>
      </c>
      <c r="B127" s="5" t="s">
        <v>144</v>
      </c>
      <c r="C127" s="5"/>
      <c r="D127" s="6">
        <v>37</v>
      </c>
      <c r="E127" s="6">
        <v>704</v>
      </c>
      <c r="F127" s="6">
        <v>741</v>
      </c>
      <c r="G127" s="7">
        <f t="shared" si="17"/>
        <v>1</v>
      </c>
      <c r="H127" s="21">
        <v>535</v>
      </c>
      <c r="J127" s="14">
        <f>IFERROR(Table8[[#This Row],[ &lt;15]]/Table8[[#This Row],[Grand Total]],"")</f>
        <v>4.9932523616734142E-2</v>
      </c>
      <c r="K127" s="15">
        <f>IFERROR(J127*Table8[[#This Row],[FY24 Tx Curr DATIM Target (g*h(district total))]],"")</f>
        <v>26.713900134952766</v>
      </c>
    </row>
    <row r="128" spans="1:11" x14ac:dyDescent="0.3">
      <c r="A128" s="24" t="s">
        <v>9</v>
      </c>
      <c r="B128" s="1" t="s">
        <v>145</v>
      </c>
      <c r="C128" s="1" t="s">
        <v>146</v>
      </c>
      <c r="D128" s="2">
        <v>1</v>
      </c>
      <c r="E128" s="2">
        <v>1</v>
      </c>
      <c r="F128" s="2">
        <v>2</v>
      </c>
      <c r="G128" s="3">
        <f>F128/$F$147</f>
        <v>2.6525198938992041E-3</v>
      </c>
      <c r="H128" s="19">
        <f>G128*$H$147</f>
        <v>0.65251989389920417</v>
      </c>
      <c r="J128" s="14">
        <f>IFERROR(Table8[[#This Row],[ &lt;15]]/Table8[[#This Row],[Grand Total]],"")</f>
        <v>0.5</v>
      </c>
      <c r="K128" s="15">
        <f>IFERROR(J128*Table8[[#This Row],[FY24 Tx Curr DATIM Target (g*h(district total))]],"")</f>
        <v>0.32625994694960209</v>
      </c>
    </row>
    <row r="129" spans="1:11" x14ac:dyDescent="0.3">
      <c r="A129" s="24" t="s">
        <v>9</v>
      </c>
      <c r="B129" s="1" t="s">
        <v>145</v>
      </c>
      <c r="C129" s="1" t="s">
        <v>147</v>
      </c>
      <c r="D129" s="2">
        <v>0</v>
      </c>
      <c r="E129" s="2">
        <v>1</v>
      </c>
      <c r="F129" s="2">
        <v>1</v>
      </c>
      <c r="G129" s="3">
        <f t="shared" ref="G129:G147" si="19">F129/$F$147</f>
        <v>1.3262599469496021E-3</v>
      </c>
      <c r="H129" s="19">
        <f t="shared" ref="H129:H146" si="20">G129*$H$147</f>
        <v>0.32625994694960209</v>
      </c>
      <c r="J129" s="14">
        <f>IFERROR(Table8[[#This Row],[ &lt;15]]/Table8[[#This Row],[Grand Total]],"")</f>
        <v>0</v>
      </c>
      <c r="K129" s="15">
        <f>IFERROR(J129*Table8[[#This Row],[FY24 Tx Curr DATIM Target (g*h(district total))]],"")</f>
        <v>0</v>
      </c>
    </row>
    <row r="130" spans="1:11" x14ac:dyDescent="0.3">
      <c r="A130" s="24" t="s">
        <v>9</v>
      </c>
      <c r="B130" s="1" t="s">
        <v>145</v>
      </c>
      <c r="C130" s="1" t="s">
        <v>148</v>
      </c>
      <c r="D130" s="2">
        <v>0</v>
      </c>
      <c r="E130" s="2">
        <v>37</v>
      </c>
      <c r="F130" s="2">
        <v>37</v>
      </c>
      <c r="G130" s="3">
        <f t="shared" si="19"/>
        <v>4.9071618037135278E-2</v>
      </c>
      <c r="H130" s="19">
        <f t="shared" si="20"/>
        <v>12.071618037135279</v>
      </c>
      <c r="J130" s="14">
        <f>IFERROR(Table8[[#This Row],[ &lt;15]]/Table8[[#This Row],[Grand Total]],"")</f>
        <v>0</v>
      </c>
      <c r="K130" s="15">
        <f>IFERROR(J130*Table8[[#This Row],[FY24 Tx Curr DATIM Target (g*h(district total))]],"")</f>
        <v>0</v>
      </c>
    </row>
    <row r="131" spans="1:11" x14ac:dyDescent="0.3">
      <c r="A131" s="24" t="s">
        <v>9</v>
      </c>
      <c r="B131" s="1" t="s">
        <v>145</v>
      </c>
      <c r="C131" s="1" t="s">
        <v>149</v>
      </c>
      <c r="D131" s="2">
        <v>1</v>
      </c>
      <c r="E131" s="2">
        <v>2</v>
      </c>
      <c r="F131" s="2">
        <v>3</v>
      </c>
      <c r="G131" s="3">
        <f t="shared" si="19"/>
        <v>3.9787798408488064E-3</v>
      </c>
      <c r="H131" s="19">
        <f t="shared" si="20"/>
        <v>0.97877984084880632</v>
      </c>
      <c r="J131" s="14">
        <f>IFERROR(Table8[[#This Row],[ &lt;15]]/Table8[[#This Row],[Grand Total]],"")</f>
        <v>0.33333333333333331</v>
      </c>
      <c r="K131" s="15">
        <f>IFERROR(J131*Table8[[#This Row],[FY24 Tx Curr DATIM Target (g*h(district total))]],"")</f>
        <v>0.32625994694960209</v>
      </c>
    </row>
    <row r="132" spans="1:11" x14ac:dyDescent="0.3">
      <c r="A132" s="24" t="s">
        <v>9</v>
      </c>
      <c r="B132" s="1" t="s">
        <v>145</v>
      </c>
      <c r="C132" s="1" t="s">
        <v>150</v>
      </c>
      <c r="D132" s="2">
        <v>2</v>
      </c>
      <c r="E132" s="2">
        <v>45</v>
      </c>
      <c r="F132" s="2">
        <v>47</v>
      </c>
      <c r="G132" s="3">
        <f t="shared" si="19"/>
        <v>6.2334217506631297E-2</v>
      </c>
      <c r="H132" s="19">
        <f t="shared" si="20"/>
        <v>15.334217506631299</v>
      </c>
      <c r="J132" s="14">
        <f>IFERROR(Table8[[#This Row],[ &lt;15]]/Table8[[#This Row],[Grand Total]],"")</f>
        <v>4.2553191489361701E-2</v>
      </c>
      <c r="K132" s="15">
        <f>IFERROR(J132*Table8[[#This Row],[FY24 Tx Curr DATIM Target (g*h(district total))]],"")</f>
        <v>0.65251989389920417</v>
      </c>
    </row>
    <row r="133" spans="1:11" x14ac:dyDescent="0.3">
      <c r="A133" s="24" t="s">
        <v>9</v>
      </c>
      <c r="B133" s="1" t="s">
        <v>145</v>
      </c>
      <c r="C133" s="1" t="s">
        <v>151</v>
      </c>
      <c r="D133" s="2">
        <v>3</v>
      </c>
      <c r="E133" s="2">
        <v>57</v>
      </c>
      <c r="F133" s="2">
        <v>60</v>
      </c>
      <c r="G133" s="3">
        <f t="shared" si="19"/>
        <v>7.9575596816976124E-2</v>
      </c>
      <c r="H133" s="19">
        <f t="shared" si="20"/>
        <v>19.575596816976127</v>
      </c>
      <c r="J133" s="14">
        <f>IFERROR(Table8[[#This Row],[ &lt;15]]/Table8[[#This Row],[Grand Total]],"")</f>
        <v>0.05</v>
      </c>
      <c r="K133" s="15">
        <f>IFERROR(J133*Table8[[#This Row],[FY24 Tx Curr DATIM Target (g*h(district total))]],"")</f>
        <v>0.97877984084880643</v>
      </c>
    </row>
    <row r="134" spans="1:11" x14ac:dyDescent="0.3">
      <c r="A134" s="24" t="s">
        <v>9</v>
      </c>
      <c r="B134" s="1" t="s">
        <v>145</v>
      </c>
      <c r="C134" s="1" t="s">
        <v>152</v>
      </c>
      <c r="D134" s="2">
        <v>1</v>
      </c>
      <c r="E134" s="2">
        <v>1</v>
      </c>
      <c r="F134" s="2">
        <v>2</v>
      </c>
      <c r="G134" s="3">
        <f t="shared" si="19"/>
        <v>2.6525198938992041E-3</v>
      </c>
      <c r="H134" s="19">
        <f t="shared" si="20"/>
        <v>0.65251989389920417</v>
      </c>
      <c r="J134" s="14">
        <f>IFERROR(Table8[[#This Row],[ &lt;15]]/Table8[[#This Row],[Grand Total]],"")</f>
        <v>0.5</v>
      </c>
      <c r="K134" s="15">
        <f>IFERROR(J134*Table8[[#This Row],[FY24 Tx Curr DATIM Target (g*h(district total))]],"")</f>
        <v>0.32625994694960209</v>
      </c>
    </row>
    <row r="135" spans="1:11" x14ac:dyDescent="0.3">
      <c r="A135" s="24" t="s">
        <v>9</v>
      </c>
      <c r="B135" s="1" t="s">
        <v>145</v>
      </c>
      <c r="C135" s="1" t="s">
        <v>153</v>
      </c>
      <c r="D135" s="2">
        <v>0</v>
      </c>
      <c r="E135" s="2">
        <v>8</v>
      </c>
      <c r="F135" s="2">
        <v>8</v>
      </c>
      <c r="G135" s="3">
        <f t="shared" si="19"/>
        <v>1.0610079575596816E-2</v>
      </c>
      <c r="H135" s="19">
        <f t="shared" si="20"/>
        <v>2.6100795755968167</v>
      </c>
      <c r="J135" s="14">
        <f>IFERROR(Table8[[#This Row],[ &lt;15]]/Table8[[#This Row],[Grand Total]],"")</f>
        <v>0</v>
      </c>
      <c r="K135" s="15">
        <f>IFERROR(J135*Table8[[#This Row],[FY24 Tx Curr DATIM Target (g*h(district total))]],"")</f>
        <v>0</v>
      </c>
    </row>
    <row r="136" spans="1:11" x14ac:dyDescent="0.3">
      <c r="A136" s="24" t="s">
        <v>9</v>
      </c>
      <c r="B136" s="1" t="s">
        <v>145</v>
      </c>
      <c r="C136" s="1" t="s">
        <v>154</v>
      </c>
      <c r="D136" s="2">
        <v>1</v>
      </c>
      <c r="E136" s="2">
        <v>91</v>
      </c>
      <c r="F136" s="2">
        <v>92</v>
      </c>
      <c r="G136" s="3">
        <f t="shared" si="19"/>
        <v>0.1220159151193634</v>
      </c>
      <c r="H136" s="19">
        <f t="shared" si="20"/>
        <v>30.015915119363395</v>
      </c>
      <c r="J136" s="14">
        <f>IFERROR(Table8[[#This Row],[ &lt;15]]/Table8[[#This Row],[Grand Total]],"")</f>
        <v>1.0869565217391304E-2</v>
      </c>
      <c r="K136" s="15">
        <f>IFERROR(J136*Table8[[#This Row],[FY24 Tx Curr DATIM Target (g*h(district total))]],"")</f>
        <v>0.32625994694960209</v>
      </c>
    </row>
    <row r="137" spans="1:11" x14ac:dyDescent="0.3">
      <c r="A137" s="24" t="s">
        <v>9</v>
      </c>
      <c r="B137" s="1" t="s">
        <v>145</v>
      </c>
      <c r="C137" s="1" t="s">
        <v>155</v>
      </c>
      <c r="D137" s="2">
        <v>1</v>
      </c>
      <c r="E137" s="2">
        <v>57</v>
      </c>
      <c r="F137" s="2">
        <v>58</v>
      </c>
      <c r="G137" s="3">
        <f t="shared" si="19"/>
        <v>7.6923076923076927E-2</v>
      </c>
      <c r="H137" s="19">
        <f t="shared" si="20"/>
        <v>18.923076923076923</v>
      </c>
      <c r="J137" s="14">
        <f>IFERROR(Table8[[#This Row],[ &lt;15]]/Table8[[#This Row],[Grand Total]],"")</f>
        <v>1.7241379310344827E-2</v>
      </c>
      <c r="K137" s="15">
        <f>IFERROR(J137*Table8[[#This Row],[FY24 Tx Curr DATIM Target (g*h(district total))]],"")</f>
        <v>0.32625994694960214</v>
      </c>
    </row>
    <row r="138" spans="1:11" x14ac:dyDescent="0.3">
      <c r="A138" s="24" t="s">
        <v>9</v>
      </c>
      <c r="B138" s="1" t="s">
        <v>145</v>
      </c>
      <c r="C138" s="1" t="s">
        <v>156</v>
      </c>
      <c r="D138" s="2">
        <v>1</v>
      </c>
      <c r="E138" s="2">
        <v>33</v>
      </c>
      <c r="F138" s="2">
        <v>34</v>
      </c>
      <c r="G138" s="3">
        <f t="shared" si="19"/>
        <v>4.5092838196286469E-2</v>
      </c>
      <c r="H138" s="19">
        <f t="shared" si="20"/>
        <v>11.092838196286472</v>
      </c>
      <c r="J138" s="14">
        <f>IFERROR(Table8[[#This Row],[ &lt;15]]/Table8[[#This Row],[Grand Total]],"")</f>
        <v>2.9411764705882353E-2</v>
      </c>
      <c r="K138" s="15">
        <f>IFERROR(J138*Table8[[#This Row],[FY24 Tx Curr DATIM Target (g*h(district total))]],"")</f>
        <v>0.32625994694960209</v>
      </c>
    </row>
    <row r="139" spans="1:11" x14ac:dyDescent="0.3">
      <c r="A139" s="24" t="s">
        <v>9</v>
      </c>
      <c r="B139" s="1" t="s">
        <v>145</v>
      </c>
      <c r="C139" s="1" t="s">
        <v>157</v>
      </c>
      <c r="D139" s="2">
        <v>5</v>
      </c>
      <c r="E139" s="2">
        <v>86</v>
      </c>
      <c r="F139" s="2">
        <v>91</v>
      </c>
      <c r="G139" s="3">
        <f t="shared" si="19"/>
        <v>0.1206896551724138</v>
      </c>
      <c r="H139" s="19">
        <f t="shared" si="20"/>
        <v>29.689655172413794</v>
      </c>
      <c r="J139" s="14">
        <f>IFERROR(Table8[[#This Row],[ &lt;15]]/Table8[[#This Row],[Grand Total]],"")</f>
        <v>5.4945054945054944E-2</v>
      </c>
      <c r="K139" s="15">
        <f>IFERROR(J139*Table8[[#This Row],[FY24 Tx Curr DATIM Target (g*h(district total))]],"")</f>
        <v>1.6312997347480107</v>
      </c>
    </row>
    <row r="140" spans="1:11" x14ac:dyDescent="0.3">
      <c r="A140" s="24" t="s">
        <v>9</v>
      </c>
      <c r="B140" s="1" t="s">
        <v>145</v>
      </c>
      <c r="C140" s="1" t="s">
        <v>158</v>
      </c>
      <c r="D140" s="2">
        <v>0</v>
      </c>
      <c r="E140" s="2">
        <v>6</v>
      </c>
      <c r="F140" s="2">
        <v>6</v>
      </c>
      <c r="G140" s="3">
        <f t="shared" si="19"/>
        <v>7.9575596816976128E-3</v>
      </c>
      <c r="H140" s="19">
        <f t="shared" si="20"/>
        <v>1.9575596816976126</v>
      </c>
      <c r="J140" s="14">
        <f>IFERROR(Table8[[#This Row],[ &lt;15]]/Table8[[#This Row],[Grand Total]],"")</f>
        <v>0</v>
      </c>
      <c r="K140" s="15">
        <f>IFERROR(J140*Table8[[#This Row],[FY24 Tx Curr DATIM Target (g*h(district total))]],"")</f>
        <v>0</v>
      </c>
    </row>
    <row r="141" spans="1:11" x14ac:dyDescent="0.3">
      <c r="A141" s="24" t="s">
        <v>9</v>
      </c>
      <c r="B141" s="1" t="s">
        <v>145</v>
      </c>
      <c r="C141" s="1" t="s">
        <v>159</v>
      </c>
      <c r="D141" s="2">
        <v>0</v>
      </c>
      <c r="E141" s="2">
        <v>39</v>
      </c>
      <c r="F141" s="2">
        <v>39</v>
      </c>
      <c r="G141" s="3">
        <f t="shared" si="19"/>
        <v>5.1724137931034482E-2</v>
      </c>
      <c r="H141" s="19">
        <f t="shared" si="20"/>
        <v>12.724137931034482</v>
      </c>
      <c r="J141" s="14">
        <f>IFERROR(Table8[[#This Row],[ &lt;15]]/Table8[[#This Row],[Grand Total]],"")</f>
        <v>0</v>
      </c>
      <c r="K141" s="15">
        <f>IFERROR(J141*Table8[[#This Row],[FY24 Tx Curr DATIM Target (g*h(district total))]],"")</f>
        <v>0</v>
      </c>
    </row>
    <row r="142" spans="1:11" x14ac:dyDescent="0.3">
      <c r="A142" s="24" t="s">
        <v>9</v>
      </c>
      <c r="B142" s="1" t="s">
        <v>145</v>
      </c>
      <c r="C142" s="1" t="s">
        <v>160</v>
      </c>
      <c r="D142" s="2">
        <v>5</v>
      </c>
      <c r="E142" s="2">
        <v>70</v>
      </c>
      <c r="F142" s="2">
        <v>75</v>
      </c>
      <c r="G142" s="3">
        <f t="shared" si="19"/>
        <v>9.9469496021220155E-2</v>
      </c>
      <c r="H142" s="19">
        <f t="shared" si="20"/>
        <v>24.469496021220159</v>
      </c>
      <c r="J142" s="14">
        <f>IFERROR(Table8[[#This Row],[ &lt;15]]/Table8[[#This Row],[Grand Total]],"")</f>
        <v>6.6666666666666666E-2</v>
      </c>
      <c r="K142" s="15">
        <f>IFERROR(J142*Table8[[#This Row],[FY24 Tx Curr DATIM Target (g*h(district total))]],"")</f>
        <v>1.6312997347480105</v>
      </c>
    </row>
    <row r="143" spans="1:11" x14ac:dyDescent="0.3">
      <c r="A143" s="24" t="s">
        <v>9</v>
      </c>
      <c r="B143" s="1" t="s">
        <v>145</v>
      </c>
      <c r="C143" s="1" t="s">
        <v>161</v>
      </c>
      <c r="D143" s="2">
        <v>7</v>
      </c>
      <c r="E143" s="2">
        <v>128</v>
      </c>
      <c r="F143" s="2">
        <v>135</v>
      </c>
      <c r="G143" s="3">
        <f t="shared" si="19"/>
        <v>0.17904509283819628</v>
      </c>
      <c r="H143" s="19">
        <f t="shared" si="20"/>
        <v>44.045092838196283</v>
      </c>
      <c r="J143" s="14">
        <f>IFERROR(Table8[[#This Row],[ &lt;15]]/Table8[[#This Row],[Grand Total]],"")</f>
        <v>5.185185185185185E-2</v>
      </c>
      <c r="K143" s="15">
        <f>IFERROR(J143*Table8[[#This Row],[FY24 Tx Curr DATIM Target (g*h(district total))]],"")</f>
        <v>2.2838196286472146</v>
      </c>
    </row>
    <row r="144" spans="1:11" x14ac:dyDescent="0.3">
      <c r="A144" s="24" t="s">
        <v>9</v>
      </c>
      <c r="B144" s="1" t="s">
        <v>145</v>
      </c>
      <c r="C144" s="1" t="s">
        <v>162</v>
      </c>
      <c r="D144" s="2">
        <v>0</v>
      </c>
      <c r="E144" s="2">
        <v>26</v>
      </c>
      <c r="F144" s="2">
        <v>26</v>
      </c>
      <c r="G144" s="3">
        <f t="shared" si="19"/>
        <v>3.4482758620689655E-2</v>
      </c>
      <c r="H144" s="19">
        <f t="shared" si="20"/>
        <v>8.4827586206896548</v>
      </c>
      <c r="J144" s="14">
        <f>IFERROR(Table8[[#This Row],[ &lt;15]]/Table8[[#This Row],[Grand Total]],"")</f>
        <v>0</v>
      </c>
      <c r="K144" s="15">
        <f>IFERROR(J144*Table8[[#This Row],[FY24 Tx Curr DATIM Target (g*h(district total))]],"")</f>
        <v>0</v>
      </c>
    </row>
    <row r="145" spans="1:11" x14ac:dyDescent="0.3">
      <c r="A145" s="24" t="s">
        <v>9</v>
      </c>
      <c r="B145" s="1" t="s">
        <v>145</v>
      </c>
      <c r="C145" s="1" t="s">
        <v>163</v>
      </c>
      <c r="D145" s="2">
        <v>1</v>
      </c>
      <c r="E145" s="2">
        <v>35</v>
      </c>
      <c r="F145" s="2">
        <v>36</v>
      </c>
      <c r="G145" s="3">
        <f t="shared" si="19"/>
        <v>4.7745358090185673E-2</v>
      </c>
      <c r="H145" s="19">
        <f t="shared" si="20"/>
        <v>11.745358090185675</v>
      </c>
      <c r="J145" s="14">
        <f>IFERROR(Table8[[#This Row],[ &lt;15]]/Table8[[#This Row],[Grand Total]],"")</f>
        <v>2.7777777777777776E-2</v>
      </c>
      <c r="K145" s="15">
        <f>IFERROR(J145*Table8[[#This Row],[FY24 Tx Curr DATIM Target (g*h(district total))]],"")</f>
        <v>0.32625994694960209</v>
      </c>
    </row>
    <row r="146" spans="1:11" x14ac:dyDescent="0.3">
      <c r="A146" s="24" t="s">
        <v>9</v>
      </c>
      <c r="B146" s="1" t="s">
        <v>145</v>
      </c>
      <c r="C146" s="1" t="s">
        <v>164</v>
      </c>
      <c r="D146" s="2">
        <v>0</v>
      </c>
      <c r="E146" s="2">
        <v>2</v>
      </c>
      <c r="F146" s="2">
        <v>2</v>
      </c>
      <c r="G146" s="3">
        <f t="shared" si="19"/>
        <v>2.6525198938992041E-3</v>
      </c>
      <c r="H146" s="19">
        <f t="shared" si="20"/>
        <v>0.65251989389920417</v>
      </c>
      <c r="J146" s="14">
        <f>IFERROR(Table8[[#This Row],[ &lt;15]]/Table8[[#This Row],[Grand Total]],"")</f>
        <v>0</v>
      </c>
      <c r="K146" s="15">
        <f>IFERROR(J146*Table8[[#This Row],[FY24 Tx Curr DATIM Target (g*h(district total))]],"")</f>
        <v>0</v>
      </c>
    </row>
    <row r="147" spans="1:11" x14ac:dyDescent="0.3">
      <c r="A147" s="25" t="s">
        <v>9</v>
      </c>
      <c r="B147" s="5" t="s">
        <v>165</v>
      </c>
      <c r="C147" s="5"/>
      <c r="D147" s="6">
        <v>29</v>
      </c>
      <c r="E147" s="6">
        <v>725</v>
      </c>
      <c r="F147" s="6">
        <v>754</v>
      </c>
      <c r="G147" s="7">
        <f t="shared" si="19"/>
        <v>1</v>
      </c>
      <c r="H147" s="21">
        <v>246</v>
      </c>
      <c r="J147" s="14">
        <f>IFERROR(Table8[[#This Row],[ &lt;15]]/Table8[[#This Row],[Grand Total]],"")</f>
        <v>3.8461538461538464E-2</v>
      </c>
      <c r="K147" s="15">
        <f>IFERROR(J147*Table8[[#This Row],[FY24 Tx Curr DATIM Target (g*h(district total))]],"")</f>
        <v>9.4615384615384617</v>
      </c>
    </row>
    <row r="148" spans="1:11" x14ac:dyDescent="0.3">
      <c r="A148" s="24" t="s">
        <v>9</v>
      </c>
      <c r="B148" s="1" t="s">
        <v>166</v>
      </c>
      <c r="C148" s="1" t="s">
        <v>167</v>
      </c>
      <c r="D148" s="2">
        <v>5</v>
      </c>
      <c r="E148" s="2">
        <v>51</v>
      </c>
      <c r="F148" s="2">
        <v>56</v>
      </c>
      <c r="G148" s="3">
        <f>F148/$F$155</f>
        <v>0.1042830540037244</v>
      </c>
      <c r="H148" s="19">
        <f>G148*$H$155</f>
        <v>39.418994413407823</v>
      </c>
      <c r="J148" s="14">
        <f>IFERROR(Table8[[#This Row],[ &lt;15]]/Table8[[#This Row],[Grand Total]],"")</f>
        <v>8.9285714285714288E-2</v>
      </c>
      <c r="K148" s="15">
        <f>IFERROR(J148*Table8[[#This Row],[FY24 Tx Curr DATIM Target (g*h(district total))]],"")</f>
        <v>3.5195530726256985</v>
      </c>
    </row>
    <row r="149" spans="1:11" x14ac:dyDescent="0.3">
      <c r="A149" s="24" t="s">
        <v>9</v>
      </c>
      <c r="B149" s="1" t="s">
        <v>166</v>
      </c>
      <c r="C149" s="1" t="s">
        <v>168</v>
      </c>
      <c r="D149" s="2">
        <v>2</v>
      </c>
      <c r="E149" s="2">
        <v>79</v>
      </c>
      <c r="F149" s="2">
        <v>81</v>
      </c>
      <c r="G149" s="3">
        <f t="shared" ref="G149:G155" si="21">F149/$F$155</f>
        <v>0.15083798882681565</v>
      </c>
      <c r="H149" s="19">
        <f t="shared" ref="H149:H154" si="22">G149*$H$155</f>
        <v>57.016759776536318</v>
      </c>
      <c r="J149" s="14">
        <f>IFERROR(Table8[[#This Row],[ &lt;15]]/Table8[[#This Row],[Grand Total]],"")</f>
        <v>2.4691358024691357E-2</v>
      </c>
      <c r="K149" s="15">
        <f>IFERROR(J149*Table8[[#This Row],[FY24 Tx Curr DATIM Target (g*h(district total))]],"")</f>
        <v>1.4078212290502794</v>
      </c>
    </row>
    <row r="150" spans="1:11" x14ac:dyDescent="0.3">
      <c r="A150" s="24" t="s">
        <v>9</v>
      </c>
      <c r="B150" s="1" t="s">
        <v>166</v>
      </c>
      <c r="C150" s="1" t="s">
        <v>169</v>
      </c>
      <c r="D150" s="2">
        <v>0</v>
      </c>
      <c r="E150" s="2">
        <v>2</v>
      </c>
      <c r="F150" s="2">
        <v>2</v>
      </c>
      <c r="G150" s="3">
        <f t="shared" si="21"/>
        <v>3.7243947858472998E-3</v>
      </c>
      <c r="H150" s="19">
        <f t="shared" si="22"/>
        <v>1.4078212290502794</v>
      </c>
      <c r="J150" s="14">
        <f>IFERROR(Table8[[#This Row],[ &lt;15]]/Table8[[#This Row],[Grand Total]],"")</f>
        <v>0</v>
      </c>
      <c r="K150" s="15">
        <f>IFERROR(J150*Table8[[#This Row],[FY24 Tx Curr DATIM Target (g*h(district total))]],"")</f>
        <v>0</v>
      </c>
    </row>
    <row r="151" spans="1:11" x14ac:dyDescent="0.3">
      <c r="A151" s="24" t="s">
        <v>9</v>
      </c>
      <c r="B151" s="1" t="s">
        <v>166</v>
      </c>
      <c r="C151" s="1" t="s">
        <v>170</v>
      </c>
      <c r="D151" s="2">
        <v>3</v>
      </c>
      <c r="E151" s="2">
        <v>19</v>
      </c>
      <c r="F151" s="2">
        <v>22</v>
      </c>
      <c r="G151" s="3">
        <f t="shared" si="21"/>
        <v>4.0968342644320296E-2</v>
      </c>
      <c r="H151" s="19">
        <f t="shared" si="22"/>
        <v>15.486033519553072</v>
      </c>
      <c r="J151" s="14">
        <f>IFERROR(Table8[[#This Row],[ &lt;15]]/Table8[[#This Row],[Grand Total]],"")</f>
        <v>0.13636363636363635</v>
      </c>
      <c r="K151" s="15">
        <f>IFERROR(J151*Table8[[#This Row],[FY24 Tx Curr DATIM Target (g*h(district total))]],"")</f>
        <v>2.1117318435754187</v>
      </c>
    </row>
    <row r="152" spans="1:11" x14ac:dyDescent="0.3">
      <c r="A152" s="24" t="s">
        <v>9</v>
      </c>
      <c r="B152" s="1" t="s">
        <v>166</v>
      </c>
      <c r="C152" s="1" t="s">
        <v>171</v>
      </c>
      <c r="D152" s="2">
        <v>4</v>
      </c>
      <c r="E152" s="2">
        <v>68</v>
      </c>
      <c r="F152" s="2">
        <v>72</v>
      </c>
      <c r="G152" s="3">
        <f t="shared" si="21"/>
        <v>0.13407821229050279</v>
      </c>
      <c r="H152" s="19">
        <f t="shared" si="22"/>
        <v>50.681564245810058</v>
      </c>
      <c r="J152" s="14">
        <f>IFERROR(Table8[[#This Row],[ &lt;15]]/Table8[[#This Row],[Grand Total]],"")</f>
        <v>5.5555555555555552E-2</v>
      </c>
      <c r="K152" s="15">
        <f>IFERROR(J152*Table8[[#This Row],[FY24 Tx Curr DATIM Target (g*h(district total))]],"")</f>
        <v>2.8156424581005588</v>
      </c>
    </row>
    <row r="153" spans="1:11" x14ac:dyDescent="0.3">
      <c r="A153" s="24" t="s">
        <v>9</v>
      </c>
      <c r="B153" s="1" t="s">
        <v>166</v>
      </c>
      <c r="C153" s="1" t="s">
        <v>172</v>
      </c>
      <c r="D153" s="2">
        <v>9</v>
      </c>
      <c r="E153" s="2">
        <v>98</v>
      </c>
      <c r="F153" s="2">
        <v>107</v>
      </c>
      <c r="G153" s="3">
        <f t="shared" si="21"/>
        <v>0.19925512104283055</v>
      </c>
      <c r="H153" s="19">
        <f t="shared" si="22"/>
        <v>75.318435754189949</v>
      </c>
      <c r="J153" s="14">
        <f>IFERROR(Table8[[#This Row],[ &lt;15]]/Table8[[#This Row],[Grand Total]],"")</f>
        <v>8.4112149532710276E-2</v>
      </c>
      <c r="K153" s="15">
        <f>IFERROR(J153*Table8[[#This Row],[FY24 Tx Curr DATIM Target (g*h(district total))]],"")</f>
        <v>6.3351955307262573</v>
      </c>
    </row>
    <row r="154" spans="1:11" x14ac:dyDescent="0.3">
      <c r="A154" s="24" t="s">
        <v>9</v>
      </c>
      <c r="B154" s="1" t="s">
        <v>166</v>
      </c>
      <c r="C154" s="1" t="s">
        <v>173</v>
      </c>
      <c r="D154" s="2">
        <v>7</v>
      </c>
      <c r="E154" s="2">
        <v>190</v>
      </c>
      <c r="F154" s="2">
        <v>197</v>
      </c>
      <c r="G154" s="3">
        <f t="shared" si="21"/>
        <v>0.36685288640595903</v>
      </c>
      <c r="H154" s="19">
        <f t="shared" si="22"/>
        <v>138.67039106145251</v>
      </c>
      <c r="J154" s="14">
        <f>IFERROR(Table8[[#This Row],[ &lt;15]]/Table8[[#This Row],[Grand Total]],"")</f>
        <v>3.553299492385787E-2</v>
      </c>
      <c r="K154" s="15">
        <f>IFERROR(J154*Table8[[#This Row],[FY24 Tx Curr DATIM Target (g*h(district total))]],"")</f>
        <v>4.9273743016759779</v>
      </c>
    </row>
    <row r="155" spans="1:11" x14ac:dyDescent="0.3">
      <c r="A155" s="25" t="s">
        <v>9</v>
      </c>
      <c r="B155" s="5" t="s">
        <v>174</v>
      </c>
      <c r="C155" s="5"/>
      <c r="D155" s="6">
        <v>30</v>
      </c>
      <c r="E155" s="6">
        <v>507</v>
      </c>
      <c r="F155" s="6">
        <v>537</v>
      </c>
      <c r="G155" s="7">
        <f t="shared" si="21"/>
        <v>1</v>
      </c>
      <c r="H155" s="21">
        <v>378</v>
      </c>
      <c r="J155" s="14">
        <f>IFERROR(Table8[[#This Row],[ &lt;15]]/Table8[[#This Row],[Grand Total]],"")</f>
        <v>5.5865921787709494E-2</v>
      </c>
      <c r="K155" s="15">
        <f>IFERROR(J155*Table8[[#This Row],[FY24 Tx Curr DATIM Target (g*h(district total))]],"")</f>
        <v>21.117318435754189</v>
      </c>
    </row>
    <row r="156" spans="1:11" x14ac:dyDescent="0.3">
      <c r="A156" s="24" t="s">
        <v>9</v>
      </c>
      <c r="B156" s="1" t="s">
        <v>175</v>
      </c>
      <c r="C156" s="1" t="s">
        <v>176</v>
      </c>
      <c r="D156" s="2">
        <v>0</v>
      </c>
      <c r="E156" s="2">
        <v>5</v>
      </c>
      <c r="F156" s="2">
        <v>5</v>
      </c>
      <c r="G156" s="3">
        <f>F156/$F$170</f>
        <v>1.1363636363636364E-2</v>
      </c>
      <c r="H156" s="19">
        <f>G156*$H$170</f>
        <v>1.875</v>
      </c>
      <c r="J156" s="14">
        <f>IFERROR(Table8[[#This Row],[ &lt;15]]/Table8[[#This Row],[Grand Total]],"")</f>
        <v>0</v>
      </c>
      <c r="K156" s="15">
        <f>IFERROR(J156*Table8[[#This Row],[FY24 Tx Curr DATIM Target (g*h(district total))]],"")</f>
        <v>0</v>
      </c>
    </row>
    <row r="157" spans="1:11" x14ac:dyDescent="0.3">
      <c r="A157" s="24" t="s">
        <v>9</v>
      </c>
      <c r="B157" s="1" t="s">
        <v>175</v>
      </c>
      <c r="C157" s="1" t="s">
        <v>177</v>
      </c>
      <c r="D157" s="2">
        <v>1</v>
      </c>
      <c r="E157" s="2">
        <v>13</v>
      </c>
      <c r="F157" s="2">
        <v>14</v>
      </c>
      <c r="G157" s="3">
        <f t="shared" ref="G157:G170" si="23">F157/$F$170</f>
        <v>3.1818181818181815E-2</v>
      </c>
      <c r="H157" s="19">
        <f t="shared" ref="H157:H169" si="24">G157*$H$170</f>
        <v>5.2499999999999991</v>
      </c>
      <c r="J157" s="14">
        <f>IFERROR(Table8[[#This Row],[ &lt;15]]/Table8[[#This Row],[Grand Total]],"")</f>
        <v>7.1428571428571425E-2</v>
      </c>
      <c r="K157" s="15">
        <f>IFERROR(J157*Table8[[#This Row],[FY24 Tx Curr DATIM Target (g*h(district total))]],"")</f>
        <v>0.37499999999999989</v>
      </c>
    </row>
    <row r="158" spans="1:11" x14ac:dyDescent="0.3">
      <c r="A158" s="24" t="s">
        <v>9</v>
      </c>
      <c r="B158" s="1" t="s">
        <v>175</v>
      </c>
      <c r="C158" s="1" t="s">
        <v>178</v>
      </c>
      <c r="D158" s="2">
        <v>0</v>
      </c>
      <c r="E158" s="2">
        <v>5</v>
      </c>
      <c r="F158" s="2">
        <v>5</v>
      </c>
      <c r="G158" s="3">
        <f t="shared" si="23"/>
        <v>1.1363636363636364E-2</v>
      </c>
      <c r="H158" s="19">
        <f t="shared" si="24"/>
        <v>1.875</v>
      </c>
      <c r="J158" s="14">
        <f>IFERROR(Table8[[#This Row],[ &lt;15]]/Table8[[#This Row],[Grand Total]],"")</f>
        <v>0</v>
      </c>
      <c r="K158" s="15">
        <f>IFERROR(J158*Table8[[#This Row],[FY24 Tx Curr DATIM Target (g*h(district total))]],"")</f>
        <v>0</v>
      </c>
    </row>
    <row r="159" spans="1:11" x14ac:dyDescent="0.3">
      <c r="A159" s="24" t="s">
        <v>9</v>
      </c>
      <c r="B159" s="1" t="s">
        <v>175</v>
      </c>
      <c r="C159" s="1" t="s">
        <v>179</v>
      </c>
      <c r="D159" s="2">
        <v>0</v>
      </c>
      <c r="E159" s="2">
        <v>23</v>
      </c>
      <c r="F159" s="2">
        <v>23</v>
      </c>
      <c r="G159" s="3">
        <f t="shared" si="23"/>
        <v>5.2272727272727269E-2</v>
      </c>
      <c r="H159" s="19">
        <f t="shared" si="24"/>
        <v>8.625</v>
      </c>
      <c r="J159" s="14">
        <f>IFERROR(Table8[[#This Row],[ &lt;15]]/Table8[[#This Row],[Grand Total]],"")</f>
        <v>0</v>
      </c>
      <c r="K159" s="15">
        <f>IFERROR(J159*Table8[[#This Row],[FY24 Tx Curr DATIM Target (g*h(district total))]],"")</f>
        <v>0</v>
      </c>
    </row>
    <row r="160" spans="1:11" x14ac:dyDescent="0.3">
      <c r="A160" s="24" t="s">
        <v>9</v>
      </c>
      <c r="B160" s="1" t="s">
        <v>175</v>
      </c>
      <c r="C160" s="1" t="s">
        <v>180</v>
      </c>
      <c r="D160" s="2">
        <v>1</v>
      </c>
      <c r="E160" s="2">
        <v>2</v>
      </c>
      <c r="F160" s="2">
        <v>3</v>
      </c>
      <c r="G160" s="3">
        <f t="shared" si="23"/>
        <v>6.8181818181818179E-3</v>
      </c>
      <c r="H160" s="19">
        <f t="shared" si="24"/>
        <v>1.125</v>
      </c>
      <c r="J160" s="14">
        <f>IFERROR(Table8[[#This Row],[ &lt;15]]/Table8[[#This Row],[Grand Total]],"")</f>
        <v>0.33333333333333331</v>
      </c>
      <c r="K160" s="15">
        <f>IFERROR(J160*Table8[[#This Row],[FY24 Tx Curr DATIM Target (g*h(district total))]],"")</f>
        <v>0.375</v>
      </c>
    </row>
    <row r="161" spans="1:11" x14ac:dyDescent="0.3">
      <c r="A161" s="24" t="s">
        <v>9</v>
      </c>
      <c r="B161" s="1" t="s">
        <v>175</v>
      </c>
      <c r="C161" s="24" t="s">
        <v>181</v>
      </c>
      <c r="D161" s="2">
        <v>0</v>
      </c>
      <c r="E161" s="2">
        <v>1</v>
      </c>
      <c r="F161" s="2">
        <v>1</v>
      </c>
      <c r="G161" s="3">
        <f t="shared" si="23"/>
        <v>2.2727272727272726E-3</v>
      </c>
      <c r="H161" s="19">
        <f t="shared" si="24"/>
        <v>0.375</v>
      </c>
      <c r="J161" s="14">
        <f>IFERROR(Table8[[#This Row],[ &lt;15]]/Table8[[#This Row],[Grand Total]],"")</f>
        <v>0</v>
      </c>
      <c r="K161" s="15">
        <f>IFERROR(J161*Table8[[#This Row],[FY24 Tx Curr DATIM Target (g*h(district total))]],"")</f>
        <v>0</v>
      </c>
    </row>
    <row r="162" spans="1:11" x14ac:dyDescent="0.3">
      <c r="A162" s="24" t="s">
        <v>9</v>
      </c>
      <c r="B162" s="1" t="s">
        <v>175</v>
      </c>
      <c r="C162" s="24" t="s">
        <v>182</v>
      </c>
      <c r="D162" s="2">
        <v>0</v>
      </c>
      <c r="E162" s="2">
        <v>0</v>
      </c>
      <c r="F162" s="2">
        <v>0</v>
      </c>
      <c r="G162" s="3">
        <f t="shared" si="23"/>
        <v>0</v>
      </c>
      <c r="H162" s="19">
        <f t="shared" si="24"/>
        <v>0</v>
      </c>
      <c r="J162" s="14">
        <v>0</v>
      </c>
      <c r="K162" s="15">
        <f>IFERROR(J162*Table8[[#This Row],[FY24 Tx Curr DATIM Target (g*h(district total))]],"")</f>
        <v>0</v>
      </c>
    </row>
    <row r="163" spans="1:11" x14ac:dyDescent="0.3">
      <c r="A163" s="24" t="s">
        <v>9</v>
      </c>
      <c r="B163" s="1" t="s">
        <v>175</v>
      </c>
      <c r="C163" s="1" t="s">
        <v>183</v>
      </c>
      <c r="D163" s="2">
        <v>0</v>
      </c>
      <c r="E163" s="2">
        <v>22</v>
      </c>
      <c r="F163" s="2">
        <v>22</v>
      </c>
      <c r="G163" s="3">
        <f t="shared" si="23"/>
        <v>0.05</v>
      </c>
      <c r="H163" s="19">
        <f t="shared" si="24"/>
        <v>8.25</v>
      </c>
      <c r="J163" s="14">
        <f>IFERROR(Table8[[#This Row],[ &lt;15]]/Table8[[#This Row],[Grand Total]],"")</f>
        <v>0</v>
      </c>
      <c r="K163" s="15">
        <f>IFERROR(J163*Table8[[#This Row],[FY24 Tx Curr DATIM Target (g*h(district total))]],"")</f>
        <v>0</v>
      </c>
    </row>
    <row r="164" spans="1:11" x14ac:dyDescent="0.3">
      <c r="A164" s="24" t="s">
        <v>9</v>
      </c>
      <c r="B164" s="1" t="s">
        <v>175</v>
      </c>
      <c r="C164" s="1" t="s">
        <v>184</v>
      </c>
      <c r="D164" s="2">
        <v>2</v>
      </c>
      <c r="E164" s="2">
        <v>8</v>
      </c>
      <c r="F164" s="2">
        <v>10</v>
      </c>
      <c r="G164" s="3">
        <f t="shared" si="23"/>
        <v>2.2727272727272728E-2</v>
      </c>
      <c r="H164" s="19">
        <f t="shared" si="24"/>
        <v>3.75</v>
      </c>
      <c r="J164" s="14">
        <f>IFERROR(Table8[[#This Row],[ &lt;15]]/Table8[[#This Row],[Grand Total]],"")</f>
        <v>0.2</v>
      </c>
      <c r="K164" s="15">
        <f>IFERROR(J164*Table8[[#This Row],[FY24 Tx Curr DATIM Target (g*h(district total))]],"")</f>
        <v>0.75</v>
      </c>
    </row>
    <row r="165" spans="1:11" x14ac:dyDescent="0.3">
      <c r="A165" s="24" t="s">
        <v>9</v>
      </c>
      <c r="B165" s="1" t="s">
        <v>175</v>
      </c>
      <c r="C165" s="1" t="s">
        <v>185</v>
      </c>
      <c r="D165" s="2">
        <v>2</v>
      </c>
      <c r="E165" s="2">
        <v>123</v>
      </c>
      <c r="F165" s="2">
        <v>125</v>
      </c>
      <c r="G165" s="3">
        <f t="shared" si="23"/>
        <v>0.28409090909090912</v>
      </c>
      <c r="H165" s="19">
        <f t="shared" si="24"/>
        <v>46.875000000000007</v>
      </c>
      <c r="J165" s="14">
        <f>IFERROR(Table8[[#This Row],[ &lt;15]]/Table8[[#This Row],[Grand Total]],"")</f>
        <v>1.6E-2</v>
      </c>
      <c r="K165" s="15">
        <f>IFERROR(J165*Table8[[#This Row],[FY24 Tx Curr DATIM Target (g*h(district total))]],"")</f>
        <v>0.75000000000000011</v>
      </c>
    </row>
    <row r="166" spans="1:11" x14ac:dyDescent="0.3">
      <c r="A166" s="24" t="s">
        <v>9</v>
      </c>
      <c r="B166" s="1" t="s">
        <v>175</v>
      </c>
      <c r="C166" s="1" t="s">
        <v>186</v>
      </c>
      <c r="D166" s="2">
        <v>0</v>
      </c>
      <c r="E166" s="2">
        <v>36</v>
      </c>
      <c r="F166" s="2">
        <v>36</v>
      </c>
      <c r="G166" s="3">
        <f t="shared" si="23"/>
        <v>8.1818181818181818E-2</v>
      </c>
      <c r="H166" s="19">
        <f t="shared" si="24"/>
        <v>13.5</v>
      </c>
      <c r="J166" s="14">
        <f>IFERROR(Table8[[#This Row],[ &lt;15]]/Table8[[#This Row],[Grand Total]],"")</f>
        <v>0</v>
      </c>
      <c r="K166" s="15">
        <f>IFERROR(J166*Table8[[#This Row],[FY24 Tx Curr DATIM Target (g*h(district total))]],"")</f>
        <v>0</v>
      </c>
    </row>
    <row r="167" spans="1:11" x14ac:dyDescent="0.3">
      <c r="A167" s="24" t="s">
        <v>9</v>
      </c>
      <c r="B167" s="1" t="s">
        <v>175</v>
      </c>
      <c r="C167" s="1" t="s">
        <v>187</v>
      </c>
      <c r="D167" s="2">
        <v>1</v>
      </c>
      <c r="E167" s="2">
        <v>176</v>
      </c>
      <c r="F167" s="2">
        <v>177</v>
      </c>
      <c r="G167" s="3">
        <f t="shared" si="23"/>
        <v>0.40227272727272728</v>
      </c>
      <c r="H167" s="19">
        <f t="shared" si="24"/>
        <v>66.375</v>
      </c>
      <c r="J167" s="14">
        <f>IFERROR(Table8[[#This Row],[ &lt;15]]/Table8[[#This Row],[Grand Total]],"")</f>
        <v>5.6497175141242938E-3</v>
      </c>
      <c r="K167" s="15">
        <f>IFERROR(J167*Table8[[#This Row],[FY24 Tx Curr DATIM Target (g*h(district total))]],"")</f>
        <v>0.375</v>
      </c>
    </row>
    <row r="168" spans="1:11" x14ac:dyDescent="0.3">
      <c r="A168" s="24" t="s">
        <v>9</v>
      </c>
      <c r="B168" s="1" t="s">
        <v>175</v>
      </c>
      <c r="C168" s="1" t="s">
        <v>188</v>
      </c>
      <c r="D168" s="2">
        <v>1</v>
      </c>
      <c r="E168" s="2">
        <v>14</v>
      </c>
      <c r="F168" s="2">
        <v>15</v>
      </c>
      <c r="G168" s="3">
        <f t="shared" si="23"/>
        <v>3.4090909090909088E-2</v>
      </c>
      <c r="H168" s="19">
        <f t="shared" si="24"/>
        <v>5.625</v>
      </c>
      <c r="J168" s="14">
        <f>IFERROR(Table8[[#This Row],[ &lt;15]]/Table8[[#This Row],[Grand Total]],"")</f>
        <v>6.6666666666666666E-2</v>
      </c>
      <c r="K168" s="15">
        <f>IFERROR(J168*Table8[[#This Row],[FY24 Tx Curr DATIM Target (g*h(district total))]],"")</f>
        <v>0.375</v>
      </c>
    </row>
    <row r="169" spans="1:11" x14ac:dyDescent="0.3">
      <c r="A169" s="24" t="s">
        <v>9</v>
      </c>
      <c r="B169" s="1" t="s">
        <v>175</v>
      </c>
      <c r="C169" s="1" t="s">
        <v>189</v>
      </c>
      <c r="D169" s="2">
        <v>0</v>
      </c>
      <c r="E169" s="2">
        <v>5</v>
      </c>
      <c r="F169" s="2">
        <v>5</v>
      </c>
      <c r="G169" s="3">
        <f t="shared" si="23"/>
        <v>1.1363636363636364E-2</v>
      </c>
      <c r="H169" s="19">
        <f t="shared" si="24"/>
        <v>1.875</v>
      </c>
      <c r="J169" s="14">
        <f>IFERROR(Table8[[#This Row],[ &lt;15]]/Table8[[#This Row],[Grand Total]],"")</f>
        <v>0</v>
      </c>
      <c r="K169" s="15">
        <f>IFERROR(J169*Table8[[#This Row],[FY24 Tx Curr DATIM Target (g*h(district total))]],"")</f>
        <v>0</v>
      </c>
    </row>
    <row r="170" spans="1:11" x14ac:dyDescent="0.3">
      <c r="A170" s="26" t="s">
        <v>9</v>
      </c>
      <c r="B170" s="27" t="s">
        <v>190</v>
      </c>
      <c r="C170" s="27"/>
      <c r="D170" s="28">
        <v>8</v>
      </c>
      <c r="E170" s="28">
        <v>432</v>
      </c>
      <c r="F170" s="28">
        <v>440</v>
      </c>
      <c r="G170" s="29">
        <f t="shared" si="23"/>
        <v>1</v>
      </c>
      <c r="H170" s="30">
        <v>165</v>
      </c>
      <c r="J170" s="14">
        <f>IFERROR(Table8[[#This Row],[ &lt;15]]/Table8[[#This Row],[Grand Total]],"")</f>
        <v>1.8181818181818181E-2</v>
      </c>
      <c r="K170" s="15">
        <f>IFERROR(J170*Table8[[#This Row],[FY24 Tx Curr DATIM Target (g*h(district total))]],"")</f>
        <v>3</v>
      </c>
    </row>
  </sheetData>
  <autoFilter ref="J1:K170" xr:uid="{00000000-0009-0000-0000-000005000000}"/>
  <pageMargins left="0.7" right="0.7" top="0.75" bottom="0.75" header="0.3" footer="0.3"/>
  <ignoredErrors>
    <ignoredError sqref="G2:G31 G33:G170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79998168889431442"/>
  </sheetPr>
  <dimension ref="A1:K170"/>
  <sheetViews>
    <sheetView zoomScale="9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67" sqref="N67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8" width="14.6640625" customWidth="1"/>
    <col min="10" max="11" width="15.77734375" customWidth="1"/>
  </cols>
  <sheetData>
    <row r="1" spans="1:11" ht="56.4" x14ac:dyDescent="0.3">
      <c r="A1" s="32" t="s">
        <v>0</v>
      </c>
      <c r="B1" s="33" t="s">
        <v>1</v>
      </c>
      <c r="C1" s="33" t="s">
        <v>2</v>
      </c>
      <c r="D1" s="34" t="s">
        <v>3</v>
      </c>
      <c r="E1" s="34" t="s">
        <v>4</v>
      </c>
      <c r="F1" s="35" t="s">
        <v>192</v>
      </c>
      <c r="G1" s="34" t="s">
        <v>6</v>
      </c>
      <c r="H1" s="36" t="s">
        <v>198</v>
      </c>
      <c r="J1" s="17" t="s">
        <v>191</v>
      </c>
      <c r="K1" s="18" t="s">
        <v>205</v>
      </c>
    </row>
    <row r="2" spans="1:11" x14ac:dyDescent="0.3">
      <c r="A2" s="37" t="s">
        <v>9</v>
      </c>
      <c r="B2" s="38" t="s">
        <v>10</v>
      </c>
      <c r="C2" s="38" t="s">
        <v>199</v>
      </c>
      <c r="D2" s="39">
        <v>0</v>
      </c>
      <c r="E2" s="39">
        <v>1</v>
      </c>
      <c r="F2" s="39">
        <v>1</v>
      </c>
      <c r="G2" s="40">
        <f>F2/$F$11</f>
        <v>0.33333333333333331</v>
      </c>
      <c r="H2" s="41">
        <f>G2*$H$11</f>
        <v>62.333333333333329</v>
      </c>
      <c r="J2" s="14">
        <f>IFERROR(D2/F2,"")</f>
        <v>0</v>
      </c>
      <c r="K2" s="15">
        <f>IFERROR(J2*H2,"")</f>
        <v>0</v>
      </c>
    </row>
    <row r="3" spans="1:11" x14ac:dyDescent="0.3">
      <c r="A3" s="42" t="s">
        <v>9</v>
      </c>
      <c r="B3" s="43" t="s">
        <v>10</v>
      </c>
      <c r="C3" s="43" t="s">
        <v>12</v>
      </c>
      <c r="D3" s="44">
        <v>0</v>
      </c>
      <c r="E3" s="44">
        <v>0</v>
      </c>
      <c r="F3" s="44">
        <v>0</v>
      </c>
      <c r="G3" s="45">
        <f t="shared" ref="G3:G11" si="0">F3/$F$11</f>
        <v>0</v>
      </c>
      <c r="H3" s="46">
        <f t="shared" ref="H3:H10" si="1">G3*$H$11</f>
        <v>0</v>
      </c>
      <c r="J3" s="14">
        <v>0</v>
      </c>
      <c r="K3" s="15">
        <f t="shared" ref="K3:K66" si="2">IFERROR(J3*H3,"")</f>
        <v>0</v>
      </c>
    </row>
    <row r="4" spans="1:11" x14ac:dyDescent="0.3">
      <c r="A4" s="42" t="s">
        <v>9</v>
      </c>
      <c r="B4" s="43" t="s">
        <v>10</v>
      </c>
      <c r="C4" s="43" t="s">
        <v>13</v>
      </c>
      <c r="D4" s="44">
        <v>0</v>
      </c>
      <c r="E4" s="44">
        <v>2</v>
      </c>
      <c r="F4" s="44">
        <v>2</v>
      </c>
      <c r="G4" s="45">
        <f t="shared" si="0"/>
        <v>0.66666666666666663</v>
      </c>
      <c r="H4" s="46">
        <f t="shared" si="1"/>
        <v>124.66666666666666</v>
      </c>
      <c r="J4" s="14">
        <f t="shared" ref="J4:J66" si="3">IFERROR(D4/F4,"")</f>
        <v>0</v>
      </c>
      <c r="K4" s="15">
        <f t="shared" si="2"/>
        <v>0</v>
      </c>
    </row>
    <row r="5" spans="1:11" x14ac:dyDescent="0.3">
      <c r="A5" s="42" t="s">
        <v>9</v>
      </c>
      <c r="B5" s="43" t="s">
        <v>10</v>
      </c>
      <c r="C5" s="43" t="s">
        <v>14</v>
      </c>
      <c r="D5" s="44">
        <v>0</v>
      </c>
      <c r="E5" s="44">
        <v>3</v>
      </c>
      <c r="F5" s="44">
        <v>3</v>
      </c>
      <c r="G5" s="45">
        <f t="shared" si="0"/>
        <v>1</v>
      </c>
      <c r="H5" s="46">
        <f t="shared" si="1"/>
        <v>187</v>
      </c>
      <c r="J5" s="14">
        <f t="shared" si="3"/>
        <v>0</v>
      </c>
      <c r="K5" s="15">
        <f t="shared" si="2"/>
        <v>0</v>
      </c>
    </row>
    <row r="6" spans="1:11" x14ac:dyDescent="0.3">
      <c r="A6" s="37" t="s">
        <v>9</v>
      </c>
      <c r="B6" s="38" t="s">
        <v>10</v>
      </c>
      <c r="C6" s="38" t="s">
        <v>15</v>
      </c>
      <c r="D6" s="39">
        <v>0</v>
      </c>
      <c r="E6" s="39">
        <v>1</v>
      </c>
      <c r="F6" s="39">
        <v>1</v>
      </c>
      <c r="G6" s="40">
        <f t="shared" si="0"/>
        <v>0.33333333333333331</v>
      </c>
      <c r="H6" s="41">
        <f t="shared" si="1"/>
        <v>62.333333333333329</v>
      </c>
      <c r="J6" s="14">
        <f t="shared" si="3"/>
        <v>0</v>
      </c>
      <c r="K6" s="15">
        <f t="shared" si="2"/>
        <v>0</v>
      </c>
    </row>
    <row r="7" spans="1:11" x14ac:dyDescent="0.3">
      <c r="A7" s="42" t="s">
        <v>9</v>
      </c>
      <c r="B7" s="43" t="s">
        <v>10</v>
      </c>
      <c r="C7" s="43" t="s">
        <v>16</v>
      </c>
      <c r="D7" s="44">
        <v>0</v>
      </c>
      <c r="E7" s="44">
        <v>3</v>
      </c>
      <c r="F7" s="44">
        <v>3</v>
      </c>
      <c r="G7" s="45">
        <f t="shared" si="0"/>
        <v>1</v>
      </c>
      <c r="H7" s="46">
        <f t="shared" si="1"/>
        <v>187</v>
      </c>
      <c r="J7" s="14">
        <f t="shared" si="3"/>
        <v>0</v>
      </c>
      <c r="K7" s="15">
        <f t="shared" si="2"/>
        <v>0</v>
      </c>
    </row>
    <row r="8" spans="1:11" x14ac:dyDescent="0.3">
      <c r="A8" s="37" t="s">
        <v>9</v>
      </c>
      <c r="B8" s="38" t="s">
        <v>10</v>
      </c>
      <c r="C8" s="38" t="s">
        <v>17</v>
      </c>
      <c r="D8" s="39">
        <v>0</v>
      </c>
      <c r="E8" s="39">
        <v>1</v>
      </c>
      <c r="F8" s="39">
        <v>1</v>
      </c>
      <c r="G8" s="40">
        <f t="shared" si="0"/>
        <v>0.33333333333333331</v>
      </c>
      <c r="H8" s="41">
        <f t="shared" si="1"/>
        <v>62.333333333333329</v>
      </c>
      <c r="J8" s="14">
        <f t="shared" si="3"/>
        <v>0</v>
      </c>
      <c r="K8" s="15">
        <f t="shared" si="2"/>
        <v>0</v>
      </c>
    </row>
    <row r="9" spans="1:11" x14ac:dyDescent="0.3">
      <c r="A9" s="42" t="s">
        <v>9</v>
      </c>
      <c r="B9" s="43" t="s">
        <v>10</v>
      </c>
      <c r="C9" s="43" t="s">
        <v>18</v>
      </c>
      <c r="D9" s="44">
        <v>0</v>
      </c>
      <c r="E9" s="44">
        <v>2</v>
      </c>
      <c r="F9" s="44">
        <v>2</v>
      </c>
      <c r="G9" s="45">
        <f t="shared" si="0"/>
        <v>0.66666666666666663</v>
      </c>
      <c r="H9" s="46">
        <f t="shared" si="1"/>
        <v>124.66666666666666</v>
      </c>
      <c r="J9" s="14">
        <f t="shared" si="3"/>
        <v>0</v>
      </c>
      <c r="K9" s="15">
        <f t="shared" si="2"/>
        <v>0</v>
      </c>
    </row>
    <row r="10" spans="1:11" x14ac:dyDescent="0.3">
      <c r="A10" s="42" t="s">
        <v>9</v>
      </c>
      <c r="B10" s="43" t="s">
        <v>10</v>
      </c>
      <c r="C10" s="43" t="s">
        <v>19</v>
      </c>
      <c r="D10" s="44">
        <v>0</v>
      </c>
      <c r="E10" s="44">
        <v>3</v>
      </c>
      <c r="F10" s="44">
        <v>3</v>
      </c>
      <c r="G10" s="45">
        <f t="shared" si="0"/>
        <v>1</v>
      </c>
      <c r="H10" s="46">
        <f t="shared" si="1"/>
        <v>187</v>
      </c>
      <c r="J10" s="14">
        <f t="shared" si="3"/>
        <v>0</v>
      </c>
      <c r="K10" s="15">
        <f t="shared" si="2"/>
        <v>0</v>
      </c>
    </row>
    <row r="11" spans="1:11" x14ac:dyDescent="0.3">
      <c r="A11" s="47" t="s">
        <v>9</v>
      </c>
      <c r="B11" s="48" t="s">
        <v>20</v>
      </c>
      <c r="C11" s="48"/>
      <c r="D11" s="49">
        <v>0</v>
      </c>
      <c r="E11" s="49">
        <v>3</v>
      </c>
      <c r="F11" s="49">
        <v>3</v>
      </c>
      <c r="G11" s="50">
        <f t="shared" si="0"/>
        <v>1</v>
      </c>
      <c r="H11" s="51">
        <v>187</v>
      </c>
      <c r="J11" s="14">
        <f t="shared" si="3"/>
        <v>0</v>
      </c>
      <c r="K11" s="15">
        <f t="shared" si="2"/>
        <v>0</v>
      </c>
    </row>
    <row r="12" spans="1:11" x14ac:dyDescent="0.3">
      <c r="A12" s="42" t="s">
        <v>9</v>
      </c>
      <c r="B12" s="43" t="s">
        <v>21</v>
      </c>
      <c r="C12" s="52" t="s">
        <v>22</v>
      </c>
      <c r="D12" s="44">
        <v>0</v>
      </c>
      <c r="E12" s="44">
        <v>3</v>
      </c>
      <c r="F12" s="44">
        <v>3</v>
      </c>
      <c r="G12" s="53">
        <f>F12/$F$22</f>
        <v>9.0909090909090912E-2</v>
      </c>
      <c r="H12" s="54"/>
      <c r="J12" s="14">
        <f t="shared" si="3"/>
        <v>0</v>
      </c>
      <c r="K12" s="15">
        <f t="shared" si="2"/>
        <v>0</v>
      </c>
    </row>
    <row r="13" spans="1:11" x14ac:dyDescent="0.3">
      <c r="A13" s="55" t="s">
        <v>9</v>
      </c>
      <c r="B13" s="56" t="s">
        <v>21</v>
      </c>
      <c r="C13" s="56" t="s">
        <v>23</v>
      </c>
      <c r="D13" s="57">
        <v>0</v>
      </c>
      <c r="E13" s="57">
        <v>8</v>
      </c>
      <c r="F13" s="57">
        <v>8</v>
      </c>
      <c r="G13" s="58">
        <f>F13/$F$22</f>
        <v>0.24242424242424243</v>
      </c>
      <c r="H13" s="59">
        <f>G13*$H$22</f>
        <v>11.393939393939394</v>
      </c>
      <c r="J13" s="14">
        <f t="shared" si="3"/>
        <v>0</v>
      </c>
      <c r="K13" s="15">
        <f t="shared" si="2"/>
        <v>0</v>
      </c>
    </row>
    <row r="14" spans="1:11" x14ac:dyDescent="0.3">
      <c r="A14" s="37" t="s">
        <v>9</v>
      </c>
      <c r="B14" s="38" t="s">
        <v>21</v>
      </c>
      <c r="C14" s="38" t="s">
        <v>24</v>
      </c>
      <c r="D14" s="39">
        <v>0</v>
      </c>
      <c r="E14" s="39">
        <v>2</v>
      </c>
      <c r="F14" s="39">
        <v>2</v>
      </c>
      <c r="G14" s="40">
        <f>F14/$F$22</f>
        <v>6.0606060606060608E-2</v>
      </c>
      <c r="H14" s="41">
        <f>G14*$H$22</f>
        <v>2.8484848484848486</v>
      </c>
      <c r="J14" s="14">
        <f t="shared" si="3"/>
        <v>0</v>
      </c>
      <c r="K14" s="15">
        <f t="shared" si="2"/>
        <v>0</v>
      </c>
    </row>
    <row r="15" spans="1:11" x14ac:dyDescent="0.3">
      <c r="A15" s="42" t="s">
        <v>9</v>
      </c>
      <c r="B15" s="43" t="s">
        <v>21</v>
      </c>
      <c r="C15" s="52" t="s">
        <v>25</v>
      </c>
      <c r="D15" s="44">
        <v>0</v>
      </c>
      <c r="E15" s="44">
        <v>4</v>
      </c>
      <c r="F15" s="44">
        <v>4</v>
      </c>
      <c r="G15" s="45">
        <f t="shared" ref="G15:G16" si="4">F15/$F$22</f>
        <v>0.12121212121212122</v>
      </c>
      <c r="H15" s="46">
        <f t="shared" ref="H15:H16" si="5">G15*$H$22</f>
        <v>5.6969696969696972</v>
      </c>
      <c r="J15" s="14">
        <f t="shared" si="3"/>
        <v>0</v>
      </c>
      <c r="K15" s="15">
        <f t="shared" si="2"/>
        <v>0</v>
      </c>
    </row>
    <row r="16" spans="1:11" x14ac:dyDescent="0.3">
      <c r="A16" s="42" t="s">
        <v>9</v>
      </c>
      <c r="B16" s="43" t="s">
        <v>21</v>
      </c>
      <c r="C16" s="52" t="s">
        <v>26</v>
      </c>
      <c r="D16" s="44">
        <v>0</v>
      </c>
      <c r="E16" s="44">
        <v>0</v>
      </c>
      <c r="F16" s="44">
        <v>0</v>
      </c>
      <c r="G16" s="45">
        <f t="shared" si="4"/>
        <v>0</v>
      </c>
      <c r="H16" s="46">
        <f t="shared" si="5"/>
        <v>0</v>
      </c>
      <c r="J16" s="14">
        <v>0</v>
      </c>
      <c r="K16" s="15">
        <f t="shared" si="2"/>
        <v>0</v>
      </c>
    </row>
    <row r="17" spans="1:11" x14ac:dyDescent="0.3">
      <c r="A17" s="55" t="s">
        <v>9</v>
      </c>
      <c r="B17" s="56" t="s">
        <v>21</v>
      </c>
      <c r="C17" s="56" t="s">
        <v>27</v>
      </c>
      <c r="D17" s="57">
        <v>0</v>
      </c>
      <c r="E17" s="57">
        <v>8</v>
      </c>
      <c r="F17" s="57">
        <v>8</v>
      </c>
      <c r="G17" s="58">
        <f>F17/$F$22</f>
        <v>0.24242424242424243</v>
      </c>
      <c r="H17" s="59">
        <f>G17*$H$22</f>
        <v>11.393939393939394</v>
      </c>
      <c r="J17" s="14">
        <f t="shared" si="3"/>
        <v>0</v>
      </c>
      <c r="K17" s="15">
        <f t="shared" si="2"/>
        <v>0</v>
      </c>
    </row>
    <row r="18" spans="1:11" x14ac:dyDescent="0.3">
      <c r="A18" s="37" t="s">
        <v>9</v>
      </c>
      <c r="B18" s="38" t="s">
        <v>21</v>
      </c>
      <c r="C18" s="38" t="s">
        <v>28</v>
      </c>
      <c r="D18" s="39">
        <v>0</v>
      </c>
      <c r="E18" s="39">
        <v>14</v>
      </c>
      <c r="F18" s="39">
        <v>14</v>
      </c>
      <c r="G18" s="40">
        <f>F18/$F$22</f>
        <v>0.42424242424242425</v>
      </c>
      <c r="H18" s="41">
        <f>G18*$H$22</f>
        <v>19.939393939393941</v>
      </c>
      <c r="J18" s="14">
        <f t="shared" si="3"/>
        <v>0</v>
      </c>
      <c r="K18" s="15">
        <f t="shared" si="2"/>
        <v>0</v>
      </c>
    </row>
    <row r="19" spans="1:11" x14ac:dyDescent="0.3">
      <c r="A19" s="42" t="s">
        <v>9</v>
      </c>
      <c r="B19" s="43" t="s">
        <v>21</v>
      </c>
      <c r="C19" s="52" t="s">
        <v>29</v>
      </c>
      <c r="D19" s="44">
        <v>0</v>
      </c>
      <c r="E19" s="44">
        <v>3</v>
      </c>
      <c r="F19" s="44">
        <v>3</v>
      </c>
      <c r="G19" s="45">
        <f t="shared" ref="G19:G21" si="6">F19/$F$22</f>
        <v>9.0909090909090912E-2</v>
      </c>
      <c r="H19" s="46">
        <f t="shared" ref="H19:H21" si="7">G19*$H$22</f>
        <v>4.2727272727272725</v>
      </c>
      <c r="J19" s="14">
        <f t="shared" si="3"/>
        <v>0</v>
      </c>
      <c r="K19" s="15">
        <f t="shared" si="2"/>
        <v>0</v>
      </c>
    </row>
    <row r="20" spans="1:11" x14ac:dyDescent="0.3">
      <c r="A20" s="42" t="s">
        <v>9</v>
      </c>
      <c r="B20" s="43" t="s">
        <v>21</v>
      </c>
      <c r="C20" s="52" t="s">
        <v>30</v>
      </c>
      <c r="D20" s="44">
        <v>0</v>
      </c>
      <c r="E20" s="44">
        <v>4</v>
      </c>
      <c r="F20" s="44">
        <v>4</v>
      </c>
      <c r="G20" s="45">
        <f t="shared" si="6"/>
        <v>0.12121212121212122</v>
      </c>
      <c r="H20" s="46">
        <f t="shared" si="7"/>
        <v>5.6969696969696972</v>
      </c>
      <c r="J20" s="14">
        <f t="shared" si="3"/>
        <v>0</v>
      </c>
      <c r="K20" s="15">
        <f t="shared" si="2"/>
        <v>0</v>
      </c>
    </row>
    <row r="21" spans="1:11" x14ac:dyDescent="0.3">
      <c r="A21" s="42" t="s">
        <v>9</v>
      </c>
      <c r="B21" s="43" t="s">
        <v>21</v>
      </c>
      <c r="C21" s="52" t="s">
        <v>31</v>
      </c>
      <c r="D21" s="44">
        <v>0</v>
      </c>
      <c r="E21" s="44">
        <v>2</v>
      </c>
      <c r="F21" s="44">
        <v>2</v>
      </c>
      <c r="G21" s="45">
        <f t="shared" si="6"/>
        <v>6.0606060606060608E-2</v>
      </c>
      <c r="H21" s="46">
        <f t="shared" si="7"/>
        <v>2.8484848484848486</v>
      </c>
      <c r="J21" s="14">
        <f t="shared" si="3"/>
        <v>0</v>
      </c>
      <c r="K21" s="15">
        <f t="shared" si="2"/>
        <v>0</v>
      </c>
    </row>
    <row r="22" spans="1:11" x14ac:dyDescent="0.3">
      <c r="A22" s="60" t="s">
        <v>9</v>
      </c>
      <c r="B22" s="61" t="s">
        <v>32</v>
      </c>
      <c r="C22" s="61"/>
      <c r="D22" s="62">
        <v>0</v>
      </c>
      <c r="E22" s="62">
        <v>33</v>
      </c>
      <c r="F22" s="62">
        <v>33</v>
      </c>
      <c r="G22" s="63">
        <f>F22/$F$22</f>
        <v>1</v>
      </c>
      <c r="H22" s="64">
        <v>47</v>
      </c>
      <c r="J22" s="14">
        <f t="shared" si="3"/>
        <v>0</v>
      </c>
      <c r="K22" s="15">
        <f t="shared" si="2"/>
        <v>0</v>
      </c>
    </row>
    <row r="23" spans="1:11" x14ac:dyDescent="0.3">
      <c r="A23" s="55" t="s">
        <v>9</v>
      </c>
      <c r="B23" s="56" t="s">
        <v>33</v>
      </c>
      <c r="C23" s="56" t="s">
        <v>34</v>
      </c>
      <c r="D23" s="57">
        <v>0</v>
      </c>
      <c r="E23" s="57">
        <v>11</v>
      </c>
      <c r="F23" s="57">
        <v>11</v>
      </c>
      <c r="G23" s="65">
        <f>F23/$F$56</f>
        <v>2.4498886414253896E-2</v>
      </c>
      <c r="H23" s="59">
        <f>G23*$H$56</f>
        <v>10.877505567928729</v>
      </c>
      <c r="J23" s="14">
        <f t="shared" si="3"/>
        <v>0</v>
      </c>
      <c r="K23" s="15">
        <f t="shared" si="2"/>
        <v>0</v>
      </c>
    </row>
    <row r="24" spans="1:11" x14ac:dyDescent="0.3">
      <c r="A24" s="37" t="s">
        <v>9</v>
      </c>
      <c r="B24" s="38" t="s">
        <v>33</v>
      </c>
      <c r="C24" s="38" t="s">
        <v>35</v>
      </c>
      <c r="D24" s="39">
        <v>0</v>
      </c>
      <c r="E24" s="39">
        <v>1</v>
      </c>
      <c r="F24" s="39">
        <v>1</v>
      </c>
      <c r="G24" s="66">
        <f t="shared" ref="G24:G56" si="8">F24/$F$56</f>
        <v>2.2271714922048997E-3</v>
      </c>
      <c r="H24" s="41">
        <f t="shared" ref="H24:H55" si="9">G24*$H$56</f>
        <v>0.98886414253897548</v>
      </c>
      <c r="J24" s="14">
        <f t="shared" si="3"/>
        <v>0</v>
      </c>
      <c r="K24" s="15">
        <f t="shared" si="2"/>
        <v>0</v>
      </c>
    </row>
    <row r="25" spans="1:11" x14ac:dyDescent="0.3">
      <c r="A25" s="55" t="s">
        <v>9</v>
      </c>
      <c r="B25" s="56" t="s">
        <v>33</v>
      </c>
      <c r="C25" s="56" t="s">
        <v>36</v>
      </c>
      <c r="D25" s="57">
        <v>0</v>
      </c>
      <c r="E25" s="57">
        <v>2</v>
      </c>
      <c r="F25" s="57">
        <v>2</v>
      </c>
      <c r="G25" s="65">
        <f t="shared" si="8"/>
        <v>4.4543429844097994E-3</v>
      </c>
      <c r="H25" s="59">
        <f t="shared" si="9"/>
        <v>1.977728285077951</v>
      </c>
      <c r="J25" s="14">
        <f t="shared" si="3"/>
        <v>0</v>
      </c>
      <c r="K25" s="15">
        <f t="shared" si="2"/>
        <v>0</v>
      </c>
    </row>
    <row r="26" spans="1:11" x14ac:dyDescent="0.3">
      <c r="A26" s="37" t="s">
        <v>9</v>
      </c>
      <c r="B26" s="38" t="s">
        <v>33</v>
      </c>
      <c r="C26" s="38" t="s">
        <v>37</v>
      </c>
      <c r="D26" s="39">
        <v>0</v>
      </c>
      <c r="E26" s="39">
        <v>1</v>
      </c>
      <c r="F26" s="39">
        <v>1</v>
      </c>
      <c r="G26" s="66">
        <f t="shared" si="8"/>
        <v>2.2271714922048997E-3</v>
      </c>
      <c r="H26" s="41">
        <f t="shared" si="9"/>
        <v>0.98886414253897548</v>
      </c>
      <c r="J26" s="14">
        <f t="shared" si="3"/>
        <v>0</v>
      </c>
      <c r="K26" s="15">
        <f t="shared" si="2"/>
        <v>0</v>
      </c>
    </row>
    <row r="27" spans="1:11" x14ac:dyDescent="0.3">
      <c r="A27" s="55" t="s">
        <v>9</v>
      </c>
      <c r="B27" s="56" t="s">
        <v>33</v>
      </c>
      <c r="C27" s="56" t="s">
        <v>38</v>
      </c>
      <c r="D27" s="57">
        <v>1</v>
      </c>
      <c r="E27" s="57">
        <v>57</v>
      </c>
      <c r="F27" s="57">
        <v>58</v>
      </c>
      <c r="G27" s="65">
        <f t="shared" si="8"/>
        <v>0.1291759465478842</v>
      </c>
      <c r="H27" s="59">
        <f t="shared" si="9"/>
        <v>57.354120267260583</v>
      </c>
      <c r="J27" s="14">
        <f t="shared" si="3"/>
        <v>1.7241379310344827E-2</v>
      </c>
      <c r="K27" s="15">
        <f t="shared" si="2"/>
        <v>0.98886414253897559</v>
      </c>
    </row>
    <row r="28" spans="1:11" x14ac:dyDescent="0.3">
      <c r="A28" s="37" t="s">
        <v>9</v>
      </c>
      <c r="B28" s="38" t="s">
        <v>33</v>
      </c>
      <c r="C28" s="38" t="s">
        <v>39</v>
      </c>
      <c r="D28" s="39">
        <v>0</v>
      </c>
      <c r="E28" s="39">
        <v>20</v>
      </c>
      <c r="F28" s="39">
        <v>20</v>
      </c>
      <c r="G28" s="66">
        <f t="shared" si="8"/>
        <v>4.4543429844097995E-2</v>
      </c>
      <c r="H28" s="41">
        <f t="shared" si="9"/>
        <v>19.77728285077951</v>
      </c>
      <c r="J28" s="14">
        <f t="shared" si="3"/>
        <v>0</v>
      </c>
      <c r="K28" s="15">
        <f t="shared" si="2"/>
        <v>0</v>
      </c>
    </row>
    <row r="29" spans="1:11" x14ac:dyDescent="0.3">
      <c r="A29" s="55" t="s">
        <v>9</v>
      </c>
      <c r="B29" s="56" t="s">
        <v>33</v>
      </c>
      <c r="C29" s="56" t="s">
        <v>40</v>
      </c>
      <c r="D29" s="57">
        <v>0</v>
      </c>
      <c r="E29" s="57">
        <v>41</v>
      </c>
      <c r="F29" s="57">
        <v>41</v>
      </c>
      <c r="G29" s="65">
        <f t="shared" si="8"/>
        <v>9.1314031180400893E-2</v>
      </c>
      <c r="H29" s="59">
        <f t="shared" si="9"/>
        <v>40.543429844097993</v>
      </c>
      <c r="J29" s="14">
        <f t="shared" si="3"/>
        <v>0</v>
      </c>
      <c r="K29" s="15">
        <f t="shared" si="2"/>
        <v>0</v>
      </c>
    </row>
    <row r="30" spans="1:11" x14ac:dyDescent="0.3">
      <c r="A30" s="42" t="s">
        <v>9</v>
      </c>
      <c r="B30" s="43" t="s">
        <v>33</v>
      </c>
      <c r="C30" s="52" t="s">
        <v>41</v>
      </c>
      <c r="D30" s="44">
        <v>0</v>
      </c>
      <c r="E30" s="44">
        <v>2</v>
      </c>
      <c r="F30" s="44">
        <v>2</v>
      </c>
      <c r="G30" s="67">
        <f t="shared" si="8"/>
        <v>4.4543429844097994E-3</v>
      </c>
      <c r="H30" s="46">
        <f t="shared" si="9"/>
        <v>1.977728285077951</v>
      </c>
      <c r="J30" s="14">
        <f t="shared" si="3"/>
        <v>0</v>
      </c>
      <c r="K30" s="15">
        <f t="shared" si="2"/>
        <v>0</v>
      </c>
    </row>
    <row r="31" spans="1:11" x14ac:dyDescent="0.3">
      <c r="A31" s="42" t="s">
        <v>9</v>
      </c>
      <c r="B31" s="43" t="s">
        <v>33</v>
      </c>
      <c r="C31" s="52" t="s">
        <v>42</v>
      </c>
      <c r="D31" s="44">
        <v>0</v>
      </c>
      <c r="E31" s="44">
        <v>0</v>
      </c>
      <c r="F31" s="44">
        <v>0</v>
      </c>
      <c r="G31" s="67">
        <f t="shared" si="8"/>
        <v>0</v>
      </c>
      <c r="H31" s="46">
        <f t="shared" si="9"/>
        <v>0</v>
      </c>
      <c r="J31" s="14">
        <v>0</v>
      </c>
      <c r="K31" s="15">
        <f t="shared" si="2"/>
        <v>0</v>
      </c>
    </row>
    <row r="32" spans="1:11" x14ac:dyDescent="0.3">
      <c r="A32" s="37" t="s">
        <v>9</v>
      </c>
      <c r="B32" s="38" t="s">
        <v>33</v>
      </c>
      <c r="C32" s="38" t="s">
        <v>43</v>
      </c>
      <c r="D32" s="39">
        <v>0</v>
      </c>
      <c r="E32" s="39">
        <v>10</v>
      </c>
      <c r="F32" s="39">
        <v>10</v>
      </c>
      <c r="G32" s="66">
        <f t="shared" si="8"/>
        <v>2.2271714922048998E-2</v>
      </c>
      <c r="H32" s="41">
        <f t="shared" si="9"/>
        <v>9.8886414253897552</v>
      </c>
      <c r="J32" s="14">
        <f t="shared" si="3"/>
        <v>0</v>
      </c>
      <c r="K32" s="15">
        <f t="shared" si="2"/>
        <v>0</v>
      </c>
    </row>
    <row r="33" spans="1:11" x14ac:dyDescent="0.3">
      <c r="A33" s="55" t="s">
        <v>9</v>
      </c>
      <c r="B33" s="56" t="s">
        <v>33</v>
      </c>
      <c r="C33" s="56" t="s">
        <v>44</v>
      </c>
      <c r="D33" s="57">
        <v>0</v>
      </c>
      <c r="E33" s="57">
        <v>70</v>
      </c>
      <c r="F33" s="57">
        <v>70</v>
      </c>
      <c r="G33" s="65">
        <f t="shared" si="8"/>
        <v>0.15590200445434299</v>
      </c>
      <c r="H33" s="59">
        <f t="shared" si="9"/>
        <v>69.220489977728292</v>
      </c>
      <c r="J33" s="14">
        <f t="shared" si="3"/>
        <v>0</v>
      </c>
      <c r="K33" s="15">
        <f t="shared" si="2"/>
        <v>0</v>
      </c>
    </row>
    <row r="34" spans="1:11" x14ac:dyDescent="0.3">
      <c r="A34" s="37" t="s">
        <v>9</v>
      </c>
      <c r="B34" s="38" t="s">
        <v>33</v>
      </c>
      <c r="C34" s="38" t="s">
        <v>45</v>
      </c>
      <c r="D34" s="39">
        <v>0</v>
      </c>
      <c r="E34" s="39">
        <v>2</v>
      </c>
      <c r="F34" s="39">
        <v>2</v>
      </c>
      <c r="G34" s="66">
        <f t="shared" si="8"/>
        <v>4.4543429844097994E-3</v>
      </c>
      <c r="H34" s="41">
        <f t="shared" si="9"/>
        <v>1.977728285077951</v>
      </c>
      <c r="J34" s="14">
        <f t="shared" si="3"/>
        <v>0</v>
      </c>
      <c r="K34" s="15">
        <f t="shared" si="2"/>
        <v>0</v>
      </c>
    </row>
    <row r="35" spans="1:11" x14ac:dyDescent="0.3">
      <c r="A35" s="55" t="s">
        <v>9</v>
      </c>
      <c r="B35" s="56" t="s">
        <v>33</v>
      </c>
      <c r="C35" s="56" t="s">
        <v>46</v>
      </c>
      <c r="D35" s="57">
        <v>0</v>
      </c>
      <c r="E35" s="57">
        <v>109</v>
      </c>
      <c r="F35" s="57">
        <v>109</v>
      </c>
      <c r="G35" s="65">
        <f t="shared" si="8"/>
        <v>0.24276169265033407</v>
      </c>
      <c r="H35" s="59">
        <f t="shared" si="9"/>
        <v>107.78619153674832</v>
      </c>
      <c r="J35" s="14">
        <f t="shared" si="3"/>
        <v>0</v>
      </c>
      <c r="K35" s="15">
        <f t="shared" si="2"/>
        <v>0</v>
      </c>
    </row>
    <row r="36" spans="1:11" x14ac:dyDescent="0.3">
      <c r="A36" s="37" t="s">
        <v>9</v>
      </c>
      <c r="B36" s="38" t="s">
        <v>33</v>
      </c>
      <c r="C36" s="38" t="s">
        <v>47</v>
      </c>
      <c r="D36" s="39">
        <v>0</v>
      </c>
      <c r="E36" s="39">
        <v>11</v>
      </c>
      <c r="F36" s="39">
        <v>11</v>
      </c>
      <c r="G36" s="66">
        <f t="shared" si="8"/>
        <v>2.4498886414253896E-2</v>
      </c>
      <c r="H36" s="41">
        <f t="shared" si="9"/>
        <v>10.877505567928729</v>
      </c>
      <c r="J36" s="14">
        <f t="shared" si="3"/>
        <v>0</v>
      </c>
      <c r="K36" s="15">
        <f t="shared" si="2"/>
        <v>0</v>
      </c>
    </row>
    <row r="37" spans="1:11" x14ac:dyDescent="0.3">
      <c r="A37" s="55" t="s">
        <v>9</v>
      </c>
      <c r="B37" s="56" t="s">
        <v>33</v>
      </c>
      <c r="C37" s="56" t="s">
        <v>48</v>
      </c>
      <c r="D37" s="57">
        <v>0</v>
      </c>
      <c r="E37" s="57">
        <v>1</v>
      </c>
      <c r="F37" s="57">
        <v>1</v>
      </c>
      <c r="G37" s="65">
        <f t="shared" si="8"/>
        <v>2.2271714922048997E-3</v>
      </c>
      <c r="H37" s="59">
        <f t="shared" si="9"/>
        <v>0.98886414253897548</v>
      </c>
      <c r="J37" s="14">
        <f t="shared" si="3"/>
        <v>0</v>
      </c>
      <c r="K37" s="15">
        <f t="shared" si="2"/>
        <v>0</v>
      </c>
    </row>
    <row r="38" spans="1:11" x14ac:dyDescent="0.3">
      <c r="A38" s="37" t="s">
        <v>9</v>
      </c>
      <c r="B38" s="38" t="s">
        <v>33</v>
      </c>
      <c r="C38" s="38" t="s">
        <v>49</v>
      </c>
      <c r="D38" s="39">
        <v>0</v>
      </c>
      <c r="E38" s="39">
        <v>5</v>
      </c>
      <c r="F38" s="39">
        <v>5</v>
      </c>
      <c r="G38" s="66">
        <f t="shared" si="8"/>
        <v>1.1135857461024499E-2</v>
      </c>
      <c r="H38" s="41">
        <f t="shared" si="9"/>
        <v>4.9443207126948776</v>
      </c>
      <c r="J38" s="14">
        <f t="shared" si="3"/>
        <v>0</v>
      </c>
      <c r="K38" s="15">
        <f t="shared" si="2"/>
        <v>0</v>
      </c>
    </row>
    <row r="39" spans="1:11" x14ac:dyDescent="0.3">
      <c r="A39" s="55" t="s">
        <v>9</v>
      </c>
      <c r="B39" s="56" t="s">
        <v>33</v>
      </c>
      <c r="C39" s="56" t="s">
        <v>50</v>
      </c>
      <c r="D39" s="57">
        <v>0</v>
      </c>
      <c r="E39" s="57">
        <v>7</v>
      </c>
      <c r="F39" s="57">
        <v>7</v>
      </c>
      <c r="G39" s="65">
        <f t="shared" si="8"/>
        <v>1.5590200445434299E-2</v>
      </c>
      <c r="H39" s="59">
        <f t="shared" si="9"/>
        <v>6.922048997772829</v>
      </c>
      <c r="J39" s="14">
        <f t="shared" si="3"/>
        <v>0</v>
      </c>
      <c r="K39" s="15">
        <f t="shared" si="2"/>
        <v>0</v>
      </c>
    </row>
    <row r="40" spans="1:11" x14ac:dyDescent="0.3">
      <c r="A40" s="37" t="s">
        <v>9</v>
      </c>
      <c r="B40" s="38" t="s">
        <v>33</v>
      </c>
      <c r="C40" s="38" t="s">
        <v>51</v>
      </c>
      <c r="D40" s="39">
        <v>0</v>
      </c>
      <c r="E40" s="39">
        <v>3</v>
      </c>
      <c r="F40" s="39">
        <v>3</v>
      </c>
      <c r="G40" s="66">
        <f t="shared" si="8"/>
        <v>6.6815144766146995E-3</v>
      </c>
      <c r="H40" s="41">
        <f t="shared" si="9"/>
        <v>2.9665924276169267</v>
      </c>
      <c r="J40" s="14">
        <f t="shared" si="3"/>
        <v>0</v>
      </c>
      <c r="K40" s="15">
        <f t="shared" si="2"/>
        <v>0</v>
      </c>
    </row>
    <row r="41" spans="1:11" x14ac:dyDescent="0.3">
      <c r="A41" s="42" t="s">
        <v>9</v>
      </c>
      <c r="B41" s="52" t="s">
        <v>33</v>
      </c>
      <c r="C41" s="52" t="s">
        <v>52</v>
      </c>
      <c r="D41" s="44">
        <v>0</v>
      </c>
      <c r="E41" s="44">
        <v>0</v>
      </c>
      <c r="F41" s="44">
        <v>0</v>
      </c>
      <c r="G41" s="67">
        <f t="shared" si="8"/>
        <v>0</v>
      </c>
      <c r="H41" s="46">
        <f t="shared" si="9"/>
        <v>0</v>
      </c>
      <c r="J41" s="14">
        <v>0</v>
      </c>
      <c r="K41" s="15">
        <f t="shared" si="2"/>
        <v>0</v>
      </c>
    </row>
    <row r="42" spans="1:11" x14ac:dyDescent="0.3">
      <c r="A42" s="42" t="s">
        <v>9</v>
      </c>
      <c r="B42" s="52" t="s">
        <v>33</v>
      </c>
      <c r="C42" s="52" t="s">
        <v>53</v>
      </c>
      <c r="D42" s="44">
        <v>0</v>
      </c>
      <c r="E42" s="44">
        <v>20</v>
      </c>
      <c r="F42" s="44">
        <v>20</v>
      </c>
      <c r="G42" s="67">
        <f t="shared" si="8"/>
        <v>4.4543429844097995E-2</v>
      </c>
      <c r="H42" s="46">
        <f t="shared" si="9"/>
        <v>19.77728285077951</v>
      </c>
      <c r="J42" s="14">
        <f t="shared" si="3"/>
        <v>0</v>
      </c>
      <c r="K42" s="15">
        <f t="shared" si="2"/>
        <v>0</v>
      </c>
    </row>
    <row r="43" spans="1:11" x14ac:dyDescent="0.3">
      <c r="A43" s="55" t="s">
        <v>9</v>
      </c>
      <c r="B43" s="56" t="s">
        <v>33</v>
      </c>
      <c r="C43" s="56" t="s">
        <v>54</v>
      </c>
      <c r="D43" s="57">
        <v>0</v>
      </c>
      <c r="E43" s="57">
        <v>21</v>
      </c>
      <c r="F43" s="57">
        <v>21</v>
      </c>
      <c r="G43" s="65">
        <f t="shared" si="8"/>
        <v>4.6770601336302897E-2</v>
      </c>
      <c r="H43" s="59">
        <f t="shared" si="9"/>
        <v>20.766146993318486</v>
      </c>
      <c r="J43" s="14">
        <f t="shared" si="3"/>
        <v>0</v>
      </c>
      <c r="K43" s="15">
        <f t="shared" si="2"/>
        <v>0</v>
      </c>
    </row>
    <row r="44" spans="1:11" x14ac:dyDescent="0.3">
      <c r="A44" s="37" t="s">
        <v>9</v>
      </c>
      <c r="B44" s="38" t="s">
        <v>33</v>
      </c>
      <c r="C44" s="38" t="s">
        <v>55</v>
      </c>
      <c r="D44" s="39">
        <v>0</v>
      </c>
      <c r="E44" s="39">
        <v>3</v>
      </c>
      <c r="F44" s="39">
        <v>3</v>
      </c>
      <c r="G44" s="66">
        <f t="shared" si="8"/>
        <v>6.6815144766146995E-3</v>
      </c>
      <c r="H44" s="41">
        <f t="shared" si="9"/>
        <v>2.9665924276169267</v>
      </c>
      <c r="J44" s="14">
        <f t="shared" si="3"/>
        <v>0</v>
      </c>
      <c r="K44" s="15">
        <f t="shared" si="2"/>
        <v>0</v>
      </c>
    </row>
    <row r="45" spans="1:11" x14ac:dyDescent="0.3">
      <c r="A45" s="55" t="s">
        <v>9</v>
      </c>
      <c r="B45" s="56" t="s">
        <v>33</v>
      </c>
      <c r="C45" s="56" t="s">
        <v>56</v>
      </c>
      <c r="D45" s="57">
        <v>0</v>
      </c>
      <c r="E45" s="57">
        <v>4</v>
      </c>
      <c r="F45" s="57">
        <v>4</v>
      </c>
      <c r="G45" s="65">
        <f t="shared" si="8"/>
        <v>8.9086859688195987E-3</v>
      </c>
      <c r="H45" s="59">
        <f t="shared" si="9"/>
        <v>3.9554565701559019</v>
      </c>
      <c r="J45" s="14">
        <f t="shared" si="3"/>
        <v>0</v>
      </c>
      <c r="K45" s="15">
        <f t="shared" si="2"/>
        <v>0</v>
      </c>
    </row>
    <row r="46" spans="1:11" x14ac:dyDescent="0.3">
      <c r="A46" s="42" t="s">
        <v>9</v>
      </c>
      <c r="B46" s="52" t="s">
        <v>33</v>
      </c>
      <c r="C46" s="52" t="s">
        <v>57</v>
      </c>
      <c r="D46" s="44">
        <v>0</v>
      </c>
      <c r="E46" s="44">
        <v>5</v>
      </c>
      <c r="F46" s="44">
        <v>5</v>
      </c>
      <c r="G46" s="67">
        <f t="shared" si="8"/>
        <v>1.1135857461024499E-2</v>
      </c>
      <c r="H46" s="46">
        <f t="shared" si="9"/>
        <v>4.9443207126948776</v>
      </c>
      <c r="J46" s="14">
        <f t="shared" si="3"/>
        <v>0</v>
      </c>
      <c r="K46" s="15">
        <f t="shared" si="2"/>
        <v>0</v>
      </c>
    </row>
    <row r="47" spans="1:11" x14ac:dyDescent="0.3">
      <c r="A47" s="55" t="s">
        <v>9</v>
      </c>
      <c r="B47" s="56" t="s">
        <v>33</v>
      </c>
      <c r="C47" s="56" t="s">
        <v>58</v>
      </c>
      <c r="D47" s="57">
        <v>0</v>
      </c>
      <c r="E47" s="57">
        <v>2</v>
      </c>
      <c r="F47" s="57">
        <v>2</v>
      </c>
      <c r="G47" s="65">
        <f t="shared" si="8"/>
        <v>4.4543429844097994E-3</v>
      </c>
      <c r="H47" s="59">
        <f t="shared" si="9"/>
        <v>1.977728285077951</v>
      </c>
      <c r="J47" s="14">
        <f t="shared" si="3"/>
        <v>0</v>
      </c>
      <c r="K47" s="15">
        <f t="shared" si="2"/>
        <v>0</v>
      </c>
    </row>
    <row r="48" spans="1:11" x14ac:dyDescent="0.3">
      <c r="A48" s="37" t="s">
        <v>9</v>
      </c>
      <c r="B48" s="38" t="s">
        <v>33</v>
      </c>
      <c r="C48" s="38" t="s">
        <v>59</v>
      </c>
      <c r="D48" s="39">
        <v>0</v>
      </c>
      <c r="E48" s="39">
        <v>26</v>
      </c>
      <c r="F48" s="39">
        <v>26</v>
      </c>
      <c r="G48" s="66">
        <f t="shared" si="8"/>
        <v>5.7906458797327393E-2</v>
      </c>
      <c r="H48" s="41">
        <f t="shared" si="9"/>
        <v>25.710467706013361</v>
      </c>
      <c r="J48" s="14">
        <f t="shared" si="3"/>
        <v>0</v>
      </c>
      <c r="K48" s="15">
        <f t="shared" si="2"/>
        <v>0</v>
      </c>
    </row>
    <row r="49" spans="1:11" x14ac:dyDescent="0.3">
      <c r="A49" s="55" t="s">
        <v>9</v>
      </c>
      <c r="B49" s="56" t="s">
        <v>33</v>
      </c>
      <c r="C49" s="56" t="s">
        <v>60</v>
      </c>
      <c r="D49" s="57">
        <v>0</v>
      </c>
      <c r="E49" s="57">
        <v>2</v>
      </c>
      <c r="F49" s="57">
        <v>2</v>
      </c>
      <c r="G49" s="65">
        <f t="shared" si="8"/>
        <v>4.4543429844097994E-3</v>
      </c>
      <c r="H49" s="59">
        <f t="shared" si="9"/>
        <v>1.977728285077951</v>
      </c>
      <c r="J49" s="14">
        <f t="shared" si="3"/>
        <v>0</v>
      </c>
      <c r="K49" s="15">
        <f t="shared" si="2"/>
        <v>0</v>
      </c>
    </row>
    <row r="50" spans="1:11" x14ac:dyDescent="0.3">
      <c r="A50" s="37" t="s">
        <v>9</v>
      </c>
      <c r="B50" s="38" t="s">
        <v>33</v>
      </c>
      <c r="C50" s="38" t="s">
        <v>61</v>
      </c>
      <c r="D50" s="39">
        <v>0</v>
      </c>
      <c r="E50" s="39">
        <v>1</v>
      </c>
      <c r="F50" s="39">
        <v>1</v>
      </c>
      <c r="G50" s="66">
        <f t="shared" si="8"/>
        <v>2.2271714922048997E-3</v>
      </c>
      <c r="H50" s="41">
        <f t="shared" si="9"/>
        <v>0.98886414253897548</v>
      </c>
      <c r="J50" s="14">
        <f t="shared" si="3"/>
        <v>0</v>
      </c>
      <c r="K50" s="15">
        <f t="shared" si="2"/>
        <v>0</v>
      </c>
    </row>
    <row r="51" spans="1:11" x14ac:dyDescent="0.3">
      <c r="A51" s="55" t="s">
        <v>9</v>
      </c>
      <c r="B51" s="56" t="s">
        <v>33</v>
      </c>
      <c r="C51" s="56" t="s">
        <v>62</v>
      </c>
      <c r="D51" s="57"/>
      <c r="E51" s="57">
        <v>1</v>
      </c>
      <c r="F51" s="57">
        <v>1</v>
      </c>
      <c r="G51" s="65">
        <f t="shared" si="8"/>
        <v>2.2271714922048997E-3</v>
      </c>
      <c r="H51" s="59">
        <f t="shared" si="9"/>
        <v>0.98886414253897548</v>
      </c>
      <c r="J51" s="14">
        <f t="shared" si="3"/>
        <v>0</v>
      </c>
      <c r="K51" s="15">
        <f t="shared" si="2"/>
        <v>0</v>
      </c>
    </row>
    <row r="52" spans="1:11" x14ac:dyDescent="0.3">
      <c r="A52" s="37" t="s">
        <v>9</v>
      </c>
      <c r="B52" s="38" t="s">
        <v>33</v>
      </c>
      <c r="C52" s="38" t="s">
        <v>63</v>
      </c>
      <c r="D52" s="39">
        <v>0</v>
      </c>
      <c r="E52" s="39">
        <v>10</v>
      </c>
      <c r="F52" s="39">
        <v>10</v>
      </c>
      <c r="G52" s="66">
        <f t="shared" si="8"/>
        <v>2.2271714922048998E-2</v>
      </c>
      <c r="H52" s="41">
        <f t="shared" si="9"/>
        <v>9.8886414253897552</v>
      </c>
      <c r="J52" s="14">
        <f t="shared" si="3"/>
        <v>0</v>
      </c>
      <c r="K52" s="15">
        <f t="shared" si="2"/>
        <v>0</v>
      </c>
    </row>
    <row r="53" spans="1:11" x14ac:dyDescent="0.3">
      <c r="A53" s="42" t="s">
        <v>9</v>
      </c>
      <c r="B53" s="43" t="s">
        <v>33</v>
      </c>
      <c r="C53" s="43" t="s">
        <v>64</v>
      </c>
      <c r="D53" s="44">
        <v>0</v>
      </c>
      <c r="E53" s="44">
        <v>4</v>
      </c>
      <c r="F53" s="44">
        <v>4</v>
      </c>
      <c r="G53" s="68">
        <f>F53/$F$22</f>
        <v>0.12121212121212122</v>
      </c>
      <c r="H53" s="46">
        <f t="shared" si="9"/>
        <v>53.81818181818182</v>
      </c>
      <c r="J53" s="14">
        <f t="shared" si="3"/>
        <v>0</v>
      </c>
      <c r="K53" s="15">
        <f t="shared" si="2"/>
        <v>0</v>
      </c>
    </row>
    <row r="54" spans="1:11" x14ac:dyDescent="0.3">
      <c r="A54" s="37" t="s">
        <v>9</v>
      </c>
      <c r="B54" s="38" t="s">
        <v>33</v>
      </c>
      <c r="C54" s="38" t="s">
        <v>65</v>
      </c>
      <c r="D54" s="39">
        <v>0</v>
      </c>
      <c r="E54" s="39">
        <v>5</v>
      </c>
      <c r="F54" s="39">
        <v>5</v>
      </c>
      <c r="G54" s="66">
        <f t="shared" si="8"/>
        <v>1.1135857461024499E-2</v>
      </c>
      <c r="H54" s="41">
        <f t="shared" si="9"/>
        <v>4.9443207126948776</v>
      </c>
      <c r="J54" s="14">
        <f t="shared" si="3"/>
        <v>0</v>
      </c>
      <c r="K54" s="15">
        <f t="shared" si="2"/>
        <v>0</v>
      </c>
    </row>
    <row r="55" spans="1:11" x14ac:dyDescent="0.3">
      <c r="A55" s="55" t="s">
        <v>9</v>
      </c>
      <c r="B55" s="56" t="s">
        <v>33</v>
      </c>
      <c r="C55" s="56" t="s">
        <v>66</v>
      </c>
      <c r="D55" s="57">
        <v>0</v>
      </c>
      <c r="E55" s="57">
        <v>22</v>
      </c>
      <c r="F55" s="57">
        <v>22</v>
      </c>
      <c r="G55" s="65">
        <f t="shared" si="8"/>
        <v>4.8997772828507792E-2</v>
      </c>
      <c r="H55" s="59">
        <f t="shared" si="9"/>
        <v>21.755011135857458</v>
      </c>
      <c r="J55" s="14">
        <f t="shared" si="3"/>
        <v>0</v>
      </c>
      <c r="K55" s="15">
        <f t="shared" si="2"/>
        <v>0</v>
      </c>
    </row>
    <row r="56" spans="1:11" x14ac:dyDescent="0.3">
      <c r="A56" s="60" t="s">
        <v>9</v>
      </c>
      <c r="B56" s="61" t="s">
        <v>67</v>
      </c>
      <c r="C56" s="61"/>
      <c r="D56" s="62">
        <v>1</v>
      </c>
      <c r="E56" s="62">
        <v>448</v>
      </c>
      <c r="F56" s="62">
        <v>449</v>
      </c>
      <c r="G56" s="69">
        <f t="shared" si="8"/>
        <v>1</v>
      </c>
      <c r="H56" s="64">
        <v>444</v>
      </c>
      <c r="J56" s="14">
        <f t="shared" si="3"/>
        <v>2.2271714922048997E-3</v>
      </c>
      <c r="K56" s="15">
        <f t="shared" si="2"/>
        <v>0.98886414253897548</v>
      </c>
    </row>
    <row r="57" spans="1:11" x14ac:dyDescent="0.3">
      <c r="A57" s="55" t="s">
        <v>9</v>
      </c>
      <c r="B57" s="56" t="s">
        <v>68</v>
      </c>
      <c r="C57" s="56" t="s">
        <v>69</v>
      </c>
      <c r="D57" s="57">
        <v>0</v>
      </c>
      <c r="E57" s="57">
        <v>1</v>
      </c>
      <c r="F57" s="57">
        <v>1</v>
      </c>
      <c r="G57" s="65">
        <f>F57/$F$66</f>
        <v>7.1428571428571425E-2</v>
      </c>
      <c r="H57" s="59">
        <f>G57*$H$66</f>
        <v>0.21428571428571427</v>
      </c>
      <c r="J57" s="14">
        <f t="shared" si="3"/>
        <v>0</v>
      </c>
      <c r="K57" s="15">
        <f t="shared" si="2"/>
        <v>0</v>
      </c>
    </row>
    <row r="58" spans="1:11" x14ac:dyDescent="0.3">
      <c r="A58" s="42" t="s">
        <v>9</v>
      </c>
      <c r="B58" s="43" t="s">
        <v>68</v>
      </c>
      <c r="C58" s="52" t="s">
        <v>70</v>
      </c>
      <c r="D58" s="44">
        <v>0</v>
      </c>
      <c r="E58" s="44">
        <v>1</v>
      </c>
      <c r="F58" s="44">
        <v>1</v>
      </c>
      <c r="G58" s="67">
        <f t="shared" ref="G58:G66" si="10">F58/$F$66</f>
        <v>7.1428571428571425E-2</v>
      </c>
      <c r="H58" s="46">
        <f t="shared" ref="H58:H65" si="11">G58*$H$66</f>
        <v>0.21428571428571427</v>
      </c>
      <c r="J58" s="14">
        <f t="shared" si="3"/>
        <v>0</v>
      </c>
      <c r="K58" s="15">
        <f t="shared" si="2"/>
        <v>0</v>
      </c>
    </row>
    <row r="59" spans="1:11" x14ac:dyDescent="0.3">
      <c r="A59" s="55" t="s">
        <v>9</v>
      </c>
      <c r="B59" s="56" t="s">
        <v>68</v>
      </c>
      <c r="C59" s="56" t="s">
        <v>71</v>
      </c>
      <c r="D59" s="57">
        <v>0</v>
      </c>
      <c r="E59" s="57">
        <v>2</v>
      </c>
      <c r="F59" s="57">
        <v>2</v>
      </c>
      <c r="G59" s="65">
        <f t="shared" si="10"/>
        <v>0.14285714285714285</v>
      </c>
      <c r="H59" s="59">
        <f t="shared" si="11"/>
        <v>0.42857142857142855</v>
      </c>
      <c r="J59" s="14">
        <f t="shared" si="3"/>
        <v>0</v>
      </c>
      <c r="K59" s="15">
        <f t="shared" si="2"/>
        <v>0</v>
      </c>
    </row>
    <row r="60" spans="1:11" x14ac:dyDescent="0.3">
      <c r="A60" s="42" t="s">
        <v>9</v>
      </c>
      <c r="B60" s="43" t="s">
        <v>68</v>
      </c>
      <c r="C60" s="52" t="s">
        <v>72</v>
      </c>
      <c r="D60" s="44">
        <v>0</v>
      </c>
      <c r="E60" s="44">
        <v>3</v>
      </c>
      <c r="F60" s="44">
        <v>3</v>
      </c>
      <c r="G60" s="67">
        <f t="shared" si="10"/>
        <v>0.21428571428571427</v>
      </c>
      <c r="H60" s="46">
        <f t="shared" si="11"/>
        <v>0.64285714285714279</v>
      </c>
      <c r="J60" s="14">
        <f t="shared" si="3"/>
        <v>0</v>
      </c>
      <c r="K60" s="15">
        <f t="shared" si="2"/>
        <v>0</v>
      </c>
    </row>
    <row r="61" spans="1:11" x14ac:dyDescent="0.3">
      <c r="A61" s="55" t="s">
        <v>9</v>
      </c>
      <c r="B61" s="56" t="s">
        <v>68</v>
      </c>
      <c r="C61" s="56" t="s">
        <v>73</v>
      </c>
      <c r="D61" s="57">
        <v>0</v>
      </c>
      <c r="E61" s="57">
        <v>3</v>
      </c>
      <c r="F61" s="57">
        <v>3</v>
      </c>
      <c r="G61" s="65">
        <f t="shared" si="10"/>
        <v>0.21428571428571427</v>
      </c>
      <c r="H61" s="59">
        <f t="shared" si="11"/>
        <v>0.64285714285714279</v>
      </c>
      <c r="J61" s="14">
        <f t="shared" si="3"/>
        <v>0</v>
      </c>
      <c r="K61" s="15">
        <f t="shared" si="2"/>
        <v>0</v>
      </c>
    </row>
    <row r="62" spans="1:11" x14ac:dyDescent="0.3">
      <c r="A62" s="37" t="s">
        <v>9</v>
      </c>
      <c r="B62" s="38" t="s">
        <v>68</v>
      </c>
      <c r="C62" s="38" t="s">
        <v>74</v>
      </c>
      <c r="D62" s="39">
        <v>0</v>
      </c>
      <c r="E62" s="39">
        <v>7</v>
      </c>
      <c r="F62" s="39">
        <v>7</v>
      </c>
      <c r="G62" s="66">
        <f t="shared" si="10"/>
        <v>0.5</v>
      </c>
      <c r="H62" s="41">
        <f t="shared" si="11"/>
        <v>1.5</v>
      </c>
      <c r="J62" s="14">
        <f t="shared" si="3"/>
        <v>0</v>
      </c>
      <c r="K62" s="15">
        <f t="shared" si="2"/>
        <v>0</v>
      </c>
    </row>
    <row r="63" spans="1:11" x14ac:dyDescent="0.3">
      <c r="A63" s="42" t="s">
        <v>9</v>
      </c>
      <c r="B63" s="43" t="s">
        <v>68</v>
      </c>
      <c r="C63" s="52" t="s">
        <v>75</v>
      </c>
      <c r="D63" s="44">
        <v>0</v>
      </c>
      <c r="E63" s="44">
        <v>3</v>
      </c>
      <c r="F63" s="44">
        <v>3</v>
      </c>
      <c r="G63" s="67">
        <f t="shared" si="10"/>
        <v>0.21428571428571427</v>
      </c>
      <c r="H63" s="46">
        <f t="shared" si="11"/>
        <v>0.64285714285714279</v>
      </c>
      <c r="J63" s="14">
        <f t="shared" si="3"/>
        <v>0</v>
      </c>
      <c r="K63" s="15">
        <f t="shared" si="2"/>
        <v>0</v>
      </c>
    </row>
    <row r="64" spans="1:11" x14ac:dyDescent="0.3">
      <c r="A64" s="42" t="s">
        <v>9</v>
      </c>
      <c r="B64" s="43" t="s">
        <v>68</v>
      </c>
      <c r="C64" s="52" t="s">
        <v>76</v>
      </c>
      <c r="D64" s="44">
        <v>0</v>
      </c>
      <c r="E64" s="44">
        <v>3</v>
      </c>
      <c r="F64" s="44">
        <v>3</v>
      </c>
      <c r="G64" s="67">
        <f t="shared" si="10"/>
        <v>0.21428571428571427</v>
      </c>
      <c r="H64" s="46">
        <f t="shared" si="11"/>
        <v>0.64285714285714279</v>
      </c>
      <c r="J64" s="14">
        <f t="shared" si="3"/>
        <v>0</v>
      </c>
      <c r="K64" s="15">
        <f t="shared" si="2"/>
        <v>0</v>
      </c>
    </row>
    <row r="65" spans="1:11" x14ac:dyDescent="0.3">
      <c r="A65" s="55" t="s">
        <v>9</v>
      </c>
      <c r="B65" s="56" t="s">
        <v>68</v>
      </c>
      <c r="C65" s="56" t="s">
        <v>77</v>
      </c>
      <c r="D65" s="57">
        <v>0</v>
      </c>
      <c r="E65" s="57">
        <v>1</v>
      </c>
      <c r="F65" s="57">
        <v>1</v>
      </c>
      <c r="G65" s="65">
        <f t="shared" si="10"/>
        <v>7.1428571428571425E-2</v>
      </c>
      <c r="H65" s="59">
        <f t="shared" si="11"/>
        <v>0.21428571428571427</v>
      </c>
      <c r="J65" s="14">
        <f t="shared" si="3"/>
        <v>0</v>
      </c>
      <c r="K65" s="15">
        <f t="shared" si="2"/>
        <v>0</v>
      </c>
    </row>
    <row r="66" spans="1:11" x14ac:dyDescent="0.3">
      <c r="A66" s="60" t="s">
        <v>9</v>
      </c>
      <c r="B66" s="61" t="s">
        <v>78</v>
      </c>
      <c r="C66" s="61"/>
      <c r="D66" s="62">
        <v>0</v>
      </c>
      <c r="E66" s="62">
        <v>14</v>
      </c>
      <c r="F66" s="62">
        <v>14</v>
      </c>
      <c r="G66" s="69">
        <f t="shared" si="10"/>
        <v>1</v>
      </c>
      <c r="H66" s="64">
        <v>3</v>
      </c>
      <c r="J66" s="14">
        <f t="shared" si="3"/>
        <v>0</v>
      </c>
      <c r="K66" s="15">
        <f t="shared" si="2"/>
        <v>0</v>
      </c>
    </row>
    <row r="67" spans="1:11" x14ac:dyDescent="0.3">
      <c r="A67" s="42" t="s">
        <v>9</v>
      </c>
      <c r="B67" s="43" t="s">
        <v>79</v>
      </c>
      <c r="C67" s="52" t="s">
        <v>80</v>
      </c>
      <c r="D67" s="44">
        <v>0</v>
      </c>
      <c r="E67" s="44">
        <v>1</v>
      </c>
      <c r="F67" s="44">
        <v>1</v>
      </c>
      <c r="G67" s="67">
        <f t="shared" ref="G67:G71" si="12">F67/$F$73</f>
        <v>4.7619047619047616E-2</v>
      </c>
      <c r="H67" s="46">
        <f t="shared" ref="H67:H71" si="13">G67*$H$73</f>
        <v>3.3809523809523809</v>
      </c>
      <c r="J67" s="14">
        <f t="shared" ref="J67:J130" si="14">IFERROR(D67/F67,"")</f>
        <v>0</v>
      </c>
      <c r="K67" s="15">
        <f t="shared" ref="K67:K130" si="15">IFERROR(J67*H67,"")</f>
        <v>0</v>
      </c>
    </row>
    <row r="68" spans="1:11" x14ac:dyDescent="0.3">
      <c r="A68" s="37" t="s">
        <v>9</v>
      </c>
      <c r="B68" s="38" t="s">
        <v>79</v>
      </c>
      <c r="C68" s="38" t="s">
        <v>81</v>
      </c>
      <c r="D68" s="39">
        <v>0</v>
      </c>
      <c r="E68" s="39">
        <v>9</v>
      </c>
      <c r="F68" s="39">
        <v>9</v>
      </c>
      <c r="G68" s="66">
        <f t="shared" si="12"/>
        <v>0.42857142857142855</v>
      </c>
      <c r="H68" s="41">
        <f t="shared" si="13"/>
        <v>30.428571428571427</v>
      </c>
      <c r="J68" s="14">
        <f t="shared" si="14"/>
        <v>0</v>
      </c>
      <c r="K68" s="15">
        <f t="shared" si="15"/>
        <v>0</v>
      </c>
    </row>
    <row r="69" spans="1:11" x14ac:dyDescent="0.3">
      <c r="A69" s="55" t="s">
        <v>9</v>
      </c>
      <c r="B69" s="56" t="s">
        <v>79</v>
      </c>
      <c r="C69" s="56" t="s">
        <v>82</v>
      </c>
      <c r="D69" s="57">
        <v>0</v>
      </c>
      <c r="E69" s="57">
        <v>1</v>
      </c>
      <c r="F69" s="57">
        <v>1</v>
      </c>
      <c r="G69" s="65">
        <f t="shared" si="12"/>
        <v>4.7619047619047616E-2</v>
      </c>
      <c r="H69" s="59">
        <f t="shared" si="13"/>
        <v>3.3809523809523809</v>
      </c>
      <c r="J69" s="14">
        <f t="shared" si="14"/>
        <v>0</v>
      </c>
      <c r="K69" s="15">
        <f t="shared" si="15"/>
        <v>0</v>
      </c>
    </row>
    <row r="70" spans="1:11" x14ac:dyDescent="0.3">
      <c r="A70" s="42" t="s">
        <v>9</v>
      </c>
      <c r="B70" s="43" t="s">
        <v>79</v>
      </c>
      <c r="C70" s="52" t="s">
        <v>83</v>
      </c>
      <c r="D70" s="44">
        <v>0</v>
      </c>
      <c r="E70" s="44">
        <v>5</v>
      </c>
      <c r="F70" s="44">
        <v>5</v>
      </c>
      <c r="G70" s="67">
        <f t="shared" si="12"/>
        <v>0.23809523809523808</v>
      </c>
      <c r="H70" s="46">
        <f t="shared" si="13"/>
        <v>16.904761904761905</v>
      </c>
      <c r="J70" s="14">
        <f t="shared" si="14"/>
        <v>0</v>
      </c>
      <c r="K70" s="15">
        <f t="shared" si="15"/>
        <v>0</v>
      </c>
    </row>
    <row r="71" spans="1:11" x14ac:dyDescent="0.3">
      <c r="A71" s="42" t="s">
        <v>9</v>
      </c>
      <c r="B71" s="43" t="s">
        <v>79</v>
      </c>
      <c r="C71" s="52" t="s">
        <v>84</v>
      </c>
      <c r="D71" s="44">
        <v>0</v>
      </c>
      <c r="E71" s="44">
        <v>4</v>
      </c>
      <c r="F71" s="44">
        <v>4</v>
      </c>
      <c r="G71" s="67">
        <f t="shared" si="12"/>
        <v>0.19047619047619047</v>
      </c>
      <c r="H71" s="46">
        <f t="shared" si="13"/>
        <v>13.523809523809524</v>
      </c>
      <c r="J71" s="14">
        <f t="shared" si="14"/>
        <v>0</v>
      </c>
      <c r="K71" s="15">
        <f t="shared" si="15"/>
        <v>0</v>
      </c>
    </row>
    <row r="72" spans="1:11" x14ac:dyDescent="0.3">
      <c r="A72" s="37" t="s">
        <v>9</v>
      </c>
      <c r="B72" s="38" t="s">
        <v>79</v>
      </c>
      <c r="C72" s="38" t="s">
        <v>85</v>
      </c>
      <c r="D72" s="39">
        <v>0</v>
      </c>
      <c r="E72" s="39">
        <v>11</v>
      </c>
      <c r="F72" s="39">
        <v>11</v>
      </c>
      <c r="G72" s="66">
        <f>F72/$F$73</f>
        <v>0.52380952380952384</v>
      </c>
      <c r="H72" s="41">
        <f>G72*$H$73</f>
        <v>37.19047619047619</v>
      </c>
      <c r="J72" s="14">
        <f t="shared" si="14"/>
        <v>0</v>
      </c>
      <c r="K72" s="15">
        <f t="shared" si="15"/>
        <v>0</v>
      </c>
    </row>
    <row r="73" spans="1:11" x14ac:dyDescent="0.3">
      <c r="A73" s="47" t="s">
        <v>9</v>
      </c>
      <c r="B73" s="48" t="s">
        <v>86</v>
      </c>
      <c r="C73" s="48"/>
      <c r="D73" s="49">
        <v>0</v>
      </c>
      <c r="E73" s="49">
        <v>21</v>
      </c>
      <c r="F73" s="49">
        <v>21</v>
      </c>
      <c r="G73" s="70">
        <f t="shared" ref="G73" si="16">F73/$F$73</f>
        <v>1</v>
      </c>
      <c r="H73" s="51">
        <v>71</v>
      </c>
      <c r="J73" s="14">
        <f t="shared" si="14"/>
        <v>0</v>
      </c>
      <c r="K73" s="15">
        <f t="shared" si="15"/>
        <v>0</v>
      </c>
    </row>
    <row r="74" spans="1:11" x14ac:dyDescent="0.3">
      <c r="A74" s="37" t="s">
        <v>9</v>
      </c>
      <c r="B74" s="38" t="s">
        <v>87</v>
      </c>
      <c r="C74" s="38" t="s">
        <v>88</v>
      </c>
      <c r="D74" s="39">
        <v>0</v>
      </c>
      <c r="E74" s="39">
        <v>32</v>
      </c>
      <c r="F74" s="39">
        <v>32</v>
      </c>
      <c r="G74" s="66">
        <f>F74/$F$86</f>
        <v>0.42666666666666669</v>
      </c>
      <c r="H74" s="41">
        <f>G74*$H$86</f>
        <v>77.653333333333336</v>
      </c>
      <c r="J74" s="14">
        <f t="shared" si="14"/>
        <v>0</v>
      </c>
      <c r="K74" s="15">
        <f t="shared" si="15"/>
        <v>0</v>
      </c>
    </row>
    <row r="75" spans="1:11" x14ac:dyDescent="0.3">
      <c r="A75" s="42" t="s">
        <v>9</v>
      </c>
      <c r="B75" s="43" t="s">
        <v>87</v>
      </c>
      <c r="C75" s="43" t="s">
        <v>90</v>
      </c>
      <c r="D75" s="44">
        <v>0</v>
      </c>
      <c r="E75" s="44">
        <v>3</v>
      </c>
      <c r="F75" s="44">
        <v>3</v>
      </c>
      <c r="G75" s="67">
        <f t="shared" ref="G75:G86" si="17">F75/$F$86</f>
        <v>0.04</v>
      </c>
      <c r="H75" s="46">
        <f t="shared" ref="H75:H85" si="18">G75*$H$86</f>
        <v>7.28</v>
      </c>
      <c r="J75" s="14">
        <f t="shared" si="14"/>
        <v>0</v>
      </c>
      <c r="K75" s="15">
        <f t="shared" si="15"/>
        <v>0</v>
      </c>
    </row>
    <row r="76" spans="1:11" x14ac:dyDescent="0.3">
      <c r="A76" s="42" t="s">
        <v>9</v>
      </c>
      <c r="B76" s="43" t="s">
        <v>87</v>
      </c>
      <c r="C76" s="43" t="s">
        <v>91</v>
      </c>
      <c r="D76" s="44">
        <v>0</v>
      </c>
      <c r="E76" s="44">
        <v>0</v>
      </c>
      <c r="F76" s="44">
        <v>0</v>
      </c>
      <c r="G76" s="67">
        <f t="shared" si="17"/>
        <v>0</v>
      </c>
      <c r="H76" s="46">
        <f t="shared" si="18"/>
        <v>0</v>
      </c>
      <c r="J76" s="14">
        <v>0</v>
      </c>
      <c r="K76" s="15">
        <f t="shared" si="15"/>
        <v>0</v>
      </c>
    </row>
    <row r="77" spans="1:11" x14ac:dyDescent="0.3">
      <c r="A77" s="55" t="s">
        <v>9</v>
      </c>
      <c r="B77" s="56" t="s">
        <v>87</v>
      </c>
      <c r="C77" s="56" t="s">
        <v>89</v>
      </c>
      <c r="D77" s="57">
        <v>0</v>
      </c>
      <c r="E77" s="57">
        <v>5</v>
      </c>
      <c r="F77" s="57">
        <v>5</v>
      </c>
      <c r="G77" s="65">
        <f t="shared" si="17"/>
        <v>6.6666666666666666E-2</v>
      </c>
      <c r="H77" s="59">
        <f t="shared" si="18"/>
        <v>12.133333333333333</v>
      </c>
      <c r="J77" s="14">
        <f t="shared" si="14"/>
        <v>0</v>
      </c>
      <c r="K77" s="15">
        <f t="shared" si="15"/>
        <v>0</v>
      </c>
    </row>
    <row r="78" spans="1:11" x14ac:dyDescent="0.3">
      <c r="A78" s="37" t="s">
        <v>9</v>
      </c>
      <c r="B78" s="38" t="s">
        <v>87</v>
      </c>
      <c r="C78" s="38" t="s">
        <v>92</v>
      </c>
      <c r="D78" s="39">
        <v>0</v>
      </c>
      <c r="E78" s="39">
        <v>1</v>
      </c>
      <c r="F78" s="39">
        <v>1</v>
      </c>
      <c r="G78" s="66">
        <f t="shared" si="17"/>
        <v>1.3333333333333334E-2</v>
      </c>
      <c r="H78" s="41">
        <f t="shared" si="18"/>
        <v>2.4266666666666667</v>
      </c>
      <c r="J78" s="14">
        <f t="shared" si="14"/>
        <v>0</v>
      </c>
      <c r="K78" s="15">
        <f t="shared" si="15"/>
        <v>0</v>
      </c>
    </row>
    <row r="79" spans="1:11" x14ac:dyDescent="0.3">
      <c r="A79" s="42" t="s">
        <v>9</v>
      </c>
      <c r="B79" s="43" t="s">
        <v>87</v>
      </c>
      <c r="C79" s="43" t="s">
        <v>93</v>
      </c>
      <c r="D79" s="44">
        <v>0</v>
      </c>
      <c r="E79" s="44">
        <v>0</v>
      </c>
      <c r="F79" s="44">
        <v>0</v>
      </c>
      <c r="G79" s="67">
        <f t="shared" si="17"/>
        <v>0</v>
      </c>
      <c r="H79" s="46">
        <f t="shared" si="18"/>
        <v>0</v>
      </c>
      <c r="J79" s="14">
        <v>0</v>
      </c>
      <c r="K79" s="15">
        <f t="shared" si="15"/>
        <v>0</v>
      </c>
    </row>
    <row r="80" spans="1:11" x14ac:dyDescent="0.3">
      <c r="A80" s="37" t="s">
        <v>9</v>
      </c>
      <c r="B80" s="38" t="s">
        <v>87</v>
      </c>
      <c r="C80" s="38" t="s">
        <v>94</v>
      </c>
      <c r="D80" s="39">
        <v>0</v>
      </c>
      <c r="E80" s="39">
        <v>5</v>
      </c>
      <c r="F80" s="39">
        <v>5</v>
      </c>
      <c r="G80" s="66">
        <f t="shared" si="17"/>
        <v>6.6666666666666666E-2</v>
      </c>
      <c r="H80" s="41">
        <f t="shared" si="18"/>
        <v>12.133333333333333</v>
      </c>
      <c r="J80" s="14">
        <f t="shared" si="14"/>
        <v>0</v>
      </c>
      <c r="K80" s="15">
        <f t="shared" si="15"/>
        <v>0</v>
      </c>
    </row>
    <row r="81" spans="1:11" x14ac:dyDescent="0.3">
      <c r="A81" s="42" t="s">
        <v>9</v>
      </c>
      <c r="B81" s="43" t="s">
        <v>87</v>
      </c>
      <c r="C81" s="43" t="s">
        <v>95</v>
      </c>
      <c r="D81" s="44">
        <v>0</v>
      </c>
      <c r="E81" s="44">
        <v>2</v>
      </c>
      <c r="F81" s="44">
        <v>2</v>
      </c>
      <c r="G81" s="67">
        <f t="shared" si="17"/>
        <v>2.6666666666666668E-2</v>
      </c>
      <c r="H81" s="46">
        <f t="shared" si="18"/>
        <v>4.8533333333333335</v>
      </c>
      <c r="J81" s="14">
        <f t="shared" si="14"/>
        <v>0</v>
      </c>
      <c r="K81" s="15">
        <f t="shared" si="15"/>
        <v>0</v>
      </c>
    </row>
    <row r="82" spans="1:11" x14ac:dyDescent="0.3">
      <c r="A82" s="37" t="s">
        <v>9</v>
      </c>
      <c r="B82" s="38" t="s">
        <v>87</v>
      </c>
      <c r="C82" s="38" t="s">
        <v>96</v>
      </c>
      <c r="D82" s="39">
        <v>0</v>
      </c>
      <c r="E82" s="39">
        <v>21</v>
      </c>
      <c r="F82" s="39">
        <v>21</v>
      </c>
      <c r="G82" s="66">
        <f t="shared" si="17"/>
        <v>0.28000000000000003</v>
      </c>
      <c r="H82" s="41">
        <f t="shared" si="18"/>
        <v>50.960000000000008</v>
      </c>
      <c r="J82" s="14">
        <f t="shared" si="14"/>
        <v>0</v>
      </c>
      <c r="K82" s="15">
        <f t="shared" si="15"/>
        <v>0</v>
      </c>
    </row>
    <row r="83" spans="1:11" x14ac:dyDescent="0.3">
      <c r="A83" s="55" t="s">
        <v>9</v>
      </c>
      <c r="B83" s="56" t="s">
        <v>87</v>
      </c>
      <c r="C83" s="56" t="s">
        <v>97</v>
      </c>
      <c r="D83" s="57">
        <v>0</v>
      </c>
      <c r="E83" s="57">
        <v>1</v>
      </c>
      <c r="F83" s="57">
        <v>1</v>
      </c>
      <c r="G83" s="65">
        <f t="shared" si="17"/>
        <v>1.3333333333333334E-2</v>
      </c>
      <c r="H83" s="59">
        <f t="shared" si="18"/>
        <v>2.4266666666666667</v>
      </c>
      <c r="J83" s="14">
        <f t="shared" si="14"/>
        <v>0</v>
      </c>
      <c r="K83" s="15">
        <f t="shared" si="15"/>
        <v>0</v>
      </c>
    </row>
    <row r="84" spans="1:11" x14ac:dyDescent="0.3">
      <c r="A84" s="37" t="s">
        <v>9</v>
      </c>
      <c r="B84" s="38" t="s">
        <v>87</v>
      </c>
      <c r="C84" s="38" t="s">
        <v>98</v>
      </c>
      <c r="D84" s="39">
        <v>0</v>
      </c>
      <c r="E84" s="39">
        <v>1</v>
      </c>
      <c r="F84" s="39">
        <v>1</v>
      </c>
      <c r="G84" s="66">
        <f t="shared" si="17"/>
        <v>1.3333333333333334E-2</v>
      </c>
      <c r="H84" s="41">
        <f t="shared" si="18"/>
        <v>2.4266666666666667</v>
      </c>
      <c r="J84" s="14">
        <f t="shared" si="14"/>
        <v>0</v>
      </c>
      <c r="K84" s="15">
        <f t="shared" si="15"/>
        <v>0</v>
      </c>
    </row>
    <row r="85" spans="1:11" x14ac:dyDescent="0.3">
      <c r="A85" s="55" t="s">
        <v>9</v>
      </c>
      <c r="B85" s="56" t="s">
        <v>87</v>
      </c>
      <c r="C85" s="56" t="s">
        <v>99</v>
      </c>
      <c r="D85" s="57">
        <v>0</v>
      </c>
      <c r="E85" s="57">
        <v>9</v>
      </c>
      <c r="F85" s="57">
        <v>9</v>
      </c>
      <c r="G85" s="65">
        <f t="shared" si="17"/>
        <v>0.12</v>
      </c>
      <c r="H85" s="59">
        <f t="shared" si="18"/>
        <v>21.84</v>
      </c>
      <c r="J85" s="14">
        <f t="shared" si="14"/>
        <v>0</v>
      </c>
      <c r="K85" s="15">
        <f t="shared" si="15"/>
        <v>0</v>
      </c>
    </row>
    <row r="86" spans="1:11" x14ac:dyDescent="0.3">
      <c r="A86" s="60" t="s">
        <v>9</v>
      </c>
      <c r="B86" s="61" t="s">
        <v>100</v>
      </c>
      <c r="C86" s="61"/>
      <c r="D86" s="62">
        <v>0</v>
      </c>
      <c r="E86" s="62">
        <v>75</v>
      </c>
      <c r="F86" s="62">
        <v>75</v>
      </c>
      <c r="G86" s="69">
        <f t="shared" si="17"/>
        <v>1</v>
      </c>
      <c r="H86" s="64">
        <v>182</v>
      </c>
      <c r="J86" s="14">
        <f t="shared" si="14"/>
        <v>0</v>
      </c>
      <c r="K86" s="15">
        <f t="shared" si="15"/>
        <v>0</v>
      </c>
    </row>
    <row r="87" spans="1:11" x14ac:dyDescent="0.3">
      <c r="A87" s="42" t="s">
        <v>9</v>
      </c>
      <c r="B87" s="43" t="s">
        <v>101</v>
      </c>
      <c r="C87" s="52" t="s">
        <v>102</v>
      </c>
      <c r="D87" s="44">
        <v>0</v>
      </c>
      <c r="E87" s="44">
        <v>0</v>
      </c>
      <c r="F87" s="44">
        <v>0</v>
      </c>
      <c r="G87" s="67">
        <f>F87/$F$106</f>
        <v>0</v>
      </c>
      <c r="H87" s="46">
        <f>G87*$H$106</f>
        <v>0</v>
      </c>
      <c r="J87" s="14">
        <v>0</v>
      </c>
      <c r="K87" s="15">
        <f t="shared" si="15"/>
        <v>0</v>
      </c>
    </row>
    <row r="88" spans="1:11" x14ac:dyDescent="0.3">
      <c r="A88" s="37" t="s">
        <v>9</v>
      </c>
      <c r="B88" s="38" t="s">
        <v>101</v>
      </c>
      <c r="C88" s="38" t="s">
        <v>103</v>
      </c>
      <c r="D88" s="39">
        <v>0</v>
      </c>
      <c r="E88" s="39">
        <v>1</v>
      </c>
      <c r="F88" s="39">
        <v>1</v>
      </c>
      <c r="G88" s="66">
        <f t="shared" ref="G88:G105" si="19">F88/$F$106</f>
        <v>1.0752688172043012E-2</v>
      </c>
      <c r="H88" s="41">
        <f t="shared" ref="H88:H105" si="20">G88*$H$106</f>
        <v>0.93548387096774199</v>
      </c>
      <c r="J88" s="14">
        <f t="shared" si="14"/>
        <v>0</v>
      </c>
      <c r="K88" s="15">
        <f t="shared" si="15"/>
        <v>0</v>
      </c>
    </row>
    <row r="89" spans="1:11" x14ac:dyDescent="0.3">
      <c r="A89" s="55" t="s">
        <v>9</v>
      </c>
      <c r="B89" s="56" t="s">
        <v>101</v>
      </c>
      <c r="C89" s="56" t="s">
        <v>104</v>
      </c>
      <c r="D89" s="57">
        <v>0</v>
      </c>
      <c r="E89" s="57">
        <v>2</v>
      </c>
      <c r="F89" s="57">
        <v>2</v>
      </c>
      <c r="G89" s="65">
        <f t="shared" si="19"/>
        <v>2.1505376344086023E-2</v>
      </c>
      <c r="H89" s="59">
        <f t="shared" si="20"/>
        <v>1.870967741935484</v>
      </c>
      <c r="J89" s="14">
        <f t="shared" si="14"/>
        <v>0</v>
      </c>
      <c r="K89" s="15">
        <f t="shared" si="15"/>
        <v>0</v>
      </c>
    </row>
    <row r="90" spans="1:11" x14ac:dyDescent="0.3">
      <c r="A90" s="42" t="s">
        <v>9</v>
      </c>
      <c r="B90" s="43" t="s">
        <v>101</v>
      </c>
      <c r="C90" s="52" t="s">
        <v>105</v>
      </c>
      <c r="D90" s="44">
        <v>0</v>
      </c>
      <c r="E90" s="44">
        <v>4</v>
      </c>
      <c r="F90" s="44">
        <v>4</v>
      </c>
      <c r="G90" s="67">
        <f t="shared" si="19"/>
        <v>4.3010752688172046E-2</v>
      </c>
      <c r="H90" s="46">
        <f t="shared" si="20"/>
        <v>3.741935483870968</v>
      </c>
      <c r="J90" s="14">
        <f t="shared" si="14"/>
        <v>0</v>
      </c>
      <c r="K90" s="15">
        <f t="shared" si="15"/>
        <v>0</v>
      </c>
    </row>
    <row r="91" spans="1:11" x14ac:dyDescent="0.3">
      <c r="A91" s="55" t="s">
        <v>9</v>
      </c>
      <c r="B91" s="56" t="s">
        <v>101</v>
      </c>
      <c r="C91" s="56" t="s">
        <v>106</v>
      </c>
      <c r="D91" s="57">
        <v>0</v>
      </c>
      <c r="E91" s="57">
        <v>5</v>
      </c>
      <c r="F91" s="57">
        <v>5</v>
      </c>
      <c r="G91" s="65">
        <f t="shared" si="19"/>
        <v>5.3763440860215055E-2</v>
      </c>
      <c r="H91" s="59">
        <f t="shared" si="20"/>
        <v>4.67741935483871</v>
      </c>
      <c r="J91" s="14">
        <f t="shared" si="14"/>
        <v>0</v>
      </c>
      <c r="K91" s="15">
        <f t="shared" si="15"/>
        <v>0</v>
      </c>
    </row>
    <row r="92" spans="1:11" x14ac:dyDescent="0.3">
      <c r="A92" s="42" t="s">
        <v>9</v>
      </c>
      <c r="B92" s="43" t="s">
        <v>101</v>
      </c>
      <c r="C92" s="52" t="s">
        <v>194</v>
      </c>
      <c r="D92" s="44">
        <v>0</v>
      </c>
      <c r="E92" s="44">
        <v>0</v>
      </c>
      <c r="F92" s="44">
        <v>0</v>
      </c>
      <c r="G92" s="68">
        <f>F92/$F$22</f>
        <v>0</v>
      </c>
      <c r="H92" s="46">
        <f t="shared" si="20"/>
        <v>0</v>
      </c>
      <c r="J92" s="14">
        <v>0</v>
      </c>
      <c r="K92" s="15">
        <f t="shared" si="15"/>
        <v>0</v>
      </c>
    </row>
    <row r="93" spans="1:11" x14ac:dyDescent="0.3">
      <c r="A93" s="55" t="s">
        <v>9</v>
      </c>
      <c r="B93" s="56" t="s">
        <v>101</v>
      </c>
      <c r="C93" s="56" t="s">
        <v>108</v>
      </c>
      <c r="D93" s="57">
        <v>0</v>
      </c>
      <c r="E93" s="57">
        <v>2</v>
      </c>
      <c r="F93" s="57">
        <v>2</v>
      </c>
      <c r="G93" s="65">
        <f t="shared" si="19"/>
        <v>2.1505376344086023E-2</v>
      </c>
      <c r="H93" s="59">
        <f t="shared" si="20"/>
        <v>1.870967741935484</v>
      </c>
      <c r="J93" s="14">
        <f t="shared" si="14"/>
        <v>0</v>
      </c>
      <c r="K93" s="15">
        <f t="shared" si="15"/>
        <v>0</v>
      </c>
    </row>
    <row r="94" spans="1:11" x14ac:dyDescent="0.3">
      <c r="A94" s="42" t="s">
        <v>9</v>
      </c>
      <c r="B94" s="43" t="s">
        <v>101</v>
      </c>
      <c r="C94" s="52" t="s">
        <v>109</v>
      </c>
      <c r="D94" s="44">
        <v>0</v>
      </c>
      <c r="E94" s="44">
        <v>5</v>
      </c>
      <c r="F94" s="44">
        <v>5</v>
      </c>
      <c r="G94" s="67">
        <f t="shared" si="19"/>
        <v>5.3763440860215055E-2</v>
      </c>
      <c r="H94" s="46">
        <f t="shared" si="20"/>
        <v>4.67741935483871</v>
      </c>
      <c r="J94" s="14">
        <f t="shared" si="14"/>
        <v>0</v>
      </c>
      <c r="K94" s="15">
        <f t="shared" si="15"/>
        <v>0</v>
      </c>
    </row>
    <row r="95" spans="1:11" x14ac:dyDescent="0.3">
      <c r="A95" s="55" t="s">
        <v>9</v>
      </c>
      <c r="B95" s="56" t="s">
        <v>101</v>
      </c>
      <c r="C95" s="56" t="s">
        <v>110</v>
      </c>
      <c r="D95" s="57">
        <v>0</v>
      </c>
      <c r="E95" s="57">
        <v>8</v>
      </c>
      <c r="F95" s="57">
        <v>8</v>
      </c>
      <c r="G95" s="65">
        <f t="shared" si="19"/>
        <v>8.6021505376344093E-2</v>
      </c>
      <c r="H95" s="59">
        <f t="shared" si="20"/>
        <v>7.4838709677419359</v>
      </c>
      <c r="J95" s="14">
        <f t="shared" si="14"/>
        <v>0</v>
      </c>
      <c r="K95" s="15">
        <f t="shared" si="15"/>
        <v>0</v>
      </c>
    </row>
    <row r="96" spans="1:11" x14ac:dyDescent="0.3">
      <c r="A96" s="42" t="s">
        <v>9</v>
      </c>
      <c r="B96" s="43" t="s">
        <v>101</v>
      </c>
      <c r="C96" s="52" t="s">
        <v>111</v>
      </c>
      <c r="D96" s="44">
        <v>0</v>
      </c>
      <c r="E96" s="44">
        <v>0</v>
      </c>
      <c r="F96" s="44">
        <v>0</v>
      </c>
      <c r="G96" s="67">
        <f t="shared" si="19"/>
        <v>0</v>
      </c>
      <c r="H96" s="46">
        <f t="shared" si="20"/>
        <v>0</v>
      </c>
      <c r="J96" s="14">
        <v>0</v>
      </c>
      <c r="K96" s="15">
        <f t="shared" si="15"/>
        <v>0</v>
      </c>
    </row>
    <row r="97" spans="1:11" x14ac:dyDescent="0.3">
      <c r="A97" s="55" t="s">
        <v>9</v>
      </c>
      <c r="B97" s="56" t="s">
        <v>101</v>
      </c>
      <c r="C97" s="56" t="s">
        <v>112</v>
      </c>
      <c r="D97" s="57">
        <v>0</v>
      </c>
      <c r="E97" s="57">
        <v>4</v>
      </c>
      <c r="F97" s="57">
        <v>4</v>
      </c>
      <c r="G97" s="65">
        <f t="shared" si="19"/>
        <v>4.3010752688172046E-2</v>
      </c>
      <c r="H97" s="59">
        <f t="shared" si="20"/>
        <v>3.741935483870968</v>
      </c>
      <c r="J97" s="14">
        <f t="shared" si="14"/>
        <v>0</v>
      </c>
      <c r="K97" s="15">
        <f t="shared" si="15"/>
        <v>0</v>
      </c>
    </row>
    <row r="98" spans="1:11" x14ac:dyDescent="0.3">
      <c r="A98" s="37" t="s">
        <v>9</v>
      </c>
      <c r="B98" s="38" t="s">
        <v>101</v>
      </c>
      <c r="C98" s="38" t="s">
        <v>113</v>
      </c>
      <c r="D98" s="39">
        <v>0</v>
      </c>
      <c r="E98" s="39">
        <v>6</v>
      </c>
      <c r="F98" s="39">
        <v>6</v>
      </c>
      <c r="G98" s="66">
        <f t="shared" si="19"/>
        <v>6.4516129032258063E-2</v>
      </c>
      <c r="H98" s="41">
        <f t="shared" si="20"/>
        <v>5.6129032258064511</v>
      </c>
      <c r="J98" s="14">
        <f t="shared" si="14"/>
        <v>0</v>
      </c>
      <c r="K98" s="15">
        <f t="shared" si="15"/>
        <v>0</v>
      </c>
    </row>
    <row r="99" spans="1:11" x14ac:dyDescent="0.3">
      <c r="A99" s="55" t="s">
        <v>9</v>
      </c>
      <c r="B99" s="56" t="s">
        <v>101</v>
      </c>
      <c r="C99" s="56" t="s">
        <v>114</v>
      </c>
      <c r="D99" s="57">
        <v>0</v>
      </c>
      <c r="E99" s="57">
        <v>1</v>
      </c>
      <c r="F99" s="57">
        <v>1</v>
      </c>
      <c r="G99" s="65">
        <f t="shared" si="19"/>
        <v>1.0752688172043012E-2</v>
      </c>
      <c r="H99" s="59">
        <f t="shared" si="20"/>
        <v>0.93548387096774199</v>
      </c>
      <c r="J99" s="14">
        <f t="shared" si="14"/>
        <v>0</v>
      </c>
      <c r="K99" s="15">
        <f t="shared" si="15"/>
        <v>0</v>
      </c>
    </row>
    <row r="100" spans="1:11" x14ac:dyDescent="0.3">
      <c r="A100" s="42" t="s">
        <v>9</v>
      </c>
      <c r="B100" s="43" t="s">
        <v>101</v>
      </c>
      <c r="C100" s="71" t="s">
        <v>115</v>
      </c>
      <c r="D100" s="44">
        <v>0</v>
      </c>
      <c r="E100" s="44">
        <v>0</v>
      </c>
      <c r="F100" s="44">
        <v>0</v>
      </c>
      <c r="G100" s="67">
        <f t="shared" si="19"/>
        <v>0</v>
      </c>
      <c r="H100" s="46">
        <f t="shared" si="20"/>
        <v>0</v>
      </c>
      <c r="J100" s="14">
        <v>0</v>
      </c>
      <c r="K100" s="15">
        <f t="shared" si="15"/>
        <v>0</v>
      </c>
    </row>
    <row r="101" spans="1:11" x14ac:dyDescent="0.3">
      <c r="A101" s="42" t="s">
        <v>9</v>
      </c>
      <c r="B101" s="43" t="s">
        <v>101</v>
      </c>
      <c r="C101" s="71" t="s">
        <v>116</v>
      </c>
      <c r="D101" s="44">
        <v>0</v>
      </c>
      <c r="E101" s="44">
        <v>3</v>
      </c>
      <c r="F101" s="44">
        <v>3</v>
      </c>
      <c r="G101" s="67">
        <f t="shared" si="19"/>
        <v>3.2258064516129031E-2</v>
      </c>
      <c r="H101" s="46">
        <f t="shared" si="20"/>
        <v>2.8064516129032255</v>
      </c>
      <c r="J101" s="14">
        <f t="shared" si="14"/>
        <v>0</v>
      </c>
      <c r="K101" s="15">
        <f t="shared" si="15"/>
        <v>0</v>
      </c>
    </row>
    <row r="102" spans="1:11" x14ac:dyDescent="0.3">
      <c r="A102" s="37" t="s">
        <v>9</v>
      </c>
      <c r="B102" s="38" t="s">
        <v>101</v>
      </c>
      <c r="C102" s="38" t="s">
        <v>117</v>
      </c>
      <c r="D102" s="39">
        <v>0</v>
      </c>
      <c r="E102" s="39">
        <v>1</v>
      </c>
      <c r="F102" s="39">
        <v>1</v>
      </c>
      <c r="G102" s="66">
        <f t="shared" si="19"/>
        <v>1.0752688172043012E-2</v>
      </c>
      <c r="H102" s="41">
        <f t="shared" si="20"/>
        <v>0.93548387096774199</v>
      </c>
      <c r="J102" s="14">
        <f t="shared" si="14"/>
        <v>0</v>
      </c>
      <c r="K102" s="15">
        <f t="shared" si="15"/>
        <v>0</v>
      </c>
    </row>
    <row r="103" spans="1:11" x14ac:dyDescent="0.3">
      <c r="A103" s="42" t="s">
        <v>9</v>
      </c>
      <c r="B103" s="43" t="s">
        <v>101</v>
      </c>
      <c r="C103" s="52" t="s">
        <v>118</v>
      </c>
      <c r="D103" s="44">
        <v>0</v>
      </c>
      <c r="E103" s="44">
        <v>4</v>
      </c>
      <c r="F103" s="44">
        <v>4</v>
      </c>
      <c r="G103" s="67">
        <f t="shared" si="19"/>
        <v>4.3010752688172046E-2</v>
      </c>
      <c r="H103" s="46">
        <f t="shared" si="20"/>
        <v>3.741935483870968</v>
      </c>
      <c r="J103" s="14">
        <f t="shared" si="14"/>
        <v>0</v>
      </c>
      <c r="K103" s="15">
        <f t="shared" si="15"/>
        <v>0</v>
      </c>
    </row>
    <row r="104" spans="1:11" x14ac:dyDescent="0.3">
      <c r="A104" s="42" t="s">
        <v>9</v>
      </c>
      <c r="B104" s="43" t="s">
        <v>101</v>
      </c>
      <c r="C104" s="52" t="s">
        <v>119</v>
      </c>
      <c r="D104" s="44">
        <v>0</v>
      </c>
      <c r="E104" s="44">
        <v>0</v>
      </c>
      <c r="F104" s="44">
        <v>0</v>
      </c>
      <c r="G104" s="67">
        <f t="shared" si="19"/>
        <v>0</v>
      </c>
      <c r="H104" s="46">
        <f t="shared" si="20"/>
        <v>0</v>
      </c>
      <c r="J104" s="14">
        <v>0</v>
      </c>
      <c r="K104" s="15">
        <f t="shared" si="15"/>
        <v>0</v>
      </c>
    </row>
    <row r="105" spans="1:11" x14ac:dyDescent="0.3">
      <c r="A105" s="55" t="s">
        <v>9</v>
      </c>
      <c r="B105" s="56" t="s">
        <v>101</v>
      </c>
      <c r="C105" s="56" t="s">
        <v>120</v>
      </c>
      <c r="D105" s="57">
        <v>0</v>
      </c>
      <c r="E105" s="57">
        <v>63</v>
      </c>
      <c r="F105" s="57">
        <v>63</v>
      </c>
      <c r="G105" s="65">
        <f t="shared" si="19"/>
        <v>0.67741935483870963</v>
      </c>
      <c r="H105" s="59">
        <f t="shared" si="20"/>
        <v>58.935483870967737</v>
      </c>
      <c r="J105" s="14">
        <f t="shared" si="14"/>
        <v>0</v>
      </c>
      <c r="K105" s="15">
        <f t="shared" si="15"/>
        <v>0</v>
      </c>
    </row>
    <row r="106" spans="1:11" x14ac:dyDescent="0.3">
      <c r="A106" s="60" t="s">
        <v>9</v>
      </c>
      <c r="B106" s="61" t="s">
        <v>121</v>
      </c>
      <c r="C106" s="61"/>
      <c r="D106" s="62">
        <v>0</v>
      </c>
      <c r="E106" s="62">
        <v>93</v>
      </c>
      <c r="F106" s="62">
        <v>93</v>
      </c>
      <c r="G106" s="69">
        <f>F106/$F$106</f>
        <v>1</v>
      </c>
      <c r="H106" s="64">
        <v>87</v>
      </c>
      <c r="J106" s="14">
        <f t="shared" si="14"/>
        <v>0</v>
      </c>
      <c r="K106" s="15">
        <f t="shared" si="15"/>
        <v>0</v>
      </c>
    </row>
    <row r="107" spans="1:11" x14ac:dyDescent="0.3">
      <c r="A107" s="55" t="s">
        <v>9</v>
      </c>
      <c r="B107" s="56" t="s">
        <v>122</v>
      </c>
      <c r="C107" s="56" t="s">
        <v>123</v>
      </c>
      <c r="D107" s="57">
        <v>0</v>
      </c>
      <c r="E107" s="57">
        <v>14</v>
      </c>
      <c r="F107" s="57">
        <v>14</v>
      </c>
      <c r="G107" s="65">
        <f>F107/$F$113</f>
        <v>0.13725490196078433</v>
      </c>
      <c r="H107" s="59">
        <f>G107*$H$113</f>
        <v>11.254901960784315</v>
      </c>
      <c r="J107" s="14">
        <f t="shared" si="14"/>
        <v>0</v>
      </c>
      <c r="K107" s="15">
        <f t="shared" si="15"/>
        <v>0</v>
      </c>
    </row>
    <row r="108" spans="1:11" x14ac:dyDescent="0.3">
      <c r="A108" s="42" t="s">
        <v>9</v>
      </c>
      <c r="B108" s="43" t="s">
        <v>122</v>
      </c>
      <c r="C108" s="52" t="s">
        <v>124</v>
      </c>
      <c r="D108" s="44">
        <v>0</v>
      </c>
      <c r="E108" s="44">
        <v>0</v>
      </c>
      <c r="F108" s="44">
        <v>0</v>
      </c>
      <c r="G108" s="67">
        <f t="shared" ref="G108:G112" si="21">F108/$F$113</f>
        <v>0</v>
      </c>
      <c r="H108" s="46">
        <f t="shared" ref="H108:H112" si="22">G108*$H$113</f>
        <v>0</v>
      </c>
      <c r="J108" s="14">
        <v>0</v>
      </c>
      <c r="K108" s="15">
        <f t="shared" si="15"/>
        <v>0</v>
      </c>
    </row>
    <row r="109" spans="1:11" x14ac:dyDescent="0.3">
      <c r="A109" s="55" t="s">
        <v>9</v>
      </c>
      <c r="B109" s="56" t="s">
        <v>122</v>
      </c>
      <c r="C109" s="56" t="s">
        <v>125</v>
      </c>
      <c r="D109" s="57">
        <v>0</v>
      </c>
      <c r="E109" s="57">
        <v>9</v>
      </c>
      <c r="F109" s="57">
        <v>9</v>
      </c>
      <c r="G109" s="65">
        <f t="shared" si="21"/>
        <v>8.8235294117647065E-2</v>
      </c>
      <c r="H109" s="59">
        <f t="shared" si="22"/>
        <v>7.2352941176470589</v>
      </c>
      <c r="J109" s="14">
        <f t="shared" si="14"/>
        <v>0</v>
      </c>
      <c r="K109" s="15">
        <f t="shared" si="15"/>
        <v>0</v>
      </c>
    </row>
    <row r="110" spans="1:11" x14ac:dyDescent="0.3">
      <c r="A110" s="42" t="s">
        <v>9</v>
      </c>
      <c r="B110" s="43" t="s">
        <v>122</v>
      </c>
      <c r="C110" s="52" t="s">
        <v>126</v>
      </c>
      <c r="D110" s="44">
        <v>0</v>
      </c>
      <c r="E110" s="44">
        <v>0</v>
      </c>
      <c r="F110" s="44">
        <v>0</v>
      </c>
      <c r="G110" s="67">
        <f t="shared" si="21"/>
        <v>0</v>
      </c>
      <c r="H110" s="46">
        <f t="shared" si="22"/>
        <v>0</v>
      </c>
      <c r="J110" s="14">
        <v>0</v>
      </c>
      <c r="K110" s="15">
        <f t="shared" si="15"/>
        <v>0</v>
      </c>
    </row>
    <row r="111" spans="1:11" x14ac:dyDescent="0.3">
      <c r="A111" s="42" t="s">
        <v>9</v>
      </c>
      <c r="B111" s="43" t="s">
        <v>122</v>
      </c>
      <c r="C111" s="52" t="s">
        <v>127</v>
      </c>
      <c r="D111" s="44">
        <v>0</v>
      </c>
      <c r="E111" s="44">
        <v>1</v>
      </c>
      <c r="F111" s="44">
        <v>1</v>
      </c>
      <c r="G111" s="67">
        <f t="shared" si="21"/>
        <v>9.8039215686274508E-3</v>
      </c>
      <c r="H111" s="46">
        <f t="shared" si="22"/>
        <v>0.80392156862745101</v>
      </c>
      <c r="J111" s="14">
        <f t="shared" si="14"/>
        <v>0</v>
      </c>
      <c r="K111" s="15">
        <f t="shared" si="15"/>
        <v>0</v>
      </c>
    </row>
    <row r="112" spans="1:11" x14ac:dyDescent="0.3">
      <c r="A112" s="37" t="s">
        <v>9</v>
      </c>
      <c r="B112" s="38" t="s">
        <v>122</v>
      </c>
      <c r="C112" s="38" t="s">
        <v>128</v>
      </c>
      <c r="D112" s="39">
        <v>0</v>
      </c>
      <c r="E112" s="39">
        <v>79</v>
      </c>
      <c r="F112" s="39">
        <v>79</v>
      </c>
      <c r="G112" s="66">
        <f t="shared" si="21"/>
        <v>0.77450980392156865</v>
      </c>
      <c r="H112" s="41">
        <f t="shared" si="22"/>
        <v>63.509803921568633</v>
      </c>
      <c r="J112" s="14">
        <f t="shared" si="14"/>
        <v>0</v>
      </c>
      <c r="K112" s="15">
        <f t="shared" si="15"/>
        <v>0</v>
      </c>
    </row>
    <row r="113" spans="1:11" x14ac:dyDescent="0.3">
      <c r="A113" s="47" t="s">
        <v>9</v>
      </c>
      <c r="B113" s="48" t="s">
        <v>129</v>
      </c>
      <c r="C113" s="48"/>
      <c r="D113" s="49">
        <v>0</v>
      </c>
      <c r="E113" s="49">
        <v>102</v>
      </c>
      <c r="F113" s="49">
        <v>102</v>
      </c>
      <c r="G113" s="70">
        <f>F113/$F$113</f>
        <v>1</v>
      </c>
      <c r="H113" s="51">
        <v>82</v>
      </c>
      <c r="J113" s="14">
        <f t="shared" si="14"/>
        <v>0</v>
      </c>
      <c r="K113" s="15">
        <f t="shared" si="15"/>
        <v>0</v>
      </c>
    </row>
    <row r="114" spans="1:11" x14ac:dyDescent="0.3">
      <c r="A114" s="42" t="s">
        <v>9</v>
      </c>
      <c r="B114" s="43" t="s">
        <v>130</v>
      </c>
      <c r="C114" s="43" t="s">
        <v>131</v>
      </c>
      <c r="D114" s="72">
        <v>0</v>
      </c>
      <c r="E114" s="72">
        <v>8</v>
      </c>
      <c r="F114" s="72">
        <v>8</v>
      </c>
      <c r="G114" s="67">
        <f>F114/$F$127</f>
        <v>4.1025641025641026E-2</v>
      </c>
      <c r="H114" s="46">
        <f>G114*$H$127</f>
        <v>6.7692307692307692</v>
      </c>
      <c r="J114" s="14">
        <f t="shared" si="14"/>
        <v>0</v>
      </c>
      <c r="K114" s="15">
        <f t="shared" si="15"/>
        <v>0</v>
      </c>
    </row>
    <row r="115" spans="1:11" x14ac:dyDescent="0.3">
      <c r="A115" s="55" t="s">
        <v>9</v>
      </c>
      <c r="B115" s="56" t="s">
        <v>130</v>
      </c>
      <c r="C115" s="56" t="s">
        <v>132</v>
      </c>
      <c r="D115" s="57">
        <v>0</v>
      </c>
      <c r="E115" s="57">
        <v>10</v>
      </c>
      <c r="F115" s="57">
        <v>10</v>
      </c>
      <c r="G115" s="65">
        <f>F115/$F$127</f>
        <v>5.128205128205128E-2</v>
      </c>
      <c r="H115" s="59">
        <f>G115*$H$127</f>
        <v>8.4615384615384617</v>
      </c>
      <c r="J115" s="14">
        <f t="shared" si="14"/>
        <v>0</v>
      </c>
      <c r="K115" s="15">
        <f t="shared" si="15"/>
        <v>0</v>
      </c>
    </row>
    <row r="116" spans="1:11" x14ac:dyDescent="0.3">
      <c r="A116" s="37" t="s">
        <v>9</v>
      </c>
      <c r="B116" s="38" t="s">
        <v>130</v>
      </c>
      <c r="C116" s="38" t="s">
        <v>133</v>
      </c>
      <c r="D116" s="39">
        <v>0</v>
      </c>
      <c r="E116" s="39">
        <v>0</v>
      </c>
      <c r="F116" s="39">
        <v>0</v>
      </c>
      <c r="G116" s="66">
        <f t="shared" ref="G116:G127" si="23">F116/$F$127</f>
        <v>0</v>
      </c>
      <c r="H116" s="41">
        <f t="shared" ref="H116:H126" si="24">G116*$H$127</f>
        <v>0</v>
      </c>
      <c r="J116" s="14">
        <v>0</v>
      </c>
      <c r="K116" s="15">
        <f t="shared" si="15"/>
        <v>0</v>
      </c>
    </row>
    <row r="117" spans="1:11" x14ac:dyDescent="0.3">
      <c r="A117" s="55" t="s">
        <v>9</v>
      </c>
      <c r="B117" s="56" t="s">
        <v>130</v>
      </c>
      <c r="C117" s="56" t="s">
        <v>134</v>
      </c>
      <c r="D117" s="57">
        <v>0</v>
      </c>
      <c r="E117" s="57">
        <v>2</v>
      </c>
      <c r="F117" s="57">
        <v>2</v>
      </c>
      <c r="G117" s="65">
        <f t="shared" si="23"/>
        <v>1.0256410256410256E-2</v>
      </c>
      <c r="H117" s="59">
        <f t="shared" si="24"/>
        <v>1.6923076923076923</v>
      </c>
      <c r="J117" s="14">
        <f t="shared" si="14"/>
        <v>0</v>
      </c>
      <c r="K117" s="15">
        <f t="shared" si="15"/>
        <v>0</v>
      </c>
    </row>
    <row r="118" spans="1:11" x14ac:dyDescent="0.3">
      <c r="A118" s="37" t="s">
        <v>9</v>
      </c>
      <c r="B118" s="38" t="s">
        <v>130</v>
      </c>
      <c r="C118" s="38" t="s">
        <v>135</v>
      </c>
      <c r="D118" s="39">
        <v>0</v>
      </c>
      <c r="E118" s="39">
        <v>4</v>
      </c>
      <c r="F118" s="39">
        <v>4</v>
      </c>
      <c r="G118" s="66">
        <f t="shared" si="23"/>
        <v>2.0512820512820513E-2</v>
      </c>
      <c r="H118" s="41">
        <f t="shared" si="24"/>
        <v>3.3846153846153846</v>
      </c>
      <c r="J118" s="14">
        <f t="shared" si="14"/>
        <v>0</v>
      </c>
      <c r="K118" s="15">
        <f t="shared" si="15"/>
        <v>0</v>
      </c>
    </row>
    <row r="119" spans="1:11" x14ac:dyDescent="0.3">
      <c r="A119" s="55" t="s">
        <v>9</v>
      </c>
      <c r="B119" s="56" t="s">
        <v>130</v>
      </c>
      <c r="C119" s="56" t="s">
        <v>136</v>
      </c>
      <c r="D119" s="57">
        <v>0</v>
      </c>
      <c r="E119" s="57">
        <v>35</v>
      </c>
      <c r="F119" s="57">
        <v>35</v>
      </c>
      <c r="G119" s="65">
        <f t="shared" si="23"/>
        <v>0.17948717948717949</v>
      </c>
      <c r="H119" s="59">
        <f t="shared" si="24"/>
        <v>29.615384615384617</v>
      </c>
      <c r="J119" s="14">
        <f t="shared" si="14"/>
        <v>0</v>
      </c>
      <c r="K119" s="15">
        <f t="shared" si="15"/>
        <v>0</v>
      </c>
    </row>
    <row r="120" spans="1:11" x14ac:dyDescent="0.3">
      <c r="A120" s="37" t="s">
        <v>9</v>
      </c>
      <c r="B120" s="38" t="s">
        <v>130</v>
      </c>
      <c r="C120" s="38" t="s">
        <v>137</v>
      </c>
      <c r="D120" s="39">
        <v>0</v>
      </c>
      <c r="E120" s="39">
        <v>5</v>
      </c>
      <c r="F120" s="39">
        <v>5</v>
      </c>
      <c r="G120" s="66">
        <f t="shared" si="23"/>
        <v>2.564102564102564E-2</v>
      </c>
      <c r="H120" s="41">
        <f t="shared" si="24"/>
        <v>4.2307692307692308</v>
      </c>
      <c r="J120" s="14">
        <f t="shared" si="14"/>
        <v>0</v>
      </c>
      <c r="K120" s="15">
        <f t="shared" si="15"/>
        <v>0</v>
      </c>
    </row>
    <row r="121" spans="1:11" x14ac:dyDescent="0.3">
      <c r="A121" s="55" t="s">
        <v>9</v>
      </c>
      <c r="B121" s="56" t="s">
        <v>130</v>
      </c>
      <c r="C121" s="56" t="s">
        <v>138</v>
      </c>
      <c r="D121" s="57">
        <v>0</v>
      </c>
      <c r="E121" s="57">
        <v>4</v>
      </c>
      <c r="F121" s="57">
        <v>4</v>
      </c>
      <c r="G121" s="65">
        <f t="shared" si="23"/>
        <v>2.0512820512820513E-2</v>
      </c>
      <c r="H121" s="59">
        <f t="shared" si="24"/>
        <v>3.3846153846153846</v>
      </c>
      <c r="J121" s="14">
        <f t="shared" si="14"/>
        <v>0</v>
      </c>
      <c r="K121" s="15">
        <f t="shared" si="15"/>
        <v>0</v>
      </c>
    </row>
    <row r="122" spans="1:11" x14ac:dyDescent="0.3">
      <c r="A122" s="37" t="s">
        <v>9</v>
      </c>
      <c r="B122" s="38" t="s">
        <v>130</v>
      </c>
      <c r="C122" s="38" t="s">
        <v>139</v>
      </c>
      <c r="D122" s="39">
        <v>0</v>
      </c>
      <c r="E122" s="39">
        <v>2</v>
      </c>
      <c r="F122" s="39">
        <v>2</v>
      </c>
      <c r="G122" s="66">
        <f t="shared" si="23"/>
        <v>1.0256410256410256E-2</v>
      </c>
      <c r="H122" s="41">
        <f t="shared" si="24"/>
        <v>1.6923076923076923</v>
      </c>
      <c r="J122" s="14">
        <f t="shared" si="14"/>
        <v>0</v>
      </c>
      <c r="K122" s="15">
        <f t="shared" si="15"/>
        <v>0</v>
      </c>
    </row>
    <row r="123" spans="1:11" x14ac:dyDescent="0.3">
      <c r="A123" s="42" t="s">
        <v>9</v>
      </c>
      <c r="B123" s="43" t="s">
        <v>130</v>
      </c>
      <c r="C123" s="43" t="s">
        <v>140</v>
      </c>
      <c r="D123" s="72">
        <v>0</v>
      </c>
      <c r="E123" s="72">
        <v>1</v>
      </c>
      <c r="F123" s="72">
        <v>1</v>
      </c>
      <c r="G123" s="67">
        <f t="shared" si="23"/>
        <v>5.1282051282051282E-3</v>
      </c>
      <c r="H123" s="46">
        <f t="shared" si="24"/>
        <v>0.84615384615384615</v>
      </c>
      <c r="J123" s="14">
        <f t="shared" si="14"/>
        <v>0</v>
      </c>
      <c r="K123" s="15">
        <f t="shared" si="15"/>
        <v>0</v>
      </c>
    </row>
    <row r="124" spans="1:11" x14ac:dyDescent="0.3">
      <c r="A124" s="42" t="s">
        <v>9</v>
      </c>
      <c r="B124" s="43" t="s">
        <v>130</v>
      </c>
      <c r="C124" s="43" t="s">
        <v>141</v>
      </c>
      <c r="D124" s="72">
        <v>0</v>
      </c>
      <c r="E124" s="72">
        <v>0</v>
      </c>
      <c r="F124" s="72">
        <v>0</v>
      </c>
      <c r="G124" s="67">
        <f t="shared" si="23"/>
        <v>0</v>
      </c>
      <c r="H124" s="46">
        <f t="shared" si="24"/>
        <v>0</v>
      </c>
      <c r="J124" s="14">
        <v>0</v>
      </c>
      <c r="K124" s="15">
        <f t="shared" si="15"/>
        <v>0</v>
      </c>
    </row>
    <row r="125" spans="1:11" x14ac:dyDescent="0.3">
      <c r="A125" s="55" t="s">
        <v>9</v>
      </c>
      <c r="B125" s="56" t="s">
        <v>130</v>
      </c>
      <c r="C125" s="56" t="s">
        <v>142</v>
      </c>
      <c r="D125" s="57">
        <v>0</v>
      </c>
      <c r="E125" s="57">
        <v>123</v>
      </c>
      <c r="F125" s="57">
        <v>123</v>
      </c>
      <c r="G125" s="65">
        <f t="shared" si="23"/>
        <v>0.63076923076923075</v>
      </c>
      <c r="H125" s="59">
        <f t="shared" si="24"/>
        <v>104.07692307692308</v>
      </c>
      <c r="J125" s="14">
        <f t="shared" si="14"/>
        <v>0</v>
      </c>
      <c r="K125" s="15">
        <f t="shared" si="15"/>
        <v>0</v>
      </c>
    </row>
    <row r="126" spans="1:11" x14ac:dyDescent="0.3">
      <c r="A126" s="37" t="s">
        <v>9</v>
      </c>
      <c r="B126" s="38" t="s">
        <v>130</v>
      </c>
      <c r="C126" s="38" t="s">
        <v>143</v>
      </c>
      <c r="D126" s="39">
        <v>0</v>
      </c>
      <c r="E126" s="39">
        <v>10</v>
      </c>
      <c r="F126" s="39">
        <v>10</v>
      </c>
      <c r="G126" s="66">
        <f t="shared" si="23"/>
        <v>5.128205128205128E-2</v>
      </c>
      <c r="H126" s="41">
        <f t="shared" si="24"/>
        <v>8.4615384615384617</v>
      </c>
      <c r="J126" s="14">
        <f t="shared" si="14"/>
        <v>0</v>
      </c>
      <c r="K126" s="15">
        <f t="shared" si="15"/>
        <v>0</v>
      </c>
    </row>
    <row r="127" spans="1:11" x14ac:dyDescent="0.3">
      <c r="A127" s="47" t="s">
        <v>9</v>
      </c>
      <c r="B127" s="48" t="s">
        <v>144</v>
      </c>
      <c r="C127" s="48"/>
      <c r="D127" s="49">
        <v>0</v>
      </c>
      <c r="E127" s="49">
        <v>195</v>
      </c>
      <c r="F127" s="49">
        <v>195</v>
      </c>
      <c r="G127" s="70">
        <f t="shared" si="23"/>
        <v>1</v>
      </c>
      <c r="H127" s="51">
        <v>165</v>
      </c>
      <c r="J127" s="14">
        <f t="shared" si="14"/>
        <v>0</v>
      </c>
      <c r="K127" s="15">
        <f t="shared" si="15"/>
        <v>0</v>
      </c>
    </row>
    <row r="128" spans="1:11" x14ac:dyDescent="0.3">
      <c r="A128" s="42" t="s">
        <v>9</v>
      </c>
      <c r="B128" s="43" t="s">
        <v>145</v>
      </c>
      <c r="C128" s="52" t="s">
        <v>146</v>
      </c>
      <c r="D128" s="44">
        <v>0</v>
      </c>
      <c r="E128" s="44">
        <v>0</v>
      </c>
      <c r="F128" s="44">
        <v>0</v>
      </c>
      <c r="G128" s="67">
        <f t="shared" ref="G128:G129" si="25">F128/$F$147</f>
        <v>0</v>
      </c>
      <c r="H128" s="46">
        <f t="shared" ref="H128:H129" si="26">G128*$H$147</f>
        <v>0</v>
      </c>
      <c r="J128" s="14">
        <v>0</v>
      </c>
      <c r="K128" s="15">
        <f t="shared" si="15"/>
        <v>0</v>
      </c>
    </row>
    <row r="129" spans="1:11" x14ac:dyDescent="0.3">
      <c r="A129" s="42" t="s">
        <v>9</v>
      </c>
      <c r="B129" s="43" t="s">
        <v>145</v>
      </c>
      <c r="C129" s="52" t="s">
        <v>147</v>
      </c>
      <c r="D129" s="44">
        <v>0</v>
      </c>
      <c r="E129" s="44">
        <v>0</v>
      </c>
      <c r="F129" s="44">
        <v>0</v>
      </c>
      <c r="G129" s="67">
        <f t="shared" si="25"/>
        <v>0</v>
      </c>
      <c r="H129" s="46">
        <f t="shared" si="26"/>
        <v>0</v>
      </c>
      <c r="J129" s="14">
        <v>0</v>
      </c>
      <c r="K129" s="15">
        <f t="shared" si="15"/>
        <v>0</v>
      </c>
    </row>
    <row r="130" spans="1:11" x14ac:dyDescent="0.3">
      <c r="A130" s="37" t="s">
        <v>9</v>
      </c>
      <c r="B130" s="38" t="s">
        <v>145</v>
      </c>
      <c r="C130" s="38" t="s">
        <v>148</v>
      </c>
      <c r="D130" s="39">
        <v>0</v>
      </c>
      <c r="E130" s="39">
        <v>6</v>
      </c>
      <c r="F130" s="39">
        <v>6</v>
      </c>
      <c r="G130" s="66">
        <f>F130/$F$147</f>
        <v>7.2289156626506021E-2</v>
      </c>
      <c r="H130" s="41">
        <f>G130*$H$147</f>
        <v>1.3012048192771084</v>
      </c>
      <c r="J130" s="14">
        <f t="shared" si="14"/>
        <v>0</v>
      </c>
      <c r="K130" s="15">
        <f t="shared" si="15"/>
        <v>0</v>
      </c>
    </row>
    <row r="131" spans="1:11" x14ac:dyDescent="0.3">
      <c r="A131" s="55" t="s">
        <v>9</v>
      </c>
      <c r="B131" s="56" t="s">
        <v>145</v>
      </c>
      <c r="C131" s="56" t="s">
        <v>149</v>
      </c>
      <c r="D131" s="57">
        <v>0</v>
      </c>
      <c r="E131" s="57">
        <v>1</v>
      </c>
      <c r="F131" s="57">
        <v>1</v>
      </c>
      <c r="G131" s="65">
        <f t="shared" ref="G131:G147" si="27">F131/$F$147</f>
        <v>1.2048192771084338E-2</v>
      </c>
      <c r="H131" s="59">
        <f t="shared" ref="H131:H146" si="28">G131*$H$147</f>
        <v>0.21686746987951808</v>
      </c>
      <c r="J131" s="14">
        <f t="shared" ref="J131:J170" si="29">IFERROR(D131/F131,"")</f>
        <v>0</v>
      </c>
      <c r="K131" s="15">
        <f t="shared" ref="K131:K170" si="30">IFERROR(J131*H131,"")</f>
        <v>0</v>
      </c>
    </row>
    <row r="132" spans="1:11" x14ac:dyDescent="0.3">
      <c r="A132" s="37" t="s">
        <v>9</v>
      </c>
      <c r="B132" s="38" t="s">
        <v>145</v>
      </c>
      <c r="C132" s="38" t="s">
        <v>150</v>
      </c>
      <c r="D132" s="39">
        <v>0</v>
      </c>
      <c r="E132" s="39">
        <v>4</v>
      </c>
      <c r="F132" s="39">
        <v>4</v>
      </c>
      <c r="G132" s="66">
        <f t="shared" si="27"/>
        <v>4.8192771084337352E-2</v>
      </c>
      <c r="H132" s="41">
        <f t="shared" si="28"/>
        <v>0.86746987951807231</v>
      </c>
      <c r="J132" s="14">
        <f t="shared" si="29"/>
        <v>0</v>
      </c>
      <c r="K132" s="15">
        <f t="shared" si="30"/>
        <v>0</v>
      </c>
    </row>
    <row r="133" spans="1:11" x14ac:dyDescent="0.3">
      <c r="A133" s="55" t="s">
        <v>9</v>
      </c>
      <c r="B133" s="56" t="s">
        <v>145</v>
      </c>
      <c r="C133" s="56" t="s">
        <v>151</v>
      </c>
      <c r="D133" s="57">
        <v>0</v>
      </c>
      <c r="E133" s="57">
        <v>7</v>
      </c>
      <c r="F133" s="57">
        <v>7</v>
      </c>
      <c r="G133" s="65">
        <f t="shared" si="27"/>
        <v>8.4337349397590355E-2</v>
      </c>
      <c r="H133" s="59">
        <f t="shared" si="28"/>
        <v>1.5180722891566263</v>
      </c>
      <c r="J133" s="14">
        <f t="shared" si="29"/>
        <v>0</v>
      </c>
      <c r="K133" s="15">
        <f t="shared" si="30"/>
        <v>0</v>
      </c>
    </row>
    <row r="134" spans="1:11" x14ac:dyDescent="0.3">
      <c r="A134" s="37" t="s">
        <v>9</v>
      </c>
      <c r="B134" s="38" t="s">
        <v>145</v>
      </c>
      <c r="C134" s="38" t="s">
        <v>152</v>
      </c>
      <c r="D134" s="39">
        <v>0</v>
      </c>
      <c r="E134" s="39">
        <v>1</v>
      </c>
      <c r="F134" s="39">
        <v>1</v>
      </c>
      <c r="G134" s="66">
        <f t="shared" si="27"/>
        <v>1.2048192771084338E-2</v>
      </c>
      <c r="H134" s="41">
        <f t="shared" si="28"/>
        <v>0.21686746987951808</v>
      </c>
      <c r="J134" s="14">
        <f t="shared" si="29"/>
        <v>0</v>
      </c>
      <c r="K134" s="15">
        <f t="shared" si="30"/>
        <v>0</v>
      </c>
    </row>
    <row r="135" spans="1:11" x14ac:dyDescent="0.3">
      <c r="A135" s="42" t="s">
        <v>9</v>
      </c>
      <c r="B135" s="43" t="s">
        <v>145</v>
      </c>
      <c r="C135" s="52" t="s">
        <v>153</v>
      </c>
      <c r="D135" s="44">
        <v>0</v>
      </c>
      <c r="E135" s="44">
        <v>0</v>
      </c>
      <c r="F135" s="44">
        <v>0</v>
      </c>
      <c r="G135" s="67">
        <f t="shared" si="27"/>
        <v>0</v>
      </c>
      <c r="H135" s="46">
        <f t="shared" si="28"/>
        <v>0</v>
      </c>
      <c r="J135" s="14">
        <v>0</v>
      </c>
      <c r="K135" s="15">
        <f t="shared" si="30"/>
        <v>0</v>
      </c>
    </row>
    <row r="136" spans="1:11" x14ac:dyDescent="0.3">
      <c r="A136" s="37" t="s">
        <v>9</v>
      </c>
      <c r="B136" s="38" t="s">
        <v>145</v>
      </c>
      <c r="C136" s="38" t="s">
        <v>154</v>
      </c>
      <c r="D136" s="39">
        <v>0</v>
      </c>
      <c r="E136" s="39">
        <v>4</v>
      </c>
      <c r="F136" s="39">
        <v>4</v>
      </c>
      <c r="G136" s="66">
        <f t="shared" si="27"/>
        <v>4.8192771084337352E-2</v>
      </c>
      <c r="H136" s="41">
        <f t="shared" si="28"/>
        <v>0.86746987951807231</v>
      </c>
      <c r="J136" s="14">
        <f t="shared" si="29"/>
        <v>0</v>
      </c>
      <c r="K136" s="15">
        <f t="shared" si="30"/>
        <v>0</v>
      </c>
    </row>
    <row r="137" spans="1:11" x14ac:dyDescent="0.3">
      <c r="A137" s="55" t="s">
        <v>9</v>
      </c>
      <c r="B137" s="56" t="s">
        <v>145</v>
      </c>
      <c r="C137" s="56" t="s">
        <v>155</v>
      </c>
      <c r="D137" s="57">
        <v>0</v>
      </c>
      <c r="E137" s="57">
        <v>4</v>
      </c>
      <c r="F137" s="57">
        <v>4</v>
      </c>
      <c r="G137" s="65">
        <f t="shared" si="27"/>
        <v>4.8192771084337352E-2</v>
      </c>
      <c r="H137" s="59">
        <f t="shared" si="28"/>
        <v>0.86746987951807231</v>
      </c>
      <c r="J137" s="14">
        <f t="shared" si="29"/>
        <v>0</v>
      </c>
      <c r="K137" s="15">
        <f t="shared" si="30"/>
        <v>0</v>
      </c>
    </row>
    <row r="138" spans="1:11" x14ac:dyDescent="0.3">
      <c r="A138" s="37" t="s">
        <v>9</v>
      </c>
      <c r="B138" s="38" t="s">
        <v>145</v>
      </c>
      <c r="C138" s="38" t="s">
        <v>156</v>
      </c>
      <c r="D138" s="39">
        <v>0</v>
      </c>
      <c r="E138" s="39">
        <v>3</v>
      </c>
      <c r="F138" s="39">
        <v>3</v>
      </c>
      <c r="G138" s="66">
        <f t="shared" si="27"/>
        <v>3.614457831325301E-2</v>
      </c>
      <c r="H138" s="41">
        <f t="shared" si="28"/>
        <v>0.6506024096385542</v>
      </c>
      <c r="J138" s="14">
        <f t="shared" si="29"/>
        <v>0</v>
      </c>
      <c r="K138" s="15">
        <f t="shared" si="30"/>
        <v>0</v>
      </c>
    </row>
    <row r="139" spans="1:11" x14ac:dyDescent="0.3">
      <c r="A139" s="55" t="s">
        <v>9</v>
      </c>
      <c r="B139" s="56" t="s">
        <v>145</v>
      </c>
      <c r="C139" s="56" t="s">
        <v>157</v>
      </c>
      <c r="D139" s="57">
        <v>0</v>
      </c>
      <c r="E139" s="57">
        <v>26</v>
      </c>
      <c r="F139" s="57">
        <v>26</v>
      </c>
      <c r="G139" s="65">
        <f t="shared" si="27"/>
        <v>0.31325301204819278</v>
      </c>
      <c r="H139" s="59">
        <f t="shared" si="28"/>
        <v>5.6385542168674698</v>
      </c>
      <c r="J139" s="14">
        <f t="shared" si="29"/>
        <v>0</v>
      </c>
      <c r="K139" s="15">
        <f t="shared" si="30"/>
        <v>0</v>
      </c>
    </row>
    <row r="140" spans="1:11" x14ac:dyDescent="0.3">
      <c r="A140" s="42" t="s">
        <v>9</v>
      </c>
      <c r="B140" s="43" t="s">
        <v>145</v>
      </c>
      <c r="C140" s="52" t="s">
        <v>158</v>
      </c>
      <c r="D140" s="44">
        <v>0</v>
      </c>
      <c r="E140" s="44">
        <v>1</v>
      </c>
      <c r="F140" s="44">
        <v>1</v>
      </c>
      <c r="G140" s="67">
        <f t="shared" si="27"/>
        <v>1.2048192771084338E-2</v>
      </c>
      <c r="H140" s="46">
        <f t="shared" si="28"/>
        <v>0.21686746987951808</v>
      </c>
      <c r="J140" s="14">
        <f t="shared" si="29"/>
        <v>0</v>
      </c>
      <c r="K140" s="15">
        <f t="shared" si="30"/>
        <v>0</v>
      </c>
    </row>
    <row r="141" spans="1:11" x14ac:dyDescent="0.3">
      <c r="A141" s="55" t="s">
        <v>9</v>
      </c>
      <c r="B141" s="56" t="s">
        <v>145</v>
      </c>
      <c r="C141" s="56" t="s">
        <v>159</v>
      </c>
      <c r="D141" s="57">
        <v>0</v>
      </c>
      <c r="E141" s="57">
        <v>4</v>
      </c>
      <c r="F141" s="57">
        <v>4</v>
      </c>
      <c r="G141" s="65">
        <f t="shared" si="27"/>
        <v>4.8192771084337352E-2</v>
      </c>
      <c r="H141" s="59">
        <f t="shared" si="28"/>
        <v>0.86746987951807231</v>
      </c>
      <c r="J141" s="14">
        <f t="shared" si="29"/>
        <v>0</v>
      </c>
      <c r="K141" s="15">
        <f t="shared" si="30"/>
        <v>0</v>
      </c>
    </row>
    <row r="142" spans="1:11" x14ac:dyDescent="0.3">
      <c r="A142" s="37" t="s">
        <v>9</v>
      </c>
      <c r="B142" s="38" t="s">
        <v>145</v>
      </c>
      <c r="C142" s="38" t="s">
        <v>160</v>
      </c>
      <c r="D142" s="39">
        <v>0</v>
      </c>
      <c r="E142" s="39">
        <v>3</v>
      </c>
      <c r="F142" s="39">
        <v>3</v>
      </c>
      <c r="G142" s="66">
        <f t="shared" si="27"/>
        <v>3.614457831325301E-2</v>
      </c>
      <c r="H142" s="41">
        <f t="shared" si="28"/>
        <v>0.6506024096385542</v>
      </c>
      <c r="J142" s="14">
        <f t="shared" si="29"/>
        <v>0</v>
      </c>
      <c r="K142" s="15">
        <f t="shared" si="30"/>
        <v>0</v>
      </c>
    </row>
    <row r="143" spans="1:11" x14ac:dyDescent="0.3">
      <c r="A143" s="55" t="s">
        <v>9</v>
      </c>
      <c r="B143" s="56" t="s">
        <v>145</v>
      </c>
      <c r="C143" s="56" t="s">
        <v>161</v>
      </c>
      <c r="D143" s="57">
        <v>0</v>
      </c>
      <c r="E143" s="57">
        <v>15</v>
      </c>
      <c r="F143" s="57">
        <v>15</v>
      </c>
      <c r="G143" s="65">
        <f t="shared" si="27"/>
        <v>0.18072289156626506</v>
      </c>
      <c r="H143" s="59">
        <f t="shared" si="28"/>
        <v>3.2530120481927711</v>
      </c>
      <c r="J143" s="14">
        <f t="shared" si="29"/>
        <v>0</v>
      </c>
      <c r="K143" s="15">
        <f t="shared" si="30"/>
        <v>0</v>
      </c>
    </row>
    <row r="144" spans="1:11" x14ac:dyDescent="0.3">
      <c r="A144" s="37" t="s">
        <v>9</v>
      </c>
      <c r="B144" s="38" t="s">
        <v>145</v>
      </c>
      <c r="C144" s="38" t="s">
        <v>162</v>
      </c>
      <c r="D144" s="39">
        <v>0</v>
      </c>
      <c r="E144" s="39">
        <v>1</v>
      </c>
      <c r="F144" s="39">
        <v>1</v>
      </c>
      <c r="G144" s="66">
        <f t="shared" si="27"/>
        <v>1.2048192771084338E-2</v>
      </c>
      <c r="H144" s="41">
        <f t="shared" si="28"/>
        <v>0.21686746987951808</v>
      </c>
      <c r="J144" s="14">
        <f t="shared" si="29"/>
        <v>0</v>
      </c>
      <c r="K144" s="15">
        <f t="shared" si="30"/>
        <v>0</v>
      </c>
    </row>
    <row r="145" spans="1:11" x14ac:dyDescent="0.3">
      <c r="A145" s="73" t="s">
        <v>9</v>
      </c>
      <c r="B145" s="74" t="s">
        <v>145</v>
      </c>
      <c r="C145" s="74" t="s">
        <v>163</v>
      </c>
      <c r="D145" s="75">
        <v>0</v>
      </c>
      <c r="E145" s="75">
        <v>4</v>
      </c>
      <c r="F145" s="75">
        <v>4</v>
      </c>
      <c r="G145" s="65">
        <f t="shared" si="27"/>
        <v>4.8192771084337352E-2</v>
      </c>
      <c r="H145" s="59">
        <f t="shared" si="28"/>
        <v>0.86746987951807231</v>
      </c>
      <c r="J145" s="14">
        <f t="shared" si="29"/>
        <v>0</v>
      </c>
      <c r="K145" s="15">
        <f t="shared" si="30"/>
        <v>0</v>
      </c>
    </row>
    <row r="146" spans="1:11" x14ac:dyDescent="0.3">
      <c r="A146" s="76" t="s">
        <v>9</v>
      </c>
      <c r="B146" s="52" t="s">
        <v>145</v>
      </c>
      <c r="C146" s="52" t="s">
        <v>164</v>
      </c>
      <c r="D146" s="44">
        <v>0</v>
      </c>
      <c r="E146" s="44">
        <v>0</v>
      </c>
      <c r="F146" s="44">
        <v>0</v>
      </c>
      <c r="G146" s="67">
        <f t="shared" si="27"/>
        <v>0</v>
      </c>
      <c r="H146" s="46">
        <f t="shared" si="28"/>
        <v>0</v>
      </c>
      <c r="J146" s="14">
        <v>0</v>
      </c>
      <c r="K146" s="15">
        <f t="shared" si="30"/>
        <v>0</v>
      </c>
    </row>
    <row r="147" spans="1:11" x14ac:dyDescent="0.3">
      <c r="A147" s="77" t="s">
        <v>9</v>
      </c>
      <c r="B147" s="78" t="s">
        <v>165</v>
      </c>
      <c r="C147" s="78"/>
      <c r="D147" s="79">
        <v>0</v>
      </c>
      <c r="E147" s="79">
        <v>83</v>
      </c>
      <c r="F147" s="79">
        <v>83</v>
      </c>
      <c r="G147" s="70">
        <f t="shared" si="27"/>
        <v>1</v>
      </c>
      <c r="H147" s="80">
        <v>18</v>
      </c>
      <c r="J147" s="14">
        <f t="shared" si="29"/>
        <v>0</v>
      </c>
      <c r="K147" s="15">
        <f t="shared" si="30"/>
        <v>0</v>
      </c>
    </row>
    <row r="148" spans="1:11" x14ac:dyDescent="0.3">
      <c r="A148" s="81" t="s">
        <v>9</v>
      </c>
      <c r="B148" s="82" t="s">
        <v>166</v>
      </c>
      <c r="C148" s="82" t="s">
        <v>167</v>
      </c>
      <c r="D148" s="83">
        <v>0</v>
      </c>
      <c r="E148" s="83">
        <v>6</v>
      </c>
      <c r="F148" s="83">
        <v>6</v>
      </c>
      <c r="G148" s="84">
        <f>F148/$F$155</f>
        <v>0.06</v>
      </c>
      <c r="H148" s="85">
        <f>G148*$H$155</f>
        <v>2.76</v>
      </c>
      <c r="J148" s="14">
        <f t="shared" si="29"/>
        <v>0</v>
      </c>
      <c r="K148" s="15">
        <f t="shared" si="30"/>
        <v>0</v>
      </c>
    </row>
    <row r="149" spans="1:11" x14ac:dyDescent="0.3">
      <c r="A149" s="76" t="s">
        <v>9</v>
      </c>
      <c r="B149" s="52" t="s">
        <v>166</v>
      </c>
      <c r="C149" s="52" t="s">
        <v>169</v>
      </c>
      <c r="D149" s="44">
        <v>0</v>
      </c>
      <c r="E149" s="44">
        <v>4</v>
      </c>
      <c r="F149" s="44">
        <v>4</v>
      </c>
      <c r="G149" s="68">
        <f>F149/$F$22</f>
        <v>0.12121212121212122</v>
      </c>
      <c r="H149" s="54">
        <f>G149*$H$155</f>
        <v>5.5757575757575761</v>
      </c>
      <c r="J149" s="14">
        <f t="shared" si="29"/>
        <v>0</v>
      </c>
      <c r="K149" s="15">
        <f t="shared" si="30"/>
        <v>0</v>
      </c>
    </row>
    <row r="150" spans="1:11" x14ac:dyDescent="0.3">
      <c r="A150" s="81" t="s">
        <v>9</v>
      </c>
      <c r="B150" s="82" t="s">
        <v>166</v>
      </c>
      <c r="C150" s="82" t="s">
        <v>168</v>
      </c>
      <c r="D150" s="83">
        <v>0</v>
      </c>
      <c r="E150" s="83">
        <v>21</v>
      </c>
      <c r="F150" s="83">
        <v>21</v>
      </c>
      <c r="G150" s="84">
        <f t="shared" ref="G150:G155" si="31">F150/$F$155</f>
        <v>0.21</v>
      </c>
      <c r="H150" s="85">
        <f t="shared" ref="H150:H153" si="32">G150*$H$155</f>
        <v>9.66</v>
      </c>
      <c r="J150" s="14">
        <f t="shared" si="29"/>
        <v>0</v>
      </c>
      <c r="K150" s="15">
        <f t="shared" si="30"/>
        <v>0</v>
      </c>
    </row>
    <row r="151" spans="1:11" x14ac:dyDescent="0.3">
      <c r="A151" s="73" t="s">
        <v>9</v>
      </c>
      <c r="B151" s="74" t="s">
        <v>166</v>
      </c>
      <c r="C151" s="74" t="s">
        <v>170</v>
      </c>
      <c r="D151" s="75">
        <v>0</v>
      </c>
      <c r="E151" s="75">
        <v>5</v>
      </c>
      <c r="F151" s="75">
        <v>5</v>
      </c>
      <c r="G151" s="86">
        <f t="shared" si="31"/>
        <v>0.05</v>
      </c>
      <c r="H151" s="87">
        <f t="shared" si="32"/>
        <v>2.3000000000000003</v>
      </c>
      <c r="J151" s="14">
        <f t="shared" si="29"/>
        <v>0</v>
      </c>
      <c r="K151" s="15">
        <f t="shared" si="30"/>
        <v>0</v>
      </c>
    </row>
    <row r="152" spans="1:11" x14ac:dyDescent="0.3">
      <c r="A152" s="81" t="s">
        <v>9</v>
      </c>
      <c r="B152" s="82" t="s">
        <v>166</v>
      </c>
      <c r="C152" s="82" t="s">
        <v>171</v>
      </c>
      <c r="D152" s="83">
        <v>0</v>
      </c>
      <c r="E152" s="83">
        <v>14</v>
      </c>
      <c r="F152" s="83">
        <v>14</v>
      </c>
      <c r="G152" s="84">
        <f t="shared" si="31"/>
        <v>0.14000000000000001</v>
      </c>
      <c r="H152" s="85">
        <f t="shared" si="32"/>
        <v>6.44</v>
      </c>
      <c r="J152" s="14">
        <f t="shared" si="29"/>
        <v>0</v>
      </c>
      <c r="K152" s="15">
        <f t="shared" si="30"/>
        <v>0</v>
      </c>
    </row>
    <row r="153" spans="1:11" x14ac:dyDescent="0.3">
      <c r="A153" s="73" t="s">
        <v>9</v>
      </c>
      <c r="B153" s="74" t="s">
        <v>166</v>
      </c>
      <c r="C153" s="74" t="s">
        <v>172</v>
      </c>
      <c r="D153" s="75">
        <v>0</v>
      </c>
      <c r="E153" s="75">
        <v>26</v>
      </c>
      <c r="F153" s="75">
        <v>26</v>
      </c>
      <c r="G153" s="86">
        <f t="shared" si="31"/>
        <v>0.26</v>
      </c>
      <c r="H153" s="87">
        <f t="shared" si="32"/>
        <v>11.96</v>
      </c>
      <c r="J153" s="14">
        <f t="shared" si="29"/>
        <v>0</v>
      </c>
      <c r="K153" s="15">
        <f t="shared" si="30"/>
        <v>0</v>
      </c>
    </row>
    <row r="154" spans="1:11" x14ac:dyDescent="0.3">
      <c r="A154" s="81" t="s">
        <v>9</v>
      </c>
      <c r="B154" s="82" t="s">
        <v>166</v>
      </c>
      <c r="C154" s="82" t="s">
        <v>173</v>
      </c>
      <c r="D154" s="83">
        <v>0</v>
      </c>
      <c r="E154" s="83">
        <v>28</v>
      </c>
      <c r="F154" s="83">
        <v>28</v>
      </c>
      <c r="G154" s="84">
        <f t="shared" si="31"/>
        <v>0.28000000000000003</v>
      </c>
      <c r="H154" s="85">
        <f t="shared" ref="H154:H169" si="33">G154*$H$22</f>
        <v>13.160000000000002</v>
      </c>
      <c r="J154" s="14">
        <f t="shared" si="29"/>
        <v>0</v>
      </c>
      <c r="K154" s="15">
        <f t="shared" si="30"/>
        <v>0</v>
      </c>
    </row>
    <row r="155" spans="1:11" x14ac:dyDescent="0.3">
      <c r="A155" s="77" t="s">
        <v>9</v>
      </c>
      <c r="B155" s="78" t="s">
        <v>174</v>
      </c>
      <c r="C155" s="78"/>
      <c r="D155" s="79">
        <v>0</v>
      </c>
      <c r="E155" s="79">
        <v>100</v>
      </c>
      <c r="F155" s="79">
        <v>100</v>
      </c>
      <c r="G155" s="88">
        <f t="shared" si="31"/>
        <v>1</v>
      </c>
      <c r="H155" s="51">
        <v>46</v>
      </c>
      <c r="J155" s="14">
        <f t="shared" si="29"/>
        <v>0</v>
      </c>
      <c r="K155" s="15">
        <f t="shared" si="30"/>
        <v>0</v>
      </c>
    </row>
    <row r="156" spans="1:11" x14ac:dyDescent="0.3">
      <c r="A156" s="81" t="s">
        <v>9</v>
      </c>
      <c r="B156" s="82" t="s">
        <v>175</v>
      </c>
      <c r="C156" s="82" t="s">
        <v>176</v>
      </c>
      <c r="D156" s="83">
        <v>0</v>
      </c>
      <c r="E156" s="83">
        <v>1</v>
      </c>
      <c r="F156" s="83">
        <v>1</v>
      </c>
      <c r="G156" s="84">
        <f>F156/$F$170</f>
        <v>1.9607843137254902E-2</v>
      </c>
      <c r="H156" s="85">
        <f>G156*$H$170</f>
        <v>0.70588235294117641</v>
      </c>
      <c r="J156" s="14">
        <f t="shared" si="29"/>
        <v>0</v>
      </c>
      <c r="K156" s="15">
        <f t="shared" si="30"/>
        <v>0</v>
      </c>
    </row>
    <row r="157" spans="1:11" x14ac:dyDescent="0.3">
      <c r="A157" s="73" t="s">
        <v>9</v>
      </c>
      <c r="B157" s="74" t="s">
        <v>175</v>
      </c>
      <c r="C157" s="74" t="s">
        <v>177</v>
      </c>
      <c r="D157" s="75">
        <v>0</v>
      </c>
      <c r="E157" s="75">
        <v>1</v>
      </c>
      <c r="F157" s="75">
        <v>1</v>
      </c>
      <c r="G157" s="86">
        <f>F157/$F$170</f>
        <v>1.9607843137254902E-2</v>
      </c>
      <c r="H157" s="87">
        <f t="shared" si="33"/>
        <v>0.92156862745098034</v>
      </c>
      <c r="J157" s="14">
        <f t="shared" si="29"/>
        <v>0</v>
      </c>
      <c r="K157" s="15">
        <f t="shared" si="30"/>
        <v>0</v>
      </c>
    </row>
    <row r="158" spans="1:11" x14ac:dyDescent="0.3">
      <c r="A158" s="76" t="s">
        <v>9</v>
      </c>
      <c r="B158" s="52" t="s">
        <v>175</v>
      </c>
      <c r="C158" s="52" t="s">
        <v>178</v>
      </c>
      <c r="D158" s="44">
        <v>0</v>
      </c>
      <c r="E158" s="44">
        <v>0</v>
      </c>
      <c r="F158" s="44">
        <v>0</v>
      </c>
      <c r="G158" s="68">
        <f t="shared" ref="G158:G169" si="34">F158/$F$170</f>
        <v>0</v>
      </c>
      <c r="H158" s="54">
        <f t="shared" si="33"/>
        <v>0</v>
      </c>
      <c r="J158" s="14">
        <v>0</v>
      </c>
      <c r="K158" s="15">
        <f t="shared" si="30"/>
        <v>0</v>
      </c>
    </row>
    <row r="159" spans="1:11" x14ac:dyDescent="0.3">
      <c r="A159" s="73" t="s">
        <v>9</v>
      </c>
      <c r="B159" s="74" t="s">
        <v>175</v>
      </c>
      <c r="C159" s="74" t="s">
        <v>179</v>
      </c>
      <c r="D159" s="75">
        <v>0</v>
      </c>
      <c r="E159" s="75">
        <v>3</v>
      </c>
      <c r="F159" s="75">
        <v>3</v>
      </c>
      <c r="G159" s="86">
        <f t="shared" si="34"/>
        <v>5.8823529411764705E-2</v>
      </c>
      <c r="H159" s="87">
        <f t="shared" si="33"/>
        <v>2.7647058823529411</v>
      </c>
      <c r="J159" s="14">
        <f t="shared" si="29"/>
        <v>0</v>
      </c>
      <c r="K159" s="15">
        <f t="shared" si="30"/>
        <v>0</v>
      </c>
    </row>
    <row r="160" spans="1:11" x14ac:dyDescent="0.3">
      <c r="A160" s="76" t="s">
        <v>9</v>
      </c>
      <c r="B160" s="52" t="s">
        <v>175</v>
      </c>
      <c r="C160" s="52" t="s">
        <v>180</v>
      </c>
      <c r="D160" s="44">
        <v>0</v>
      </c>
      <c r="E160" s="44">
        <v>2</v>
      </c>
      <c r="F160" s="44">
        <v>2</v>
      </c>
      <c r="G160" s="68">
        <f t="shared" si="34"/>
        <v>3.9215686274509803E-2</v>
      </c>
      <c r="H160" s="54">
        <f t="shared" si="33"/>
        <v>1.8431372549019607</v>
      </c>
      <c r="J160" s="14">
        <f t="shared" si="29"/>
        <v>0</v>
      </c>
      <c r="K160" s="15">
        <f t="shared" si="30"/>
        <v>0</v>
      </c>
    </row>
    <row r="161" spans="1:11" x14ac:dyDescent="0.3">
      <c r="A161" s="76" t="s">
        <v>9</v>
      </c>
      <c r="B161" s="52" t="s">
        <v>175</v>
      </c>
      <c r="C161" s="52" t="s">
        <v>181</v>
      </c>
      <c r="D161" s="44">
        <v>0</v>
      </c>
      <c r="E161" s="44">
        <v>0</v>
      </c>
      <c r="F161" s="44">
        <v>0</v>
      </c>
      <c r="G161" s="68">
        <f t="shared" si="34"/>
        <v>0</v>
      </c>
      <c r="H161" s="54">
        <f t="shared" si="33"/>
        <v>0</v>
      </c>
      <c r="J161" s="14">
        <v>0</v>
      </c>
      <c r="K161" s="15">
        <f t="shared" si="30"/>
        <v>0</v>
      </c>
    </row>
    <row r="162" spans="1:11" x14ac:dyDescent="0.3">
      <c r="A162" s="76" t="s">
        <v>9</v>
      </c>
      <c r="B162" s="52" t="s">
        <v>175</v>
      </c>
      <c r="C162" s="52" t="s">
        <v>182</v>
      </c>
      <c r="D162" s="44">
        <v>0</v>
      </c>
      <c r="E162" s="44">
        <v>0</v>
      </c>
      <c r="F162" s="44">
        <v>0</v>
      </c>
      <c r="G162" s="68">
        <f t="shared" si="34"/>
        <v>0</v>
      </c>
      <c r="H162" s="54">
        <f t="shared" si="33"/>
        <v>0</v>
      </c>
      <c r="J162" s="14">
        <v>0</v>
      </c>
      <c r="K162" s="15">
        <f t="shared" si="30"/>
        <v>0</v>
      </c>
    </row>
    <row r="163" spans="1:11" x14ac:dyDescent="0.3">
      <c r="A163" s="73" t="s">
        <v>9</v>
      </c>
      <c r="B163" s="74" t="s">
        <v>175</v>
      </c>
      <c r="C163" s="74" t="s">
        <v>183</v>
      </c>
      <c r="D163" s="75">
        <v>0</v>
      </c>
      <c r="E163" s="75">
        <v>5</v>
      </c>
      <c r="F163" s="75">
        <v>5</v>
      </c>
      <c r="G163" s="86">
        <f t="shared" si="34"/>
        <v>9.8039215686274508E-2</v>
      </c>
      <c r="H163" s="87">
        <f t="shared" si="33"/>
        <v>4.6078431372549016</v>
      </c>
      <c r="J163" s="14">
        <f t="shared" si="29"/>
        <v>0</v>
      </c>
      <c r="K163" s="15">
        <f t="shared" si="30"/>
        <v>0</v>
      </c>
    </row>
    <row r="164" spans="1:11" x14ac:dyDescent="0.3">
      <c r="A164" s="76" t="s">
        <v>9</v>
      </c>
      <c r="B164" s="52" t="s">
        <v>175</v>
      </c>
      <c r="C164" s="52" t="s">
        <v>184</v>
      </c>
      <c r="D164" s="44">
        <v>0</v>
      </c>
      <c r="E164" s="44">
        <v>3</v>
      </c>
      <c r="F164" s="44">
        <v>3</v>
      </c>
      <c r="G164" s="68">
        <f t="shared" si="34"/>
        <v>5.8823529411764705E-2</v>
      </c>
      <c r="H164" s="54">
        <f t="shared" si="33"/>
        <v>2.7647058823529411</v>
      </c>
      <c r="J164" s="14">
        <f t="shared" si="29"/>
        <v>0</v>
      </c>
      <c r="K164" s="15">
        <f t="shared" si="30"/>
        <v>0</v>
      </c>
    </row>
    <row r="165" spans="1:11" x14ac:dyDescent="0.3">
      <c r="A165" s="73" t="s">
        <v>9</v>
      </c>
      <c r="B165" s="74" t="s">
        <v>175</v>
      </c>
      <c r="C165" s="74" t="s">
        <v>185</v>
      </c>
      <c r="D165" s="75">
        <v>0</v>
      </c>
      <c r="E165" s="75">
        <v>15</v>
      </c>
      <c r="F165" s="75">
        <v>15</v>
      </c>
      <c r="G165" s="86">
        <f t="shared" si="34"/>
        <v>0.29411764705882354</v>
      </c>
      <c r="H165" s="87">
        <f t="shared" si="33"/>
        <v>13.823529411764707</v>
      </c>
      <c r="J165" s="14">
        <f t="shared" si="29"/>
        <v>0</v>
      </c>
      <c r="K165" s="15">
        <f t="shared" si="30"/>
        <v>0</v>
      </c>
    </row>
    <row r="166" spans="1:11" x14ac:dyDescent="0.3">
      <c r="A166" s="76" t="s">
        <v>9</v>
      </c>
      <c r="B166" s="52" t="s">
        <v>175</v>
      </c>
      <c r="C166" s="52" t="s">
        <v>186</v>
      </c>
      <c r="D166" s="44">
        <v>0</v>
      </c>
      <c r="E166" s="44">
        <v>0</v>
      </c>
      <c r="F166" s="44">
        <v>0</v>
      </c>
      <c r="G166" s="68">
        <f>F166/$F$22</f>
        <v>0</v>
      </c>
      <c r="H166" s="54">
        <f t="shared" si="33"/>
        <v>0</v>
      </c>
      <c r="J166" s="14">
        <v>0</v>
      </c>
      <c r="K166" s="15">
        <f t="shared" si="30"/>
        <v>0</v>
      </c>
    </row>
    <row r="167" spans="1:11" x14ac:dyDescent="0.3">
      <c r="A167" s="73" t="s">
        <v>9</v>
      </c>
      <c r="B167" s="74" t="s">
        <v>175</v>
      </c>
      <c r="C167" s="74" t="s">
        <v>187</v>
      </c>
      <c r="D167" s="75">
        <v>0</v>
      </c>
      <c r="E167" s="75">
        <v>25</v>
      </c>
      <c r="F167" s="75">
        <v>25</v>
      </c>
      <c r="G167" s="86">
        <f t="shared" si="34"/>
        <v>0.49019607843137253</v>
      </c>
      <c r="H167" s="87">
        <f t="shared" si="33"/>
        <v>23.03921568627451</v>
      </c>
      <c r="J167" s="14">
        <f t="shared" si="29"/>
        <v>0</v>
      </c>
      <c r="K167" s="15">
        <f t="shared" si="30"/>
        <v>0</v>
      </c>
    </row>
    <row r="168" spans="1:11" x14ac:dyDescent="0.3">
      <c r="A168" s="81" t="s">
        <v>9</v>
      </c>
      <c r="B168" s="82" t="s">
        <v>175</v>
      </c>
      <c r="C168" s="82" t="s">
        <v>188</v>
      </c>
      <c r="D168" s="83">
        <v>0</v>
      </c>
      <c r="E168" s="83">
        <v>1</v>
      </c>
      <c r="F168" s="83">
        <v>1</v>
      </c>
      <c r="G168" s="84">
        <f t="shared" si="34"/>
        <v>1.9607843137254902E-2</v>
      </c>
      <c r="H168" s="85">
        <f t="shared" si="33"/>
        <v>0.92156862745098034</v>
      </c>
      <c r="J168" s="14">
        <f t="shared" si="29"/>
        <v>0</v>
      </c>
      <c r="K168" s="15">
        <f t="shared" si="30"/>
        <v>0</v>
      </c>
    </row>
    <row r="169" spans="1:11" x14ac:dyDescent="0.3">
      <c r="A169" s="76" t="s">
        <v>9</v>
      </c>
      <c r="B169" s="52" t="s">
        <v>175</v>
      </c>
      <c r="C169" s="52" t="s">
        <v>189</v>
      </c>
      <c r="D169" s="44">
        <v>0</v>
      </c>
      <c r="E169" s="44">
        <v>1</v>
      </c>
      <c r="F169" s="44">
        <v>1</v>
      </c>
      <c r="G169" s="68">
        <f t="shared" si="34"/>
        <v>1.9607843137254902E-2</v>
      </c>
      <c r="H169" s="54">
        <f t="shared" si="33"/>
        <v>0.92156862745098034</v>
      </c>
      <c r="J169" s="14">
        <f t="shared" si="29"/>
        <v>0</v>
      </c>
      <c r="K169" s="15">
        <f t="shared" si="30"/>
        <v>0</v>
      </c>
    </row>
    <row r="170" spans="1:11" ht="15" thickBot="1" x14ac:dyDescent="0.35">
      <c r="A170" s="89" t="s">
        <v>9</v>
      </c>
      <c r="B170" s="90" t="s">
        <v>190</v>
      </c>
      <c r="C170" s="90"/>
      <c r="D170" s="91">
        <v>0</v>
      </c>
      <c r="E170" s="91">
        <v>51</v>
      </c>
      <c r="F170" s="91">
        <v>51</v>
      </c>
      <c r="G170" s="92">
        <f>F170/$F$170</f>
        <v>1</v>
      </c>
      <c r="H170" s="93">
        <v>36</v>
      </c>
      <c r="J170" s="14">
        <f t="shared" si="29"/>
        <v>0</v>
      </c>
      <c r="K170" s="15">
        <f t="shared" si="30"/>
        <v>0</v>
      </c>
    </row>
  </sheetData>
  <conditionalFormatting sqref="C100:C10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79998168889431442"/>
  </sheetPr>
  <dimension ref="A1:G1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7" sqref="E17"/>
    </sheetView>
  </sheetViews>
  <sheetFormatPr defaultColWidth="28.33203125" defaultRowHeight="14.4" x14ac:dyDescent="0.3"/>
  <cols>
    <col min="5" max="5" width="17.33203125" customWidth="1"/>
    <col min="6" max="6" width="19.33203125" bestFit="1" customWidth="1"/>
  </cols>
  <sheetData>
    <row r="1" spans="1:7" ht="41.4" x14ac:dyDescent="0.3">
      <c r="A1" s="94" t="s">
        <v>0</v>
      </c>
      <c r="B1" s="95" t="s">
        <v>1</v>
      </c>
      <c r="C1" s="95" t="s">
        <v>2</v>
      </c>
      <c r="D1" s="96" t="s">
        <v>200</v>
      </c>
      <c r="E1" s="22" t="s">
        <v>6</v>
      </c>
      <c r="F1" s="102" t="s">
        <v>206</v>
      </c>
      <c r="G1" s="23" t="s">
        <v>205</v>
      </c>
    </row>
    <row r="2" spans="1:7" x14ac:dyDescent="0.3">
      <c r="A2" s="24" t="s">
        <v>9</v>
      </c>
      <c r="B2" s="1" t="s">
        <v>10</v>
      </c>
      <c r="C2" s="1" t="s">
        <v>11</v>
      </c>
      <c r="D2" s="2">
        <v>2</v>
      </c>
      <c r="E2" s="3">
        <f t="shared" ref="E2:E11" si="0">D2/$D$11</f>
        <v>0.66666666666666663</v>
      </c>
      <c r="F2" s="251">
        <v>0</v>
      </c>
      <c r="G2" s="19">
        <f>E2*$G$11</f>
        <v>148</v>
      </c>
    </row>
    <row r="3" spans="1:7" x14ac:dyDescent="0.3">
      <c r="A3" s="31" t="s">
        <v>9</v>
      </c>
      <c r="B3" s="8" t="s">
        <v>10</v>
      </c>
      <c r="C3" s="8" t="s">
        <v>12</v>
      </c>
      <c r="D3" s="9">
        <v>0</v>
      </c>
      <c r="E3" s="10">
        <f t="shared" si="0"/>
        <v>0</v>
      </c>
      <c r="F3" s="252">
        <v>0</v>
      </c>
      <c r="G3" s="20">
        <f t="shared" ref="G3:G10" si="1">E3*$G$11</f>
        <v>0</v>
      </c>
    </row>
    <row r="4" spans="1:7" x14ac:dyDescent="0.3">
      <c r="A4" s="31" t="s">
        <v>9</v>
      </c>
      <c r="B4" s="8" t="s">
        <v>10</v>
      </c>
      <c r="C4" s="8" t="s">
        <v>13</v>
      </c>
      <c r="D4" s="9">
        <v>0</v>
      </c>
      <c r="E4" s="10">
        <f t="shared" si="0"/>
        <v>0</v>
      </c>
      <c r="F4" s="252">
        <v>0</v>
      </c>
      <c r="G4" s="20">
        <f t="shared" si="1"/>
        <v>0</v>
      </c>
    </row>
    <row r="5" spans="1:7" x14ac:dyDescent="0.3">
      <c r="A5" s="24" t="s">
        <v>9</v>
      </c>
      <c r="B5" s="1" t="s">
        <v>10</v>
      </c>
      <c r="C5" s="1" t="s">
        <v>14</v>
      </c>
      <c r="D5" s="2">
        <v>1</v>
      </c>
      <c r="E5" s="3">
        <f t="shared" si="0"/>
        <v>0.33333333333333331</v>
      </c>
      <c r="F5" s="251">
        <v>0</v>
      </c>
      <c r="G5" s="19">
        <f t="shared" si="1"/>
        <v>74</v>
      </c>
    </row>
    <row r="6" spans="1:7" x14ac:dyDescent="0.3">
      <c r="A6" s="31" t="s">
        <v>9</v>
      </c>
      <c r="B6" s="8" t="s">
        <v>10</v>
      </c>
      <c r="C6" s="8" t="s">
        <v>15</v>
      </c>
      <c r="D6" s="9">
        <v>0</v>
      </c>
      <c r="E6" s="10">
        <f t="shared" si="0"/>
        <v>0</v>
      </c>
      <c r="F6" s="252">
        <v>0</v>
      </c>
      <c r="G6" s="20">
        <f t="shared" si="1"/>
        <v>0</v>
      </c>
    </row>
    <row r="7" spans="1:7" x14ac:dyDescent="0.3">
      <c r="A7" s="31" t="s">
        <v>9</v>
      </c>
      <c r="B7" s="8" t="s">
        <v>10</v>
      </c>
      <c r="C7" s="8" t="s">
        <v>16</v>
      </c>
      <c r="D7" s="9">
        <v>0</v>
      </c>
      <c r="E7" s="10">
        <f t="shared" si="0"/>
        <v>0</v>
      </c>
      <c r="F7" s="252">
        <v>0</v>
      </c>
      <c r="G7" s="20">
        <f t="shared" si="1"/>
        <v>0</v>
      </c>
    </row>
    <row r="8" spans="1:7" x14ac:dyDescent="0.3">
      <c r="A8" s="31" t="s">
        <v>9</v>
      </c>
      <c r="B8" s="8" t="s">
        <v>10</v>
      </c>
      <c r="C8" s="8" t="s">
        <v>17</v>
      </c>
      <c r="D8" s="9">
        <v>0</v>
      </c>
      <c r="E8" s="10">
        <f t="shared" si="0"/>
        <v>0</v>
      </c>
      <c r="F8" s="252">
        <v>0</v>
      </c>
      <c r="G8" s="20">
        <f t="shared" si="1"/>
        <v>0</v>
      </c>
    </row>
    <row r="9" spans="1:7" x14ac:dyDescent="0.3">
      <c r="A9" s="31" t="s">
        <v>9</v>
      </c>
      <c r="B9" s="8" t="s">
        <v>10</v>
      </c>
      <c r="C9" s="8" t="s">
        <v>18</v>
      </c>
      <c r="D9" s="9">
        <v>0</v>
      </c>
      <c r="E9" s="10">
        <f t="shared" si="0"/>
        <v>0</v>
      </c>
      <c r="F9" s="252">
        <v>0</v>
      </c>
      <c r="G9" s="20">
        <f t="shared" si="1"/>
        <v>0</v>
      </c>
    </row>
    <row r="10" spans="1:7" x14ac:dyDescent="0.3">
      <c r="A10" s="31" t="s">
        <v>9</v>
      </c>
      <c r="B10" s="8" t="s">
        <v>10</v>
      </c>
      <c r="C10" s="8" t="s">
        <v>19</v>
      </c>
      <c r="D10" s="9">
        <v>0</v>
      </c>
      <c r="E10" s="10">
        <f t="shared" si="0"/>
        <v>0</v>
      </c>
      <c r="F10" s="252">
        <v>0</v>
      </c>
      <c r="G10" s="20">
        <f t="shared" si="1"/>
        <v>0</v>
      </c>
    </row>
    <row r="11" spans="1:7" x14ac:dyDescent="0.3">
      <c r="A11" s="25" t="s">
        <v>9</v>
      </c>
      <c r="B11" s="5" t="s">
        <v>20</v>
      </c>
      <c r="C11" s="5"/>
      <c r="D11" s="6">
        <v>3</v>
      </c>
      <c r="E11" s="7">
        <f t="shared" si="0"/>
        <v>1</v>
      </c>
      <c r="F11" s="253">
        <v>0</v>
      </c>
      <c r="G11" s="21">
        <v>222</v>
      </c>
    </row>
    <row r="12" spans="1:7" x14ac:dyDescent="0.3">
      <c r="A12" s="31" t="s">
        <v>9</v>
      </c>
      <c r="B12" s="8" t="s">
        <v>21</v>
      </c>
      <c r="C12" s="8" t="s">
        <v>22</v>
      </c>
      <c r="D12" s="9">
        <v>0</v>
      </c>
      <c r="E12" s="10">
        <f t="shared" ref="E12:E22" si="2">D12/$D$22</f>
        <v>0</v>
      </c>
      <c r="F12" s="252">
        <v>0</v>
      </c>
      <c r="G12" s="20">
        <f t="shared" ref="G12:G21" si="3">E12*$G$22</f>
        <v>0</v>
      </c>
    </row>
    <row r="13" spans="1:7" x14ac:dyDescent="0.3">
      <c r="A13" s="24" t="s">
        <v>9</v>
      </c>
      <c r="B13" s="1" t="s">
        <v>21</v>
      </c>
      <c r="C13" s="1" t="s">
        <v>23</v>
      </c>
      <c r="D13" s="2">
        <v>7</v>
      </c>
      <c r="E13" s="3">
        <f t="shared" si="2"/>
        <v>3.825136612021858E-2</v>
      </c>
      <c r="F13" s="251">
        <v>0</v>
      </c>
      <c r="G13" s="19">
        <f t="shared" si="3"/>
        <v>2.3715846994535519</v>
      </c>
    </row>
    <row r="14" spans="1:7" x14ac:dyDescent="0.3">
      <c r="A14" s="31" t="s">
        <v>9</v>
      </c>
      <c r="B14" s="8" t="s">
        <v>21</v>
      </c>
      <c r="C14" s="8" t="s">
        <v>24</v>
      </c>
      <c r="D14" s="9">
        <v>0</v>
      </c>
      <c r="E14" s="10">
        <f t="shared" si="2"/>
        <v>0</v>
      </c>
      <c r="F14" s="252">
        <v>0</v>
      </c>
      <c r="G14" s="20">
        <f t="shared" si="3"/>
        <v>0</v>
      </c>
    </row>
    <row r="15" spans="1:7" x14ac:dyDescent="0.3">
      <c r="A15" s="24" t="s">
        <v>9</v>
      </c>
      <c r="B15" s="1" t="s">
        <v>21</v>
      </c>
      <c r="C15" s="1" t="s">
        <v>25</v>
      </c>
      <c r="D15" s="2">
        <v>0</v>
      </c>
      <c r="E15" s="3">
        <f t="shared" si="2"/>
        <v>0</v>
      </c>
      <c r="F15" s="251">
        <v>0</v>
      </c>
      <c r="G15" s="19">
        <f t="shared" si="3"/>
        <v>0</v>
      </c>
    </row>
    <row r="16" spans="1:7" x14ac:dyDescent="0.3">
      <c r="A16" s="24" t="s">
        <v>9</v>
      </c>
      <c r="B16" s="1" t="s">
        <v>21</v>
      </c>
      <c r="C16" s="1" t="s">
        <v>26</v>
      </c>
      <c r="D16" s="2">
        <v>138</v>
      </c>
      <c r="E16" s="3">
        <f>D16/$D$22</f>
        <v>0.75409836065573765</v>
      </c>
      <c r="F16" s="251">
        <v>0</v>
      </c>
      <c r="G16" s="19">
        <f>E16*$G$22</f>
        <v>46.754098360655732</v>
      </c>
    </row>
    <row r="17" spans="1:7" x14ac:dyDescent="0.3">
      <c r="A17" s="31" t="s">
        <v>9</v>
      </c>
      <c r="B17" s="8" t="s">
        <v>21</v>
      </c>
      <c r="C17" s="8" t="s">
        <v>27</v>
      </c>
      <c r="D17" s="9">
        <v>0</v>
      </c>
      <c r="E17" s="10">
        <f t="shared" si="2"/>
        <v>0</v>
      </c>
      <c r="F17" s="252">
        <v>0</v>
      </c>
      <c r="G17" s="20">
        <f t="shared" si="3"/>
        <v>0</v>
      </c>
    </row>
    <row r="18" spans="1:7" x14ac:dyDescent="0.3">
      <c r="A18" s="24" t="s">
        <v>9</v>
      </c>
      <c r="B18" s="1" t="s">
        <v>21</v>
      </c>
      <c r="C18" s="1" t="s">
        <v>28</v>
      </c>
      <c r="D18" s="2">
        <v>38</v>
      </c>
      <c r="E18" s="3">
        <f t="shared" si="2"/>
        <v>0.20765027322404372</v>
      </c>
      <c r="F18" s="251">
        <v>0</v>
      </c>
      <c r="G18" s="19">
        <f t="shared" si="3"/>
        <v>12.874316939890711</v>
      </c>
    </row>
    <row r="19" spans="1:7" x14ac:dyDescent="0.3">
      <c r="A19" s="31" t="s">
        <v>9</v>
      </c>
      <c r="B19" s="8" t="s">
        <v>21</v>
      </c>
      <c r="C19" s="8" t="s">
        <v>29</v>
      </c>
      <c r="D19" s="9">
        <v>4</v>
      </c>
      <c r="E19" s="10">
        <f t="shared" si="2"/>
        <v>2.185792349726776E-2</v>
      </c>
      <c r="F19" s="252">
        <v>0</v>
      </c>
      <c r="G19" s="20">
        <f t="shared" si="3"/>
        <v>1.355191256830601</v>
      </c>
    </row>
    <row r="20" spans="1:7" x14ac:dyDescent="0.3">
      <c r="A20" s="31" t="s">
        <v>9</v>
      </c>
      <c r="B20" s="8" t="s">
        <v>21</v>
      </c>
      <c r="C20" s="8" t="s">
        <v>30</v>
      </c>
      <c r="D20" s="9">
        <v>0</v>
      </c>
      <c r="E20" s="10">
        <f t="shared" si="2"/>
        <v>0</v>
      </c>
      <c r="F20" s="252">
        <v>0</v>
      </c>
      <c r="G20" s="20">
        <f t="shared" si="3"/>
        <v>0</v>
      </c>
    </row>
    <row r="21" spans="1:7" x14ac:dyDescent="0.3">
      <c r="A21" s="31" t="s">
        <v>9</v>
      </c>
      <c r="B21" s="8" t="s">
        <v>21</v>
      </c>
      <c r="C21" s="8" t="s">
        <v>31</v>
      </c>
      <c r="D21" s="9">
        <v>0</v>
      </c>
      <c r="E21" s="10">
        <f t="shared" si="2"/>
        <v>0</v>
      </c>
      <c r="F21" s="252">
        <v>0</v>
      </c>
      <c r="G21" s="20">
        <f t="shared" si="3"/>
        <v>0</v>
      </c>
    </row>
    <row r="22" spans="1:7" x14ac:dyDescent="0.3">
      <c r="A22" s="25" t="s">
        <v>9</v>
      </c>
      <c r="B22" s="5" t="s">
        <v>32</v>
      </c>
      <c r="C22" s="5"/>
      <c r="D22" s="6">
        <v>183</v>
      </c>
      <c r="E22" s="7">
        <f t="shared" si="2"/>
        <v>1</v>
      </c>
      <c r="F22" s="253">
        <v>0</v>
      </c>
      <c r="G22" s="21">
        <v>62</v>
      </c>
    </row>
    <row r="23" spans="1:7" x14ac:dyDescent="0.3">
      <c r="A23" s="31" t="s">
        <v>9</v>
      </c>
      <c r="B23" s="8" t="s">
        <v>33</v>
      </c>
      <c r="C23" s="8" t="s">
        <v>34</v>
      </c>
      <c r="D23" s="9">
        <v>0</v>
      </c>
      <c r="E23" s="10">
        <f t="shared" ref="E23:E56" si="4">D23/$D$56</f>
        <v>0</v>
      </c>
      <c r="F23" s="252">
        <v>0</v>
      </c>
      <c r="G23" s="20">
        <f t="shared" ref="G23:G55" si="5">E23*$G$56</f>
        <v>0</v>
      </c>
    </row>
    <row r="24" spans="1:7" x14ac:dyDescent="0.3">
      <c r="A24" s="24" t="s">
        <v>9</v>
      </c>
      <c r="B24" s="1" t="s">
        <v>33</v>
      </c>
      <c r="C24" s="1" t="s">
        <v>35</v>
      </c>
      <c r="D24" s="2">
        <v>1</v>
      </c>
      <c r="E24" s="3">
        <f t="shared" si="4"/>
        <v>1.718213058419244E-3</v>
      </c>
      <c r="F24" s="251">
        <v>0</v>
      </c>
      <c r="G24" s="19">
        <f t="shared" si="5"/>
        <v>0.85567010309278346</v>
      </c>
    </row>
    <row r="25" spans="1:7" x14ac:dyDescent="0.3">
      <c r="A25" s="24" t="s">
        <v>9</v>
      </c>
      <c r="B25" s="1" t="s">
        <v>33</v>
      </c>
      <c r="C25" s="1" t="s">
        <v>36</v>
      </c>
      <c r="D25" s="2">
        <v>7</v>
      </c>
      <c r="E25" s="3">
        <f t="shared" si="4"/>
        <v>1.2027491408934709E-2</v>
      </c>
      <c r="F25" s="251">
        <v>0</v>
      </c>
      <c r="G25" s="19">
        <f t="shared" si="5"/>
        <v>5.9896907216494846</v>
      </c>
    </row>
    <row r="26" spans="1:7" x14ac:dyDescent="0.3">
      <c r="A26" s="31" t="s">
        <v>9</v>
      </c>
      <c r="B26" s="8" t="s">
        <v>33</v>
      </c>
      <c r="C26" s="8" t="s">
        <v>37</v>
      </c>
      <c r="D26" s="9">
        <v>0</v>
      </c>
      <c r="E26" s="10">
        <f t="shared" si="4"/>
        <v>0</v>
      </c>
      <c r="F26" s="252">
        <v>0</v>
      </c>
      <c r="G26" s="20">
        <f t="shared" si="5"/>
        <v>0</v>
      </c>
    </row>
    <row r="27" spans="1:7" x14ac:dyDescent="0.3">
      <c r="A27" s="24" t="s">
        <v>9</v>
      </c>
      <c r="B27" s="1" t="s">
        <v>33</v>
      </c>
      <c r="C27" s="1" t="s">
        <v>38</v>
      </c>
      <c r="D27" s="2">
        <v>155</v>
      </c>
      <c r="E27" s="3">
        <f t="shared" si="4"/>
        <v>0.26632302405498282</v>
      </c>
      <c r="F27" s="251">
        <v>0</v>
      </c>
      <c r="G27" s="19">
        <f t="shared" si="5"/>
        <v>132.62886597938143</v>
      </c>
    </row>
    <row r="28" spans="1:7" x14ac:dyDescent="0.3">
      <c r="A28" s="24" t="s">
        <v>9</v>
      </c>
      <c r="B28" s="1" t="s">
        <v>33</v>
      </c>
      <c r="C28" s="1" t="s">
        <v>39</v>
      </c>
      <c r="D28" s="2">
        <v>7</v>
      </c>
      <c r="E28" s="3">
        <f t="shared" si="4"/>
        <v>1.2027491408934709E-2</v>
      </c>
      <c r="F28" s="251">
        <v>0</v>
      </c>
      <c r="G28" s="19">
        <f t="shared" si="5"/>
        <v>5.9896907216494846</v>
      </c>
    </row>
    <row r="29" spans="1:7" x14ac:dyDescent="0.3">
      <c r="A29" s="24" t="s">
        <v>9</v>
      </c>
      <c r="B29" s="1" t="s">
        <v>33</v>
      </c>
      <c r="C29" s="1" t="s">
        <v>40</v>
      </c>
      <c r="D29" s="2">
        <v>37</v>
      </c>
      <c r="E29" s="3">
        <f t="shared" si="4"/>
        <v>6.3573883161512024E-2</v>
      </c>
      <c r="F29" s="251">
        <v>0</v>
      </c>
      <c r="G29" s="19">
        <f t="shared" si="5"/>
        <v>31.659793814432987</v>
      </c>
    </row>
    <row r="30" spans="1:7" x14ac:dyDescent="0.3">
      <c r="A30" s="31" t="s">
        <v>9</v>
      </c>
      <c r="B30" s="8" t="s">
        <v>33</v>
      </c>
      <c r="C30" s="8" t="s">
        <v>41</v>
      </c>
      <c r="D30" s="9">
        <v>0</v>
      </c>
      <c r="E30" s="10">
        <f t="shared" si="4"/>
        <v>0</v>
      </c>
      <c r="F30" s="252">
        <v>0</v>
      </c>
      <c r="G30" s="20">
        <f t="shared" si="5"/>
        <v>0</v>
      </c>
    </row>
    <row r="31" spans="1:7" x14ac:dyDescent="0.3">
      <c r="A31" s="24" t="s">
        <v>9</v>
      </c>
      <c r="B31" s="1" t="s">
        <v>33</v>
      </c>
      <c r="C31" s="1" t="s">
        <v>42</v>
      </c>
      <c r="D31" s="2">
        <v>3</v>
      </c>
      <c r="E31" s="3">
        <f t="shared" si="4"/>
        <v>5.1546391752577319E-3</v>
      </c>
      <c r="F31" s="251">
        <v>0</v>
      </c>
      <c r="G31" s="19">
        <f t="shared" si="5"/>
        <v>2.5670103092783503</v>
      </c>
    </row>
    <row r="32" spans="1:7" x14ac:dyDescent="0.3">
      <c r="A32" s="24" t="s">
        <v>9</v>
      </c>
      <c r="B32" s="1" t="s">
        <v>33</v>
      </c>
      <c r="C32" s="1" t="s">
        <v>43</v>
      </c>
      <c r="D32" s="2">
        <v>16</v>
      </c>
      <c r="E32" s="3">
        <f t="shared" si="4"/>
        <v>2.7491408934707903E-2</v>
      </c>
      <c r="F32" s="251">
        <v>0</v>
      </c>
      <c r="G32" s="19">
        <f t="shared" si="5"/>
        <v>13.690721649484535</v>
      </c>
    </row>
    <row r="33" spans="1:7" x14ac:dyDescent="0.3">
      <c r="A33" s="24" t="s">
        <v>9</v>
      </c>
      <c r="B33" s="1" t="s">
        <v>33</v>
      </c>
      <c r="C33" s="1" t="s">
        <v>44</v>
      </c>
      <c r="D33" s="2">
        <v>154</v>
      </c>
      <c r="E33" s="3">
        <f t="shared" si="4"/>
        <v>0.26460481099656358</v>
      </c>
      <c r="F33" s="251">
        <v>0</v>
      </c>
      <c r="G33" s="19">
        <f t="shared" si="5"/>
        <v>131.77319587628867</v>
      </c>
    </row>
    <row r="34" spans="1:7" x14ac:dyDescent="0.3">
      <c r="A34" s="31" t="s">
        <v>9</v>
      </c>
      <c r="B34" s="8" t="s">
        <v>33</v>
      </c>
      <c r="C34" s="8" t="s">
        <v>45</v>
      </c>
      <c r="D34" s="9">
        <v>0</v>
      </c>
      <c r="E34" s="10">
        <f t="shared" si="4"/>
        <v>0</v>
      </c>
      <c r="F34" s="252">
        <v>0</v>
      </c>
      <c r="G34" s="20">
        <f t="shared" si="5"/>
        <v>0</v>
      </c>
    </row>
    <row r="35" spans="1:7" x14ac:dyDescent="0.3">
      <c r="A35" s="24" t="s">
        <v>9</v>
      </c>
      <c r="B35" s="1" t="s">
        <v>33</v>
      </c>
      <c r="C35" s="1" t="s">
        <v>46</v>
      </c>
      <c r="D35" s="2">
        <v>141</v>
      </c>
      <c r="E35" s="3">
        <f t="shared" si="4"/>
        <v>0.2422680412371134</v>
      </c>
      <c r="F35" s="251">
        <v>0</v>
      </c>
      <c r="G35" s="19">
        <f t="shared" si="5"/>
        <v>120.64948453608247</v>
      </c>
    </row>
    <row r="36" spans="1:7" x14ac:dyDescent="0.3">
      <c r="A36" s="31" t="s">
        <v>9</v>
      </c>
      <c r="B36" s="8" t="s">
        <v>33</v>
      </c>
      <c r="C36" s="8" t="s">
        <v>47</v>
      </c>
      <c r="D36" s="9">
        <v>1</v>
      </c>
      <c r="E36" s="10">
        <f t="shared" si="4"/>
        <v>1.718213058419244E-3</v>
      </c>
      <c r="F36" s="252">
        <v>0</v>
      </c>
      <c r="G36" s="20">
        <f t="shared" si="5"/>
        <v>0.85567010309278346</v>
      </c>
    </row>
    <row r="37" spans="1:7" x14ac:dyDescent="0.3">
      <c r="A37" s="31" t="s">
        <v>9</v>
      </c>
      <c r="B37" s="8" t="s">
        <v>33</v>
      </c>
      <c r="C37" s="8" t="s">
        <v>48</v>
      </c>
      <c r="D37" s="9">
        <v>0</v>
      </c>
      <c r="E37" s="10">
        <f t="shared" si="4"/>
        <v>0</v>
      </c>
      <c r="F37" s="252">
        <v>0</v>
      </c>
      <c r="G37" s="20">
        <f t="shared" si="5"/>
        <v>0</v>
      </c>
    </row>
    <row r="38" spans="1:7" x14ac:dyDescent="0.3">
      <c r="A38" s="24" t="s">
        <v>9</v>
      </c>
      <c r="B38" s="1" t="s">
        <v>33</v>
      </c>
      <c r="C38" s="1" t="s">
        <v>49</v>
      </c>
      <c r="D38" s="2">
        <v>3</v>
      </c>
      <c r="E38" s="3">
        <f t="shared" si="4"/>
        <v>5.1546391752577319E-3</v>
      </c>
      <c r="F38" s="251">
        <v>0</v>
      </c>
      <c r="G38" s="19">
        <f t="shared" si="5"/>
        <v>2.5670103092783503</v>
      </c>
    </row>
    <row r="39" spans="1:7" x14ac:dyDescent="0.3">
      <c r="A39" s="24" t="s">
        <v>9</v>
      </c>
      <c r="B39" s="1" t="s">
        <v>33</v>
      </c>
      <c r="C39" s="1" t="s">
        <v>50</v>
      </c>
      <c r="D39" s="2">
        <v>11</v>
      </c>
      <c r="E39" s="3">
        <f t="shared" si="4"/>
        <v>1.8900343642611683E-2</v>
      </c>
      <c r="F39" s="251">
        <v>0</v>
      </c>
      <c r="G39" s="19">
        <f t="shared" si="5"/>
        <v>9.4123711340206171</v>
      </c>
    </row>
    <row r="40" spans="1:7" x14ac:dyDescent="0.3">
      <c r="A40" s="31" t="s">
        <v>9</v>
      </c>
      <c r="B40" s="8" t="s">
        <v>33</v>
      </c>
      <c r="C40" s="8" t="s">
        <v>51</v>
      </c>
      <c r="D40" s="9">
        <v>0</v>
      </c>
      <c r="E40" s="10">
        <f t="shared" si="4"/>
        <v>0</v>
      </c>
      <c r="F40" s="252">
        <v>0</v>
      </c>
      <c r="G40" s="20">
        <f t="shared" si="5"/>
        <v>0</v>
      </c>
    </row>
    <row r="41" spans="1:7" x14ac:dyDescent="0.3">
      <c r="A41" s="31" t="s">
        <v>9</v>
      </c>
      <c r="B41" s="8" t="s">
        <v>33</v>
      </c>
      <c r="C41" s="8" t="s">
        <v>52</v>
      </c>
      <c r="D41" s="9">
        <v>0</v>
      </c>
      <c r="E41" s="10">
        <f t="shared" si="4"/>
        <v>0</v>
      </c>
      <c r="F41" s="252">
        <v>0</v>
      </c>
      <c r="G41" s="20">
        <f t="shared" si="5"/>
        <v>0</v>
      </c>
    </row>
    <row r="42" spans="1:7" x14ac:dyDescent="0.3">
      <c r="A42" s="31" t="s">
        <v>9</v>
      </c>
      <c r="B42" s="8" t="s">
        <v>33</v>
      </c>
      <c r="C42" s="8" t="s">
        <v>53</v>
      </c>
      <c r="D42" s="9">
        <v>0</v>
      </c>
      <c r="E42" s="10">
        <f t="shared" si="4"/>
        <v>0</v>
      </c>
      <c r="F42" s="252">
        <v>0</v>
      </c>
      <c r="G42" s="20">
        <f t="shared" si="5"/>
        <v>0</v>
      </c>
    </row>
    <row r="43" spans="1:7" x14ac:dyDescent="0.3">
      <c r="A43" s="24" t="s">
        <v>9</v>
      </c>
      <c r="B43" s="1" t="s">
        <v>33</v>
      </c>
      <c r="C43" s="1" t="s">
        <v>54</v>
      </c>
      <c r="D43" s="2">
        <v>4</v>
      </c>
      <c r="E43" s="3">
        <f t="shared" si="4"/>
        <v>6.8728522336769758E-3</v>
      </c>
      <c r="F43" s="251">
        <v>0</v>
      </c>
      <c r="G43" s="19">
        <f t="shared" si="5"/>
        <v>3.4226804123711339</v>
      </c>
    </row>
    <row r="44" spans="1:7" x14ac:dyDescent="0.3">
      <c r="A44" s="24" t="s">
        <v>9</v>
      </c>
      <c r="B44" s="1" t="s">
        <v>33</v>
      </c>
      <c r="C44" s="1" t="s">
        <v>55</v>
      </c>
      <c r="D44" s="2">
        <v>4</v>
      </c>
      <c r="E44" s="3">
        <f t="shared" si="4"/>
        <v>6.8728522336769758E-3</v>
      </c>
      <c r="F44" s="251">
        <v>0</v>
      </c>
      <c r="G44" s="19">
        <f t="shared" si="5"/>
        <v>3.4226804123711339</v>
      </c>
    </row>
    <row r="45" spans="1:7" x14ac:dyDescent="0.3">
      <c r="A45" s="24" t="s">
        <v>9</v>
      </c>
      <c r="B45" s="1" t="s">
        <v>33</v>
      </c>
      <c r="C45" s="1" t="s">
        <v>56</v>
      </c>
      <c r="D45" s="2">
        <v>4</v>
      </c>
      <c r="E45" s="3">
        <f t="shared" si="4"/>
        <v>6.8728522336769758E-3</v>
      </c>
      <c r="F45" s="251">
        <v>0</v>
      </c>
      <c r="G45" s="19">
        <f t="shared" si="5"/>
        <v>3.4226804123711339</v>
      </c>
    </row>
    <row r="46" spans="1:7" x14ac:dyDescent="0.3">
      <c r="A46" s="31" t="s">
        <v>9</v>
      </c>
      <c r="B46" s="8" t="s">
        <v>33</v>
      </c>
      <c r="C46" s="8" t="s">
        <v>57</v>
      </c>
      <c r="D46" s="9">
        <v>0</v>
      </c>
      <c r="E46" s="10">
        <f t="shared" si="4"/>
        <v>0</v>
      </c>
      <c r="F46" s="252">
        <v>0</v>
      </c>
      <c r="G46" s="20">
        <f t="shared" si="5"/>
        <v>0</v>
      </c>
    </row>
    <row r="47" spans="1:7" x14ac:dyDescent="0.3">
      <c r="A47" s="31" t="s">
        <v>9</v>
      </c>
      <c r="B47" s="8" t="s">
        <v>33</v>
      </c>
      <c r="C47" s="8" t="s">
        <v>58</v>
      </c>
      <c r="D47" s="9">
        <v>0</v>
      </c>
      <c r="E47" s="10">
        <f t="shared" si="4"/>
        <v>0</v>
      </c>
      <c r="F47" s="252">
        <v>0</v>
      </c>
      <c r="G47" s="20">
        <f t="shared" si="5"/>
        <v>0</v>
      </c>
    </row>
    <row r="48" spans="1:7" x14ac:dyDescent="0.3">
      <c r="A48" s="24" t="s">
        <v>9</v>
      </c>
      <c r="B48" s="1" t="s">
        <v>33</v>
      </c>
      <c r="C48" s="1" t="s">
        <v>59</v>
      </c>
      <c r="D48" s="2">
        <v>10</v>
      </c>
      <c r="E48" s="3">
        <f t="shared" si="4"/>
        <v>1.7182130584192441E-2</v>
      </c>
      <c r="F48" s="251">
        <v>0</v>
      </c>
      <c r="G48" s="19">
        <f t="shared" si="5"/>
        <v>8.5567010309278366</v>
      </c>
    </row>
    <row r="49" spans="1:7" x14ac:dyDescent="0.3">
      <c r="A49" s="31" t="s">
        <v>9</v>
      </c>
      <c r="B49" s="8" t="s">
        <v>33</v>
      </c>
      <c r="C49" s="8" t="s">
        <v>60</v>
      </c>
      <c r="D49" s="9">
        <v>3</v>
      </c>
      <c r="E49" s="10">
        <f t="shared" si="4"/>
        <v>5.1546391752577319E-3</v>
      </c>
      <c r="F49" s="252">
        <v>0</v>
      </c>
      <c r="G49" s="20">
        <f t="shared" si="5"/>
        <v>2.5670103092783503</v>
      </c>
    </row>
    <row r="50" spans="1:7" x14ac:dyDescent="0.3">
      <c r="A50" s="31" t="s">
        <v>9</v>
      </c>
      <c r="B50" s="8" t="s">
        <v>33</v>
      </c>
      <c r="C50" s="8" t="s">
        <v>61</v>
      </c>
      <c r="D50" s="9">
        <v>0</v>
      </c>
      <c r="E50" s="10">
        <f t="shared" si="4"/>
        <v>0</v>
      </c>
      <c r="F50" s="252">
        <v>0</v>
      </c>
      <c r="G50" s="20">
        <f t="shared" si="5"/>
        <v>0</v>
      </c>
    </row>
    <row r="51" spans="1:7" x14ac:dyDescent="0.3">
      <c r="A51" s="31" t="s">
        <v>9</v>
      </c>
      <c r="B51" s="8" t="s">
        <v>33</v>
      </c>
      <c r="C51" s="8" t="s">
        <v>62</v>
      </c>
      <c r="D51" s="9">
        <v>0</v>
      </c>
      <c r="E51" s="10">
        <f t="shared" si="4"/>
        <v>0</v>
      </c>
      <c r="F51" s="252">
        <v>0</v>
      </c>
      <c r="G51" s="20">
        <f t="shared" si="5"/>
        <v>0</v>
      </c>
    </row>
    <row r="52" spans="1:7" x14ac:dyDescent="0.3">
      <c r="A52" s="24" t="s">
        <v>9</v>
      </c>
      <c r="B52" s="1" t="s">
        <v>33</v>
      </c>
      <c r="C52" s="1" t="s">
        <v>63</v>
      </c>
      <c r="D52" s="2">
        <v>25</v>
      </c>
      <c r="E52" s="3">
        <f t="shared" si="4"/>
        <v>4.29553264604811E-2</v>
      </c>
      <c r="F52" s="251">
        <v>0</v>
      </c>
      <c r="G52" s="19">
        <f t="shared" si="5"/>
        <v>21.391752577319586</v>
      </c>
    </row>
    <row r="53" spans="1:7" x14ac:dyDescent="0.3">
      <c r="A53" s="31" t="s">
        <v>9</v>
      </c>
      <c r="B53" s="8" t="s">
        <v>33</v>
      </c>
      <c r="C53" s="8" t="s">
        <v>64</v>
      </c>
      <c r="D53" s="9">
        <v>0</v>
      </c>
      <c r="E53" s="10">
        <f t="shared" si="4"/>
        <v>0</v>
      </c>
      <c r="F53" s="252">
        <v>0</v>
      </c>
      <c r="G53" s="20">
        <f t="shared" si="5"/>
        <v>0</v>
      </c>
    </row>
    <row r="54" spans="1:7" x14ac:dyDescent="0.3">
      <c r="A54" s="31" t="s">
        <v>9</v>
      </c>
      <c r="B54" s="8" t="s">
        <v>33</v>
      </c>
      <c r="C54" s="8" t="s">
        <v>65</v>
      </c>
      <c r="D54" s="9">
        <v>0</v>
      </c>
      <c r="E54" s="10">
        <f t="shared" si="4"/>
        <v>0</v>
      </c>
      <c r="F54" s="252">
        <v>0</v>
      </c>
      <c r="G54" s="20">
        <f t="shared" si="5"/>
        <v>0</v>
      </c>
    </row>
    <row r="55" spans="1:7" x14ac:dyDescent="0.3">
      <c r="A55" s="31" t="s">
        <v>9</v>
      </c>
      <c r="B55" s="8" t="s">
        <v>33</v>
      </c>
      <c r="C55" s="8" t="s">
        <v>66</v>
      </c>
      <c r="D55" s="9">
        <v>2</v>
      </c>
      <c r="E55" s="10">
        <f t="shared" si="4"/>
        <v>3.4364261168384879E-3</v>
      </c>
      <c r="F55" s="252">
        <v>0</v>
      </c>
      <c r="G55" s="20">
        <f t="shared" si="5"/>
        <v>1.7113402061855669</v>
      </c>
    </row>
    <row r="56" spans="1:7" x14ac:dyDescent="0.3">
      <c r="A56" s="25" t="s">
        <v>9</v>
      </c>
      <c r="B56" s="5" t="s">
        <v>67</v>
      </c>
      <c r="C56" s="5"/>
      <c r="D56" s="6">
        <v>582</v>
      </c>
      <c r="E56" s="7">
        <f t="shared" si="4"/>
        <v>1</v>
      </c>
      <c r="F56" s="253">
        <v>0</v>
      </c>
      <c r="G56" s="21">
        <v>498</v>
      </c>
    </row>
    <row r="57" spans="1:7" x14ac:dyDescent="0.3">
      <c r="A57" s="31" t="s">
        <v>9</v>
      </c>
      <c r="B57" s="8" t="s">
        <v>68</v>
      </c>
      <c r="C57" s="8" t="s">
        <v>69</v>
      </c>
      <c r="D57" s="9">
        <v>0</v>
      </c>
      <c r="E57" s="10">
        <f t="shared" ref="E57:E66" si="6">D57/$D$66</f>
        <v>0</v>
      </c>
      <c r="F57" s="252">
        <v>0</v>
      </c>
      <c r="G57" s="20">
        <f t="shared" ref="G57:G65" si="7">E57*$G$66</f>
        <v>0</v>
      </c>
    </row>
    <row r="58" spans="1:7" x14ac:dyDescent="0.3">
      <c r="A58" s="31" t="s">
        <v>9</v>
      </c>
      <c r="B58" s="8" t="s">
        <v>68</v>
      </c>
      <c r="C58" s="8" t="s">
        <v>70</v>
      </c>
      <c r="D58" s="9">
        <v>0</v>
      </c>
      <c r="E58" s="10">
        <f t="shared" si="6"/>
        <v>0</v>
      </c>
      <c r="F58" s="252">
        <v>0</v>
      </c>
      <c r="G58" s="20">
        <f t="shared" si="7"/>
        <v>0</v>
      </c>
    </row>
    <row r="59" spans="1:7" x14ac:dyDescent="0.3">
      <c r="A59" s="31" t="s">
        <v>9</v>
      </c>
      <c r="B59" s="8" t="s">
        <v>68</v>
      </c>
      <c r="C59" s="8" t="s">
        <v>71</v>
      </c>
      <c r="D59" s="9">
        <v>0</v>
      </c>
      <c r="E59" s="10">
        <f t="shared" si="6"/>
        <v>0</v>
      </c>
      <c r="F59" s="252">
        <v>0</v>
      </c>
      <c r="G59" s="20">
        <f t="shared" si="7"/>
        <v>0</v>
      </c>
    </row>
    <row r="60" spans="1:7" x14ac:dyDescent="0.3">
      <c r="A60" s="31" t="s">
        <v>9</v>
      </c>
      <c r="B60" s="8" t="s">
        <v>68</v>
      </c>
      <c r="C60" s="8" t="s">
        <v>72</v>
      </c>
      <c r="D60" s="9">
        <v>0</v>
      </c>
      <c r="E60" s="10">
        <f t="shared" si="6"/>
        <v>0</v>
      </c>
      <c r="F60" s="252">
        <v>0</v>
      </c>
      <c r="G60" s="20">
        <f t="shared" si="7"/>
        <v>0</v>
      </c>
    </row>
    <row r="61" spans="1:7" x14ac:dyDescent="0.3">
      <c r="A61" s="24" t="s">
        <v>9</v>
      </c>
      <c r="B61" s="1" t="s">
        <v>68</v>
      </c>
      <c r="C61" s="1" t="s">
        <v>73</v>
      </c>
      <c r="D61" s="2">
        <v>22</v>
      </c>
      <c r="E61" s="3">
        <f t="shared" si="6"/>
        <v>1</v>
      </c>
      <c r="F61" s="251">
        <v>0</v>
      </c>
      <c r="G61" s="19">
        <f t="shared" si="7"/>
        <v>6</v>
      </c>
    </row>
    <row r="62" spans="1:7" x14ac:dyDescent="0.3">
      <c r="A62" s="31" t="s">
        <v>9</v>
      </c>
      <c r="B62" s="8" t="s">
        <v>68</v>
      </c>
      <c r="C62" s="8" t="s">
        <v>74</v>
      </c>
      <c r="D62" s="9">
        <v>0</v>
      </c>
      <c r="E62" s="10">
        <f t="shared" si="6"/>
        <v>0</v>
      </c>
      <c r="F62" s="252">
        <v>0</v>
      </c>
      <c r="G62" s="20">
        <f t="shared" si="7"/>
        <v>0</v>
      </c>
    </row>
    <row r="63" spans="1:7" x14ac:dyDescent="0.3">
      <c r="A63" s="31" t="s">
        <v>9</v>
      </c>
      <c r="B63" s="8" t="s">
        <v>68</v>
      </c>
      <c r="C63" s="8" t="s">
        <v>75</v>
      </c>
      <c r="D63" s="9">
        <v>0</v>
      </c>
      <c r="E63" s="10">
        <f t="shared" si="6"/>
        <v>0</v>
      </c>
      <c r="F63" s="252">
        <v>0</v>
      </c>
      <c r="G63" s="20">
        <f t="shared" si="7"/>
        <v>0</v>
      </c>
    </row>
    <row r="64" spans="1:7" x14ac:dyDescent="0.3">
      <c r="A64" s="31" t="s">
        <v>9</v>
      </c>
      <c r="B64" s="8" t="s">
        <v>68</v>
      </c>
      <c r="C64" s="8" t="s">
        <v>76</v>
      </c>
      <c r="D64" s="9">
        <v>0</v>
      </c>
      <c r="E64" s="10">
        <f t="shared" si="6"/>
        <v>0</v>
      </c>
      <c r="F64" s="252">
        <v>0</v>
      </c>
      <c r="G64" s="20">
        <f t="shared" si="7"/>
        <v>0</v>
      </c>
    </row>
    <row r="65" spans="1:7" x14ac:dyDescent="0.3">
      <c r="A65" s="31" t="s">
        <v>9</v>
      </c>
      <c r="B65" s="8" t="s">
        <v>68</v>
      </c>
      <c r="C65" s="8" t="s">
        <v>77</v>
      </c>
      <c r="D65" s="9">
        <v>0</v>
      </c>
      <c r="E65" s="10">
        <f t="shared" si="6"/>
        <v>0</v>
      </c>
      <c r="F65" s="252">
        <v>0</v>
      </c>
      <c r="G65" s="20">
        <f t="shared" si="7"/>
        <v>0</v>
      </c>
    </row>
    <row r="66" spans="1:7" x14ac:dyDescent="0.3">
      <c r="A66" s="25" t="s">
        <v>9</v>
      </c>
      <c r="B66" s="5" t="s">
        <v>78</v>
      </c>
      <c r="C66" s="5"/>
      <c r="D66" s="6">
        <v>22</v>
      </c>
      <c r="E66" s="7">
        <f t="shared" si="6"/>
        <v>1</v>
      </c>
      <c r="F66" s="253">
        <v>0</v>
      </c>
      <c r="G66" s="21">
        <v>6</v>
      </c>
    </row>
    <row r="67" spans="1:7" x14ac:dyDescent="0.3">
      <c r="A67" s="31" t="s">
        <v>9</v>
      </c>
      <c r="B67" s="8" t="s">
        <v>79</v>
      </c>
      <c r="C67" s="8" t="s">
        <v>80</v>
      </c>
      <c r="D67" s="9">
        <v>0</v>
      </c>
      <c r="E67" s="10">
        <f t="shared" ref="E67:E74" si="8">D67/$D$74</f>
        <v>0</v>
      </c>
      <c r="F67" s="252">
        <v>0</v>
      </c>
      <c r="G67" s="20">
        <f t="shared" ref="G67:G73" si="9">E67*$G$74</f>
        <v>0</v>
      </c>
    </row>
    <row r="68" spans="1:7" x14ac:dyDescent="0.3">
      <c r="A68" s="24" t="s">
        <v>9</v>
      </c>
      <c r="B68" s="1" t="s">
        <v>79</v>
      </c>
      <c r="C68" s="1" t="s">
        <v>81</v>
      </c>
      <c r="D68" s="2">
        <v>11</v>
      </c>
      <c r="E68" s="3">
        <f t="shared" si="8"/>
        <v>0.28947368421052633</v>
      </c>
      <c r="F68" s="251">
        <v>0</v>
      </c>
      <c r="G68" s="19">
        <f t="shared" si="9"/>
        <v>22.289473684210527</v>
      </c>
    </row>
    <row r="69" spans="1:7" x14ac:dyDescent="0.3">
      <c r="A69" s="24" t="s">
        <v>9</v>
      </c>
      <c r="B69" s="1" t="s">
        <v>79</v>
      </c>
      <c r="C69" s="1" t="s">
        <v>82</v>
      </c>
      <c r="D69" s="2">
        <v>2</v>
      </c>
      <c r="E69" s="3">
        <f t="shared" si="8"/>
        <v>5.2631578947368418E-2</v>
      </c>
      <c r="F69" s="251">
        <v>0</v>
      </c>
      <c r="G69" s="19">
        <f t="shared" si="9"/>
        <v>4.0526315789473681</v>
      </c>
    </row>
    <row r="70" spans="1:7" x14ac:dyDescent="0.3">
      <c r="A70" s="31" t="s">
        <v>9</v>
      </c>
      <c r="B70" s="8" t="s">
        <v>79</v>
      </c>
      <c r="C70" s="8" t="s">
        <v>83</v>
      </c>
      <c r="D70" s="9">
        <v>0</v>
      </c>
      <c r="E70" s="10">
        <f t="shared" si="8"/>
        <v>0</v>
      </c>
      <c r="F70" s="252">
        <v>0</v>
      </c>
      <c r="G70" s="20">
        <f t="shared" si="9"/>
        <v>0</v>
      </c>
    </row>
    <row r="71" spans="1:7" x14ac:dyDescent="0.3">
      <c r="A71" s="31" t="s">
        <v>9</v>
      </c>
      <c r="B71" s="8" t="s">
        <v>79</v>
      </c>
      <c r="C71" s="8" t="s">
        <v>84</v>
      </c>
      <c r="D71" s="9">
        <v>0</v>
      </c>
      <c r="E71" s="10">
        <f t="shared" si="8"/>
        <v>0</v>
      </c>
      <c r="F71" s="252">
        <v>0</v>
      </c>
      <c r="G71" s="20">
        <f t="shared" si="9"/>
        <v>0</v>
      </c>
    </row>
    <row r="72" spans="1:7" x14ac:dyDescent="0.3">
      <c r="A72" s="24" t="s">
        <v>9</v>
      </c>
      <c r="B72" s="1" t="s">
        <v>79</v>
      </c>
      <c r="C72" s="1" t="s">
        <v>85</v>
      </c>
      <c r="D72" s="2">
        <v>25</v>
      </c>
      <c r="E72" s="3">
        <f t="shared" si="8"/>
        <v>0.65789473684210531</v>
      </c>
      <c r="F72" s="251">
        <v>0</v>
      </c>
      <c r="G72" s="19">
        <f t="shared" si="9"/>
        <v>50.65789473684211</v>
      </c>
    </row>
    <row r="73" spans="1:7" x14ac:dyDescent="0.3">
      <c r="A73" s="24"/>
      <c r="B73" s="1"/>
      <c r="C73" s="1"/>
      <c r="D73" s="2"/>
      <c r="E73" s="3">
        <f t="shared" si="8"/>
        <v>0</v>
      </c>
      <c r="F73" s="251">
        <v>0</v>
      </c>
      <c r="G73" s="19">
        <f t="shared" si="9"/>
        <v>0</v>
      </c>
    </row>
    <row r="74" spans="1:7" x14ac:dyDescent="0.3">
      <c r="A74" s="25" t="s">
        <v>9</v>
      </c>
      <c r="B74" s="5" t="s">
        <v>86</v>
      </c>
      <c r="C74" s="5"/>
      <c r="D74" s="6">
        <v>38</v>
      </c>
      <c r="E74" s="7">
        <f t="shared" si="8"/>
        <v>1</v>
      </c>
      <c r="F74" s="253">
        <v>0</v>
      </c>
      <c r="G74" s="21">
        <v>77</v>
      </c>
    </row>
    <row r="75" spans="1:7" x14ac:dyDescent="0.3">
      <c r="A75" s="24" t="s">
        <v>9</v>
      </c>
      <c r="B75" s="1" t="s">
        <v>87</v>
      </c>
      <c r="C75" s="1" t="s">
        <v>88</v>
      </c>
      <c r="D75" s="2">
        <v>16</v>
      </c>
      <c r="E75" s="3">
        <f t="shared" ref="E75:E87" si="10">D75/$D$87</f>
        <v>0.18823529411764706</v>
      </c>
      <c r="F75" s="251">
        <v>0</v>
      </c>
      <c r="G75" s="19">
        <f t="shared" ref="G75:G86" si="11">E75*$G$87</f>
        <v>36.89411764705882</v>
      </c>
    </row>
    <row r="76" spans="1:7" x14ac:dyDescent="0.3">
      <c r="A76" s="24" t="s">
        <v>9</v>
      </c>
      <c r="B76" s="1" t="s">
        <v>87</v>
      </c>
      <c r="C76" s="1" t="s">
        <v>89</v>
      </c>
      <c r="D76" s="2">
        <v>3</v>
      </c>
      <c r="E76" s="3">
        <f t="shared" si="10"/>
        <v>3.5294117647058823E-2</v>
      </c>
      <c r="F76" s="251">
        <v>0</v>
      </c>
      <c r="G76" s="19">
        <f t="shared" si="11"/>
        <v>6.9176470588235297</v>
      </c>
    </row>
    <row r="77" spans="1:7" x14ac:dyDescent="0.3">
      <c r="A77" s="31" t="s">
        <v>9</v>
      </c>
      <c r="B77" s="8" t="s">
        <v>87</v>
      </c>
      <c r="C77" s="8" t="s">
        <v>90</v>
      </c>
      <c r="D77" s="9">
        <v>0</v>
      </c>
      <c r="E77" s="10">
        <f t="shared" si="10"/>
        <v>0</v>
      </c>
      <c r="F77" s="252">
        <v>0</v>
      </c>
      <c r="G77" s="20">
        <f t="shared" si="11"/>
        <v>0</v>
      </c>
    </row>
    <row r="78" spans="1:7" x14ac:dyDescent="0.3">
      <c r="A78" s="24" t="s">
        <v>9</v>
      </c>
      <c r="B78" s="1" t="s">
        <v>87</v>
      </c>
      <c r="C78" s="1" t="s">
        <v>91</v>
      </c>
      <c r="D78" s="2">
        <v>1</v>
      </c>
      <c r="E78" s="3">
        <f t="shared" si="10"/>
        <v>1.1764705882352941E-2</v>
      </c>
      <c r="F78" s="251">
        <v>0</v>
      </c>
      <c r="G78" s="19">
        <f t="shared" si="11"/>
        <v>2.3058823529411763</v>
      </c>
    </row>
    <row r="79" spans="1:7" x14ac:dyDescent="0.3">
      <c r="A79" s="24" t="s">
        <v>9</v>
      </c>
      <c r="B79" s="1" t="s">
        <v>87</v>
      </c>
      <c r="C79" s="1" t="s">
        <v>92</v>
      </c>
      <c r="D79" s="2">
        <v>1</v>
      </c>
      <c r="E79" s="3">
        <f t="shared" si="10"/>
        <v>1.1764705882352941E-2</v>
      </c>
      <c r="F79" s="251">
        <v>0</v>
      </c>
      <c r="G79" s="19">
        <f t="shared" si="11"/>
        <v>2.3058823529411763</v>
      </c>
    </row>
    <row r="80" spans="1:7" x14ac:dyDescent="0.3">
      <c r="A80" s="31" t="s">
        <v>9</v>
      </c>
      <c r="B80" s="8" t="s">
        <v>87</v>
      </c>
      <c r="C80" s="8" t="s">
        <v>93</v>
      </c>
      <c r="D80" s="9">
        <v>0</v>
      </c>
      <c r="E80" s="10">
        <f t="shared" si="10"/>
        <v>0</v>
      </c>
      <c r="F80" s="252">
        <v>0</v>
      </c>
      <c r="G80" s="20">
        <f t="shared" si="11"/>
        <v>0</v>
      </c>
    </row>
    <row r="81" spans="1:7" x14ac:dyDescent="0.3">
      <c r="A81" s="31" t="s">
        <v>9</v>
      </c>
      <c r="B81" s="8" t="s">
        <v>87</v>
      </c>
      <c r="C81" s="8" t="s">
        <v>94</v>
      </c>
      <c r="D81" s="9">
        <v>0</v>
      </c>
      <c r="E81" s="10">
        <f t="shared" si="10"/>
        <v>0</v>
      </c>
      <c r="F81" s="252">
        <v>0</v>
      </c>
      <c r="G81" s="20">
        <f t="shared" si="11"/>
        <v>0</v>
      </c>
    </row>
    <row r="82" spans="1:7" x14ac:dyDescent="0.3">
      <c r="A82" s="31" t="s">
        <v>9</v>
      </c>
      <c r="B82" s="8" t="s">
        <v>87</v>
      </c>
      <c r="C82" s="8" t="s">
        <v>95</v>
      </c>
      <c r="D82" s="9">
        <v>0</v>
      </c>
      <c r="E82" s="10">
        <f t="shared" si="10"/>
        <v>0</v>
      </c>
      <c r="F82" s="252">
        <v>0</v>
      </c>
      <c r="G82" s="20">
        <f t="shared" si="11"/>
        <v>0</v>
      </c>
    </row>
    <row r="83" spans="1:7" x14ac:dyDescent="0.3">
      <c r="A83" s="24" t="s">
        <v>9</v>
      </c>
      <c r="B83" s="1" t="s">
        <v>87</v>
      </c>
      <c r="C83" s="1" t="s">
        <v>96</v>
      </c>
      <c r="D83" s="2">
        <v>47</v>
      </c>
      <c r="E83" s="3">
        <f t="shared" si="10"/>
        <v>0.55294117647058827</v>
      </c>
      <c r="F83" s="251">
        <v>0</v>
      </c>
      <c r="G83" s="19">
        <f t="shared" si="11"/>
        <v>108.37647058823531</v>
      </c>
    </row>
    <row r="84" spans="1:7" x14ac:dyDescent="0.3">
      <c r="A84" s="31" t="s">
        <v>9</v>
      </c>
      <c r="B84" s="8" t="s">
        <v>87</v>
      </c>
      <c r="C84" s="8" t="s">
        <v>97</v>
      </c>
      <c r="D84" s="9">
        <v>0</v>
      </c>
      <c r="E84" s="10">
        <f t="shared" si="10"/>
        <v>0</v>
      </c>
      <c r="F84" s="252">
        <v>0</v>
      </c>
      <c r="G84" s="20">
        <f t="shared" si="11"/>
        <v>0</v>
      </c>
    </row>
    <row r="85" spans="1:7" x14ac:dyDescent="0.3">
      <c r="A85" s="24" t="s">
        <v>9</v>
      </c>
      <c r="B85" s="1" t="s">
        <v>87</v>
      </c>
      <c r="C85" s="1" t="s">
        <v>98</v>
      </c>
      <c r="D85" s="2">
        <v>13</v>
      </c>
      <c r="E85" s="3">
        <f t="shared" si="10"/>
        <v>0.15294117647058825</v>
      </c>
      <c r="F85" s="251">
        <v>0</v>
      </c>
      <c r="G85" s="19">
        <f t="shared" si="11"/>
        <v>29.976470588235298</v>
      </c>
    </row>
    <row r="86" spans="1:7" x14ac:dyDescent="0.3">
      <c r="A86" s="24" t="s">
        <v>9</v>
      </c>
      <c r="B86" s="1" t="s">
        <v>87</v>
      </c>
      <c r="C86" s="1" t="s">
        <v>99</v>
      </c>
      <c r="D86" s="2">
        <v>4</v>
      </c>
      <c r="E86" s="3">
        <f t="shared" si="10"/>
        <v>4.7058823529411764E-2</v>
      </c>
      <c r="F86" s="251">
        <v>0</v>
      </c>
      <c r="G86" s="19">
        <f t="shared" si="11"/>
        <v>9.2235294117647051</v>
      </c>
    </row>
    <row r="87" spans="1:7" x14ac:dyDescent="0.3">
      <c r="A87" s="25" t="s">
        <v>9</v>
      </c>
      <c r="B87" s="5" t="s">
        <v>100</v>
      </c>
      <c r="C87" s="5"/>
      <c r="D87" s="6">
        <v>85</v>
      </c>
      <c r="E87" s="7">
        <f t="shared" si="10"/>
        <v>1</v>
      </c>
      <c r="F87" s="253">
        <v>0</v>
      </c>
      <c r="G87" s="21">
        <v>196</v>
      </c>
    </row>
    <row r="88" spans="1:7" x14ac:dyDescent="0.3">
      <c r="A88" s="31" t="s">
        <v>9</v>
      </c>
      <c r="B88" s="8" t="s">
        <v>101</v>
      </c>
      <c r="C88" s="8" t="s">
        <v>102</v>
      </c>
      <c r="D88" s="9">
        <v>0</v>
      </c>
      <c r="E88" s="10">
        <f t="shared" ref="E88:E107" si="12">D88/$D$107</f>
        <v>0</v>
      </c>
      <c r="F88" s="252">
        <v>0</v>
      </c>
      <c r="G88" s="20">
        <f t="shared" ref="G88:G106" si="13">E88*$G$107</f>
        <v>0</v>
      </c>
    </row>
    <row r="89" spans="1:7" x14ac:dyDescent="0.3">
      <c r="A89" s="31" t="s">
        <v>9</v>
      </c>
      <c r="B89" s="8" t="s">
        <v>101</v>
      </c>
      <c r="C89" s="8" t="s">
        <v>103</v>
      </c>
      <c r="D89" s="9">
        <v>0</v>
      </c>
      <c r="E89" s="10">
        <f t="shared" si="12"/>
        <v>0</v>
      </c>
      <c r="F89" s="252">
        <v>0</v>
      </c>
      <c r="G89" s="20">
        <f t="shared" si="13"/>
        <v>0</v>
      </c>
    </row>
    <row r="90" spans="1:7" x14ac:dyDescent="0.3">
      <c r="A90" s="24" t="s">
        <v>9</v>
      </c>
      <c r="B90" s="1" t="s">
        <v>101</v>
      </c>
      <c r="C90" s="1" t="s">
        <v>104</v>
      </c>
      <c r="D90" s="2">
        <v>2</v>
      </c>
      <c r="E90" s="3">
        <f t="shared" si="12"/>
        <v>7.0671378091872791E-3</v>
      </c>
      <c r="F90" s="251">
        <v>0</v>
      </c>
      <c r="G90" s="19">
        <f t="shared" si="13"/>
        <v>0.79858657243816256</v>
      </c>
    </row>
    <row r="91" spans="1:7" x14ac:dyDescent="0.3">
      <c r="A91" s="31" t="s">
        <v>9</v>
      </c>
      <c r="B91" s="8" t="s">
        <v>101</v>
      </c>
      <c r="C91" s="8" t="s">
        <v>105</v>
      </c>
      <c r="D91" s="9">
        <v>0</v>
      </c>
      <c r="E91" s="10">
        <f t="shared" si="12"/>
        <v>0</v>
      </c>
      <c r="F91" s="252">
        <v>0</v>
      </c>
      <c r="G91" s="20">
        <f t="shared" si="13"/>
        <v>0</v>
      </c>
    </row>
    <row r="92" spans="1:7" x14ac:dyDescent="0.3">
      <c r="A92" s="31" t="s">
        <v>9</v>
      </c>
      <c r="B92" s="8" t="s">
        <v>101</v>
      </c>
      <c r="C92" s="8" t="s">
        <v>106</v>
      </c>
      <c r="D92" s="9">
        <v>0</v>
      </c>
      <c r="E92" s="10">
        <f t="shared" si="12"/>
        <v>0</v>
      </c>
      <c r="F92" s="252">
        <v>0</v>
      </c>
      <c r="G92" s="20">
        <f t="shared" si="13"/>
        <v>0</v>
      </c>
    </row>
    <row r="93" spans="1:7" x14ac:dyDescent="0.3">
      <c r="A93" s="31" t="s">
        <v>9</v>
      </c>
      <c r="B93" s="8" t="s">
        <v>101</v>
      </c>
      <c r="C93" s="8" t="s">
        <v>194</v>
      </c>
      <c r="D93" s="9">
        <v>0</v>
      </c>
      <c r="E93" s="10">
        <f t="shared" si="12"/>
        <v>0</v>
      </c>
      <c r="F93" s="252">
        <v>0</v>
      </c>
      <c r="G93" s="20">
        <f t="shared" si="13"/>
        <v>0</v>
      </c>
    </row>
    <row r="94" spans="1:7" x14ac:dyDescent="0.3">
      <c r="A94" s="31" t="s">
        <v>9</v>
      </c>
      <c r="B94" s="8" t="s">
        <v>101</v>
      </c>
      <c r="C94" s="8" t="s">
        <v>108</v>
      </c>
      <c r="D94" s="9">
        <v>0</v>
      </c>
      <c r="E94" s="10">
        <f t="shared" si="12"/>
        <v>0</v>
      </c>
      <c r="F94" s="252">
        <v>0</v>
      </c>
      <c r="G94" s="20">
        <f t="shared" si="13"/>
        <v>0</v>
      </c>
    </row>
    <row r="95" spans="1:7" x14ac:dyDescent="0.3">
      <c r="A95" s="24" t="s">
        <v>9</v>
      </c>
      <c r="B95" s="1" t="s">
        <v>101</v>
      </c>
      <c r="C95" s="1" t="s">
        <v>109</v>
      </c>
      <c r="D95" s="2">
        <v>9</v>
      </c>
      <c r="E95" s="3">
        <f t="shared" si="12"/>
        <v>3.1802120141342753E-2</v>
      </c>
      <c r="F95" s="251">
        <v>0</v>
      </c>
      <c r="G95" s="19">
        <f t="shared" si="13"/>
        <v>3.5936395759717312</v>
      </c>
    </row>
    <row r="96" spans="1:7" x14ac:dyDescent="0.3">
      <c r="A96" s="24" t="s">
        <v>9</v>
      </c>
      <c r="B96" s="1" t="s">
        <v>101</v>
      </c>
      <c r="C96" s="1" t="s">
        <v>110</v>
      </c>
      <c r="D96" s="2">
        <v>1</v>
      </c>
      <c r="E96" s="3">
        <f t="shared" si="12"/>
        <v>3.5335689045936395E-3</v>
      </c>
      <c r="F96" s="251">
        <v>0</v>
      </c>
      <c r="G96" s="19">
        <f t="shared" si="13"/>
        <v>0.39929328621908128</v>
      </c>
    </row>
    <row r="97" spans="1:7" x14ac:dyDescent="0.3">
      <c r="A97" s="31" t="s">
        <v>9</v>
      </c>
      <c r="B97" s="8" t="s">
        <v>101</v>
      </c>
      <c r="C97" s="8" t="s">
        <v>111</v>
      </c>
      <c r="D97" s="9">
        <v>0</v>
      </c>
      <c r="E97" s="10">
        <f t="shared" si="12"/>
        <v>0</v>
      </c>
      <c r="F97" s="252">
        <v>0</v>
      </c>
      <c r="G97" s="20">
        <f t="shared" si="13"/>
        <v>0</v>
      </c>
    </row>
    <row r="98" spans="1:7" x14ac:dyDescent="0.3">
      <c r="A98" s="24" t="s">
        <v>9</v>
      </c>
      <c r="B98" s="1" t="s">
        <v>101</v>
      </c>
      <c r="C98" s="1" t="s">
        <v>112</v>
      </c>
      <c r="D98" s="2">
        <v>173</v>
      </c>
      <c r="E98" s="3">
        <f t="shared" si="12"/>
        <v>0.61130742049469966</v>
      </c>
      <c r="F98" s="251">
        <v>0</v>
      </c>
      <c r="G98" s="19">
        <f t="shared" si="13"/>
        <v>69.077738515901061</v>
      </c>
    </row>
    <row r="99" spans="1:7" x14ac:dyDescent="0.3">
      <c r="A99" s="24" t="s">
        <v>9</v>
      </c>
      <c r="B99" s="1" t="s">
        <v>101</v>
      </c>
      <c r="C99" s="1" t="s">
        <v>113</v>
      </c>
      <c r="D99" s="2">
        <v>12</v>
      </c>
      <c r="E99" s="3">
        <f t="shared" si="12"/>
        <v>4.2402826855123678E-2</v>
      </c>
      <c r="F99" s="251">
        <v>0</v>
      </c>
      <c r="G99" s="19">
        <f t="shared" si="13"/>
        <v>4.7915194346289756</v>
      </c>
    </row>
    <row r="100" spans="1:7" x14ac:dyDescent="0.3">
      <c r="A100" s="31" t="s">
        <v>9</v>
      </c>
      <c r="B100" s="8" t="s">
        <v>101</v>
      </c>
      <c r="C100" s="8" t="s">
        <v>114</v>
      </c>
      <c r="D100" s="9">
        <v>0</v>
      </c>
      <c r="E100" s="10">
        <f t="shared" si="12"/>
        <v>0</v>
      </c>
      <c r="F100" s="252">
        <v>0</v>
      </c>
      <c r="G100" s="20">
        <f t="shared" si="13"/>
        <v>0</v>
      </c>
    </row>
    <row r="101" spans="1:7" x14ac:dyDescent="0.3">
      <c r="A101" s="31" t="s">
        <v>9</v>
      </c>
      <c r="B101" s="8" t="s">
        <v>101</v>
      </c>
      <c r="C101" s="8" t="s">
        <v>115</v>
      </c>
      <c r="D101" s="9">
        <v>0</v>
      </c>
      <c r="E101" s="10">
        <f t="shared" si="12"/>
        <v>0</v>
      </c>
      <c r="F101" s="252">
        <v>0</v>
      </c>
      <c r="G101" s="20">
        <f t="shared" si="13"/>
        <v>0</v>
      </c>
    </row>
    <row r="102" spans="1:7" x14ac:dyDescent="0.3">
      <c r="A102" s="31" t="s">
        <v>9</v>
      </c>
      <c r="B102" s="8" t="s">
        <v>101</v>
      </c>
      <c r="C102" s="8" t="s">
        <v>116</v>
      </c>
      <c r="D102" s="9">
        <v>0</v>
      </c>
      <c r="E102" s="10">
        <f t="shared" si="12"/>
        <v>0</v>
      </c>
      <c r="F102" s="252">
        <v>0</v>
      </c>
      <c r="G102" s="20">
        <f t="shared" si="13"/>
        <v>0</v>
      </c>
    </row>
    <row r="103" spans="1:7" x14ac:dyDescent="0.3">
      <c r="A103" s="31" t="s">
        <v>9</v>
      </c>
      <c r="B103" s="8" t="s">
        <v>101</v>
      </c>
      <c r="C103" s="8" t="s">
        <v>117</v>
      </c>
      <c r="D103" s="9">
        <v>0</v>
      </c>
      <c r="E103" s="10">
        <f t="shared" si="12"/>
        <v>0</v>
      </c>
      <c r="F103" s="252">
        <v>0</v>
      </c>
      <c r="G103" s="20">
        <f t="shared" si="13"/>
        <v>0</v>
      </c>
    </row>
    <row r="104" spans="1:7" x14ac:dyDescent="0.3">
      <c r="A104" s="31" t="s">
        <v>9</v>
      </c>
      <c r="B104" s="8" t="s">
        <v>101</v>
      </c>
      <c r="C104" s="8" t="s">
        <v>118</v>
      </c>
      <c r="D104" s="9">
        <v>0</v>
      </c>
      <c r="E104" s="10">
        <f t="shared" si="12"/>
        <v>0</v>
      </c>
      <c r="F104" s="252">
        <v>0</v>
      </c>
      <c r="G104" s="20">
        <f t="shared" si="13"/>
        <v>0</v>
      </c>
    </row>
    <row r="105" spans="1:7" x14ac:dyDescent="0.3">
      <c r="A105" s="31" t="s">
        <v>9</v>
      </c>
      <c r="B105" s="8" t="s">
        <v>101</v>
      </c>
      <c r="C105" s="8" t="s">
        <v>119</v>
      </c>
      <c r="D105" s="9">
        <v>0</v>
      </c>
      <c r="E105" s="10">
        <f t="shared" si="12"/>
        <v>0</v>
      </c>
      <c r="F105" s="252">
        <v>0</v>
      </c>
      <c r="G105" s="20">
        <f t="shared" si="13"/>
        <v>0</v>
      </c>
    </row>
    <row r="106" spans="1:7" x14ac:dyDescent="0.3">
      <c r="A106" s="24" t="s">
        <v>9</v>
      </c>
      <c r="B106" s="1" t="s">
        <v>101</v>
      </c>
      <c r="C106" s="1" t="s">
        <v>120</v>
      </c>
      <c r="D106" s="2">
        <v>86</v>
      </c>
      <c r="E106" s="3">
        <f t="shared" si="12"/>
        <v>0.303886925795053</v>
      </c>
      <c r="F106" s="251">
        <v>0</v>
      </c>
      <c r="G106" s="19">
        <f t="shared" si="13"/>
        <v>34.339222614840992</v>
      </c>
    </row>
    <row r="107" spans="1:7" x14ac:dyDescent="0.3">
      <c r="A107" s="25" t="s">
        <v>9</v>
      </c>
      <c r="B107" s="5" t="s">
        <v>121</v>
      </c>
      <c r="C107" s="5"/>
      <c r="D107" s="6">
        <v>283</v>
      </c>
      <c r="E107" s="7">
        <f t="shared" si="12"/>
        <v>1</v>
      </c>
      <c r="F107" s="253">
        <v>0</v>
      </c>
      <c r="G107" s="21">
        <v>113</v>
      </c>
    </row>
    <row r="108" spans="1:7" x14ac:dyDescent="0.3">
      <c r="A108" s="24" t="s">
        <v>9</v>
      </c>
      <c r="B108" s="1" t="s">
        <v>122</v>
      </c>
      <c r="C108" s="1" t="s">
        <v>123</v>
      </c>
      <c r="D108" s="2">
        <v>20</v>
      </c>
      <c r="E108" s="3">
        <f t="shared" ref="E108:E114" si="14">D108/$D$114</f>
        <v>7.7519379844961239E-2</v>
      </c>
      <c r="F108" s="251">
        <v>0</v>
      </c>
      <c r="G108" s="19">
        <f t="shared" ref="G108:G113" si="15">E108*$G$114</f>
        <v>6.7441860465116275</v>
      </c>
    </row>
    <row r="109" spans="1:7" x14ac:dyDescent="0.3">
      <c r="A109" s="31" t="s">
        <v>9</v>
      </c>
      <c r="B109" s="8" t="s">
        <v>122</v>
      </c>
      <c r="C109" s="8" t="s">
        <v>124</v>
      </c>
      <c r="D109" s="9">
        <v>0</v>
      </c>
      <c r="E109" s="10">
        <f t="shared" si="14"/>
        <v>0</v>
      </c>
      <c r="F109" s="252">
        <v>0</v>
      </c>
      <c r="G109" s="20">
        <f t="shared" si="15"/>
        <v>0</v>
      </c>
    </row>
    <row r="110" spans="1:7" x14ac:dyDescent="0.3">
      <c r="A110" s="24" t="s">
        <v>9</v>
      </c>
      <c r="B110" s="1" t="s">
        <v>122</v>
      </c>
      <c r="C110" s="1" t="s">
        <v>125</v>
      </c>
      <c r="D110" s="2">
        <v>3</v>
      </c>
      <c r="E110" s="3">
        <f t="shared" si="14"/>
        <v>1.1627906976744186E-2</v>
      </c>
      <c r="F110" s="251">
        <v>0</v>
      </c>
      <c r="G110" s="19">
        <f t="shared" si="15"/>
        <v>1.0116279069767442</v>
      </c>
    </row>
    <row r="111" spans="1:7" x14ac:dyDescent="0.3">
      <c r="A111" s="31" t="s">
        <v>9</v>
      </c>
      <c r="B111" s="8" t="s">
        <v>122</v>
      </c>
      <c r="C111" s="8" t="s">
        <v>126</v>
      </c>
      <c r="D111" s="9">
        <v>0</v>
      </c>
      <c r="E111" s="10">
        <f t="shared" si="14"/>
        <v>0</v>
      </c>
      <c r="F111" s="252">
        <v>0</v>
      </c>
      <c r="G111" s="20">
        <f t="shared" si="15"/>
        <v>0</v>
      </c>
    </row>
    <row r="112" spans="1:7" x14ac:dyDescent="0.3">
      <c r="A112" s="24" t="s">
        <v>9</v>
      </c>
      <c r="B112" s="1" t="s">
        <v>122</v>
      </c>
      <c r="C112" s="1" t="s">
        <v>127</v>
      </c>
      <c r="D112" s="2">
        <v>59</v>
      </c>
      <c r="E112" s="3">
        <f t="shared" si="14"/>
        <v>0.22868217054263565</v>
      </c>
      <c r="F112" s="251">
        <v>0</v>
      </c>
      <c r="G112" s="19">
        <f t="shared" si="15"/>
        <v>19.895348837209301</v>
      </c>
    </row>
    <row r="113" spans="1:7" x14ac:dyDescent="0.3">
      <c r="A113" s="24" t="s">
        <v>9</v>
      </c>
      <c r="B113" s="1" t="s">
        <v>122</v>
      </c>
      <c r="C113" s="1" t="s">
        <v>128</v>
      </c>
      <c r="D113" s="2">
        <v>176</v>
      </c>
      <c r="E113" s="3">
        <f t="shared" si="14"/>
        <v>0.68217054263565891</v>
      </c>
      <c r="F113" s="251">
        <v>0</v>
      </c>
      <c r="G113" s="19">
        <f t="shared" si="15"/>
        <v>59.348837209302324</v>
      </c>
    </row>
    <row r="114" spans="1:7" x14ac:dyDescent="0.3">
      <c r="A114" s="25" t="s">
        <v>9</v>
      </c>
      <c r="B114" s="5" t="s">
        <v>129</v>
      </c>
      <c r="C114" s="5"/>
      <c r="D114" s="6">
        <v>258</v>
      </c>
      <c r="E114" s="7">
        <f t="shared" si="14"/>
        <v>1</v>
      </c>
      <c r="F114" s="253">
        <v>0</v>
      </c>
      <c r="G114" s="21">
        <v>87</v>
      </c>
    </row>
    <row r="115" spans="1:7" x14ac:dyDescent="0.3">
      <c r="A115" s="31" t="s">
        <v>9</v>
      </c>
      <c r="B115" s="8" t="s">
        <v>130</v>
      </c>
      <c r="C115" s="8" t="s">
        <v>131</v>
      </c>
      <c r="D115" s="9">
        <v>0</v>
      </c>
      <c r="E115" s="10">
        <f t="shared" ref="E115:E128" si="16">D115/$D$128</f>
        <v>0</v>
      </c>
      <c r="F115" s="252">
        <v>0</v>
      </c>
      <c r="G115" s="20">
        <f t="shared" ref="G115:G127" si="17">E115*$G$128</f>
        <v>0</v>
      </c>
    </row>
    <row r="116" spans="1:7" x14ac:dyDescent="0.3">
      <c r="A116" s="24" t="s">
        <v>9</v>
      </c>
      <c r="B116" s="1" t="s">
        <v>130</v>
      </c>
      <c r="C116" s="1" t="s">
        <v>132</v>
      </c>
      <c r="D116" s="2">
        <v>2</v>
      </c>
      <c r="E116" s="3">
        <f t="shared" si="16"/>
        <v>6.1538461538461538E-3</v>
      </c>
      <c r="F116" s="251">
        <v>0</v>
      </c>
      <c r="G116" s="19">
        <f t="shared" si="17"/>
        <v>1.1630769230769231</v>
      </c>
    </row>
    <row r="117" spans="1:7" x14ac:dyDescent="0.3">
      <c r="A117" s="24" t="s">
        <v>9</v>
      </c>
      <c r="B117" s="1" t="s">
        <v>130</v>
      </c>
      <c r="C117" s="1" t="s">
        <v>133</v>
      </c>
      <c r="D117" s="2">
        <v>12</v>
      </c>
      <c r="E117" s="3">
        <f t="shared" si="16"/>
        <v>3.6923076923076927E-2</v>
      </c>
      <c r="F117" s="251">
        <v>0</v>
      </c>
      <c r="G117" s="19">
        <f t="shared" si="17"/>
        <v>6.9784615384615387</v>
      </c>
    </row>
    <row r="118" spans="1:7" x14ac:dyDescent="0.3">
      <c r="A118" s="24" t="s">
        <v>9</v>
      </c>
      <c r="B118" s="1" t="s">
        <v>130</v>
      </c>
      <c r="C118" s="1" t="s">
        <v>134</v>
      </c>
      <c r="D118" s="2">
        <v>3</v>
      </c>
      <c r="E118" s="3">
        <f t="shared" si="16"/>
        <v>9.2307692307692316E-3</v>
      </c>
      <c r="F118" s="251">
        <v>0</v>
      </c>
      <c r="G118" s="19">
        <f t="shared" si="17"/>
        <v>1.7446153846153847</v>
      </c>
    </row>
    <row r="119" spans="1:7" x14ac:dyDescent="0.3">
      <c r="A119" s="31" t="s">
        <v>9</v>
      </c>
      <c r="B119" s="8" t="s">
        <v>130</v>
      </c>
      <c r="C119" s="8" t="s">
        <v>135</v>
      </c>
      <c r="D119" s="9">
        <v>0</v>
      </c>
      <c r="E119" s="10">
        <f t="shared" si="16"/>
        <v>0</v>
      </c>
      <c r="F119" s="252">
        <v>0</v>
      </c>
      <c r="G119" s="20">
        <f t="shared" si="17"/>
        <v>0</v>
      </c>
    </row>
    <row r="120" spans="1:7" x14ac:dyDescent="0.3">
      <c r="A120" s="24" t="s">
        <v>9</v>
      </c>
      <c r="B120" s="1" t="s">
        <v>130</v>
      </c>
      <c r="C120" s="1" t="s">
        <v>136</v>
      </c>
      <c r="D120" s="2">
        <v>23</v>
      </c>
      <c r="E120" s="3">
        <f t="shared" si="16"/>
        <v>7.0769230769230765E-2</v>
      </c>
      <c r="F120" s="251">
        <v>0</v>
      </c>
      <c r="G120" s="19">
        <f t="shared" si="17"/>
        <v>13.375384615384615</v>
      </c>
    </row>
    <row r="121" spans="1:7" x14ac:dyDescent="0.3">
      <c r="A121" s="24" t="s">
        <v>9</v>
      </c>
      <c r="B121" s="1" t="s">
        <v>130</v>
      </c>
      <c r="C121" s="1" t="s">
        <v>137</v>
      </c>
      <c r="D121" s="2">
        <v>11</v>
      </c>
      <c r="E121" s="3">
        <f t="shared" si="16"/>
        <v>3.3846153846153845E-2</v>
      </c>
      <c r="F121" s="251">
        <v>0</v>
      </c>
      <c r="G121" s="19">
        <f t="shared" si="17"/>
        <v>6.3969230769230769</v>
      </c>
    </row>
    <row r="122" spans="1:7" x14ac:dyDescent="0.3">
      <c r="A122" s="24" t="s">
        <v>9</v>
      </c>
      <c r="B122" s="1" t="s">
        <v>130</v>
      </c>
      <c r="C122" s="1" t="s">
        <v>138</v>
      </c>
      <c r="D122" s="2">
        <v>17</v>
      </c>
      <c r="E122" s="3">
        <f t="shared" si="16"/>
        <v>5.2307692307692305E-2</v>
      </c>
      <c r="F122" s="251">
        <v>0</v>
      </c>
      <c r="G122" s="19">
        <f t="shared" si="17"/>
        <v>9.8861538461538458</v>
      </c>
    </row>
    <row r="123" spans="1:7" x14ac:dyDescent="0.3">
      <c r="A123" s="31" t="s">
        <v>9</v>
      </c>
      <c r="B123" s="8" t="s">
        <v>130</v>
      </c>
      <c r="C123" s="8" t="s">
        <v>139</v>
      </c>
      <c r="D123" s="9">
        <v>0</v>
      </c>
      <c r="E123" s="10">
        <f t="shared" si="16"/>
        <v>0</v>
      </c>
      <c r="F123" s="252">
        <v>0</v>
      </c>
      <c r="G123" s="20">
        <f t="shared" si="17"/>
        <v>0</v>
      </c>
    </row>
    <row r="124" spans="1:7" x14ac:dyDescent="0.3">
      <c r="A124" s="31" t="s">
        <v>9</v>
      </c>
      <c r="B124" s="8" t="s">
        <v>130</v>
      </c>
      <c r="C124" s="8" t="s">
        <v>140</v>
      </c>
      <c r="D124" s="9">
        <v>0</v>
      </c>
      <c r="E124" s="10">
        <f t="shared" si="16"/>
        <v>0</v>
      </c>
      <c r="F124" s="252">
        <v>0</v>
      </c>
      <c r="G124" s="20">
        <f t="shared" si="17"/>
        <v>0</v>
      </c>
    </row>
    <row r="125" spans="1:7" x14ac:dyDescent="0.3">
      <c r="A125" s="24" t="s">
        <v>9</v>
      </c>
      <c r="B125" s="1" t="s">
        <v>130</v>
      </c>
      <c r="C125" s="1" t="s">
        <v>141</v>
      </c>
      <c r="D125" s="2">
        <v>56</v>
      </c>
      <c r="E125" s="3">
        <f t="shared" si="16"/>
        <v>0.1723076923076923</v>
      </c>
      <c r="F125" s="251">
        <v>0</v>
      </c>
      <c r="G125" s="19">
        <f t="shared" si="17"/>
        <v>32.566153846153846</v>
      </c>
    </row>
    <row r="126" spans="1:7" x14ac:dyDescent="0.3">
      <c r="A126" s="24" t="s">
        <v>9</v>
      </c>
      <c r="B126" s="1" t="s">
        <v>130</v>
      </c>
      <c r="C126" s="1" t="s">
        <v>142</v>
      </c>
      <c r="D126" s="2">
        <v>188</v>
      </c>
      <c r="E126" s="3">
        <f t="shared" si="16"/>
        <v>0.57846153846153847</v>
      </c>
      <c r="F126" s="251">
        <v>0</v>
      </c>
      <c r="G126" s="19">
        <f t="shared" si="17"/>
        <v>109.32923076923078</v>
      </c>
    </row>
    <row r="127" spans="1:7" x14ac:dyDescent="0.3">
      <c r="A127" s="24" t="s">
        <v>9</v>
      </c>
      <c r="B127" s="1" t="s">
        <v>130</v>
      </c>
      <c r="C127" s="1" t="s">
        <v>143</v>
      </c>
      <c r="D127" s="2">
        <v>13</v>
      </c>
      <c r="E127" s="3">
        <f t="shared" si="16"/>
        <v>0.04</v>
      </c>
      <c r="F127" s="251">
        <v>0</v>
      </c>
      <c r="G127" s="19">
        <f t="shared" si="17"/>
        <v>7.5600000000000005</v>
      </c>
    </row>
    <row r="128" spans="1:7" x14ac:dyDescent="0.3">
      <c r="A128" s="25" t="s">
        <v>9</v>
      </c>
      <c r="B128" s="5" t="s">
        <v>144</v>
      </c>
      <c r="C128" s="5"/>
      <c r="D128" s="6">
        <v>325</v>
      </c>
      <c r="E128" s="7">
        <f t="shared" si="16"/>
        <v>1</v>
      </c>
      <c r="F128" s="253">
        <v>0</v>
      </c>
      <c r="G128" s="21">
        <v>189</v>
      </c>
    </row>
    <row r="129" spans="1:7" x14ac:dyDescent="0.3">
      <c r="A129" s="31" t="s">
        <v>9</v>
      </c>
      <c r="B129" s="8" t="s">
        <v>145</v>
      </c>
      <c r="C129" s="8" t="s">
        <v>146</v>
      </c>
      <c r="D129" s="9">
        <v>0</v>
      </c>
      <c r="E129" s="10">
        <f t="shared" ref="E129:E148" si="18">D129/$D$148</f>
        <v>0</v>
      </c>
      <c r="F129" s="252">
        <v>0</v>
      </c>
      <c r="G129" s="20">
        <f t="shared" ref="G129:G147" si="19">E129*$G$148</f>
        <v>0</v>
      </c>
    </row>
    <row r="130" spans="1:7" x14ac:dyDescent="0.3">
      <c r="A130" s="31" t="s">
        <v>9</v>
      </c>
      <c r="B130" s="8" t="s">
        <v>145</v>
      </c>
      <c r="C130" s="8" t="s">
        <v>147</v>
      </c>
      <c r="D130" s="9">
        <v>0</v>
      </c>
      <c r="E130" s="10">
        <f t="shared" si="18"/>
        <v>0</v>
      </c>
      <c r="F130" s="252">
        <v>0</v>
      </c>
      <c r="G130" s="20">
        <f t="shared" si="19"/>
        <v>0</v>
      </c>
    </row>
    <row r="131" spans="1:7" x14ac:dyDescent="0.3">
      <c r="A131" s="31" t="s">
        <v>9</v>
      </c>
      <c r="B131" s="8" t="s">
        <v>145</v>
      </c>
      <c r="C131" s="8" t="s">
        <v>148</v>
      </c>
      <c r="D131" s="9">
        <v>0</v>
      </c>
      <c r="E131" s="10">
        <f t="shared" si="18"/>
        <v>0</v>
      </c>
      <c r="F131" s="252">
        <v>0</v>
      </c>
      <c r="G131" s="20">
        <f t="shared" si="19"/>
        <v>0</v>
      </c>
    </row>
    <row r="132" spans="1:7" x14ac:dyDescent="0.3">
      <c r="A132" s="31" t="s">
        <v>9</v>
      </c>
      <c r="B132" s="8" t="s">
        <v>145</v>
      </c>
      <c r="C132" s="8" t="s">
        <v>149</v>
      </c>
      <c r="D132" s="9">
        <v>0</v>
      </c>
      <c r="E132" s="10">
        <f t="shared" si="18"/>
        <v>0</v>
      </c>
      <c r="F132" s="252">
        <v>0</v>
      </c>
      <c r="G132" s="20">
        <f t="shared" si="19"/>
        <v>0</v>
      </c>
    </row>
    <row r="133" spans="1:7" x14ac:dyDescent="0.3">
      <c r="A133" s="31" t="s">
        <v>9</v>
      </c>
      <c r="B133" s="8" t="s">
        <v>145</v>
      </c>
      <c r="C133" s="8" t="s">
        <v>150</v>
      </c>
      <c r="D133" s="9">
        <v>0</v>
      </c>
      <c r="E133" s="10">
        <f t="shared" si="18"/>
        <v>0</v>
      </c>
      <c r="F133" s="252">
        <v>0</v>
      </c>
      <c r="G133" s="20">
        <f t="shared" si="19"/>
        <v>0</v>
      </c>
    </row>
    <row r="134" spans="1:7" x14ac:dyDescent="0.3">
      <c r="A134" s="31" t="s">
        <v>9</v>
      </c>
      <c r="B134" s="8" t="s">
        <v>145</v>
      </c>
      <c r="C134" s="8" t="s">
        <v>151</v>
      </c>
      <c r="D134" s="9">
        <v>0</v>
      </c>
      <c r="E134" s="10">
        <f t="shared" si="18"/>
        <v>0</v>
      </c>
      <c r="F134" s="252">
        <v>0</v>
      </c>
      <c r="G134" s="20">
        <f t="shared" si="19"/>
        <v>0</v>
      </c>
    </row>
    <row r="135" spans="1:7" x14ac:dyDescent="0.3">
      <c r="A135" s="24" t="s">
        <v>9</v>
      </c>
      <c r="B135" s="1" t="s">
        <v>145</v>
      </c>
      <c r="C135" s="1" t="s">
        <v>152</v>
      </c>
      <c r="D135" s="2">
        <v>2</v>
      </c>
      <c r="E135" s="3">
        <f t="shared" si="18"/>
        <v>1.5503875968992248E-2</v>
      </c>
      <c r="F135" s="251">
        <v>0</v>
      </c>
      <c r="G135" s="19">
        <f t="shared" si="19"/>
        <v>0.41860465116279066</v>
      </c>
    </row>
    <row r="136" spans="1:7" x14ac:dyDescent="0.3">
      <c r="A136" s="24" t="s">
        <v>9</v>
      </c>
      <c r="B136" s="1" t="s">
        <v>145</v>
      </c>
      <c r="C136" s="1" t="s">
        <v>153</v>
      </c>
      <c r="D136" s="2">
        <v>3</v>
      </c>
      <c r="E136" s="3">
        <f t="shared" si="18"/>
        <v>2.3255813953488372E-2</v>
      </c>
      <c r="F136" s="251">
        <v>0</v>
      </c>
      <c r="G136" s="19">
        <f t="shared" si="19"/>
        <v>0.62790697674418605</v>
      </c>
    </row>
    <row r="137" spans="1:7" x14ac:dyDescent="0.3">
      <c r="A137" s="24" t="s">
        <v>9</v>
      </c>
      <c r="B137" s="1" t="s">
        <v>145</v>
      </c>
      <c r="C137" s="1" t="s">
        <v>154</v>
      </c>
      <c r="D137" s="2">
        <v>11</v>
      </c>
      <c r="E137" s="3">
        <f t="shared" si="18"/>
        <v>8.5271317829457363E-2</v>
      </c>
      <c r="F137" s="251">
        <v>0</v>
      </c>
      <c r="G137" s="19">
        <f t="shared" si="19"/>
        <v>2.3023255813953489</v>
      </c>
    </row>
    <row r="138" spans="1:7" x14ac:dyDescent="0.3">
      <c r="A138" s="24" t="s">
        <v>9</v>
      </c>
      <c r="B138" s="1" t="s">
        <v>145</v>
      </c>
      <c r="C138" s="1" t="s">
        <v>155</v>
      </c>
      <c r="D138" s="2">
        <v>15</v>
      </c>
      <c r="E138" s="3">
        <f t="shared" si="18"/>
        <v>0.11627906976744186</v>
      </c>
      <c r="F138" s="251">
        <v>0</v>
      </c>
      <c r="G138" s="19">
        <f t="shared" si="19"/>
        <v>3.13953488372093</v>
      </c>
    </row>
    <row r="139" spans="1:7" x14ac:dyDescent="0.3">
      <c r="A139" s="24" t="s">
        <v>9</v>
      </c>
      <c r="B139" s="1" t="s">
        <v>145</v>
      </c>
      <c r="C139" s="1" t="s">
        <v>156</v>
      </c>
      <c r="D139" s="2">
        <v>3</v>
      </c>
      <c r="E139" s="3">
        <f t="shared" si="18"/>
        <v>2.3255813953488372E-2</v>
      </c>
      <c r="F139" s="251">
        <v>0</v>
      </c>
      <c r="G139" s="19">
        <f t="shared" si="19"/>
        <v>0.62790697674418605</v>
      </c>
    </row>
    <row r="140" spans="1:7" x14ac:dyDescent="0.3">
      <c r="A140" s="24" t="s">
        <v>9</v>
      </c>
      <c r="B140" s="1" t="s">
        <v>145</v>
      </c>
      <c r="C140" s="1" t="s">
        <v>157</v>
      </c>
      <c r="D140" s="2">
        <v>72</v>
      </c>
      <c r="E140" s="3">
        <f t="shared" si="18"/>
        <v>0.55813953488372092</v>
      </c>
      <c r="F140" s="251">
        <v>0</v>
      </c>
      <c r="G140" s="19">
        <f t="shared" si="19"/>
        <v>15.069767441860465</v>
      </c>
    </row>
    <row r="141" spans="1:7" x14ac:dyDescent="0.3">
      <c r="A141" s="24" t="s">
        <v>9</v>
      </c>
      <c r="B141" s="1" t="s">
        <v>145</v>
      </c>
      <c r="C141" s="1" t="s">
        <v>158</v>
      </c>
      <c r="D141" s="2">
        <v>5</v>
      </c>
      <c r="E141" s="3">
        <f t="shared" si="18"/>
        <v>3.875968992248062E-2</v>
      </c>
      <c r="F141" s="251">
        <v>0</v>
      </c>
      <c r="G141" s="19">
        <f t="shared" si="19"/>
        <v>1.0465116279069768</v>
      </c>
    </row>
    <row r="142" spans="1:7" x14ac:dyDescent="0.3">
      <c r="A142" s="24" t="s">
        <v>9</v>
      </c>
      <c r="B142" s="1" t="s">
        <v>145</v>
      </c>
      <c r="C142" s="1" t="s">
        <v>159</v>
      </c>
      <c r="D142" s="2">
        <v>2</v>
      </c>
      <c r="E142" s="3">
        <f t="shared" si="18"/>
        <v>1.5503875968992248E-2</v>
      </c>
      <c r="F142" s="251">
        <v>0</v>
      </c>
      <c r="G142" s="19">
        <f t="shared" si="19"/>
        <v>0.41860465116279066</v>
      </c>
    </row>
    <row r="143" spans="1:7" x14ac:dyDescent="0.3">
      <c r="A143" s="31" t="s">
        <v>9</v>
      </c>
      <c r="B143" s="8" t="s">
        <v>145</v>
      </c>
      <c r="C143" s="8" t="s">
        <v>160</v>
      </c>
      <c r="D143" s="9">
        <v>0</v>
      </c>
      <c r="E143" s="10">
        <f t="shared" si="18"/>
        <v>0</v>
      </c>
      <c r="F143" s="252">
        <v>0</v>
      </c>
      <c r="G143" s="20">
        <f t="shared" si="19"/>
        <v>0</v>
      </c>
    </row>
    <row r="144" spans="1:7" x14ac:dyDescent="0.3">
      <c r="A144" s="24" t="s">
        <v>9</v>
      </c>
      <c r="B144" s="1" t="s">
        <v>145</v>
      </c>
      <c r="C144" s="1" t="s">
        <v>161</v>
      </c>
      <c r="D144" s="2">
        <v>15</v>
      </c>
      <c r="E144" s="3">
        <f t="shared" si="18"/>
        <v>0.11627906976744186</v>
      </c>
      <c r="F144" s="251">
        <v>0</v>
      </c>
      <c r="G144" s="19">
        <f t="shared" si="19"/>
        <v>3.13953488372093</v>
      </c>
    </row>
    <row r="145" spans="1:7" x14ac:dyDescent="0.3">
      <c r="A145" s="31" t="s">
        <v>9</v>
      </c>
      <c r="B145" s="8" t="s">
        <v>145</v>
      </c>
      <c r="C145" s="8" t="s">
        <v>162</v>
      </c>
      <c r="D145" s="9">
        <v>0</v>
      </c>
      <c r="E145" s="10">
        <f t="shared" si="18"/>
        <v>0</v>
      </c>
      <c r="F145" s="252">
        <v>0</v>
      </c>
      <c r="G145" s="20">
        <f t="shared" si="19"/>
        <v>0</v>
      </c>
    </row>
    <row r="146" spans="1:7" x14ac:dyDescent="0.3">
      <c r="A146" s="24" t="s">
        <v>9</v>
      </c>
      <c r="B146" s="1" t="s">
        <v>145</v>
      </c>
      <c r="C146" s="1" t="s">
        <v>163</v>
      </c>
      <c r="D146" s="2">
        <v>1</v>
      </c>
      <c r="E146" s="3">
        <f t="shared" si="18"/>
        <v>7.7519379844961239E-3</v>
      </c>
      <c r="F146" s="251">
        <v>0</v>
      </c>
      <c r="G146" s="19">
        <f t="shared" si="19"/>
        <v>0.20930232558139533</v>
      </c>
    </row>
    <row r="147" spans="1:7" x14ac:dyDescent="0.3">
      <c r="A147" s="31" t="s">
        <v>9</v>
      </c>
      <c r="B147" s="8" t="s">
        <v>145</v>
      </c>
      <c r="C147" s="8" t="s">
        <v>164</v>
      </c>
      <c r="D147" s="9">
        <v>0</v>
      </c>
      <c r="E147" s="10">
        <f t="shared" si="18"/>
        <v>0</v>
      </c>
      <c r="F147" s="252">
        <v>0</v>
      </c>
      <c r="G147" s="20">
        <f t="shared" si="19"/>
        <v>0</v>
      </c>
    </row>
    <row r="148" spans="1:7" x14ac:dyDescent="0.3">
      <c r="A148" s="25" t="s">
        <v>9</v>
      </c>
      <c r="B148" s="5" t="s">
        <v>165</v>
      </c>
      <c r="C148" s="5"/>
      <c r="D148" s="6">
        <v>129</v>
      </c>
      <c r="E148" s="7">
        <f t="shared" si="18"/>
        <v>1</v>
      </c>
      <c r="F148" s="253">
        <v>0</v>
      </c>
      <c r="G148" s="21">
        <v>27</v>
      </c>
    </row>
    <row r="149" spans="1:7" x14ac:dyDescent="0.3">
      <c r="A149" s="24" t="s">
        <v>9</v>
      </c>
      <c r="B149" s="1" t="s">
        <v>166</v>
      </c>
      <c r="C149" s="1" t="s">
        <v>167</v>
      </c>
      <c r="D149" s="2">
        <v>3</v>
      </c>
      <c r="E149" s="3">
        <f t="shared" ref="E149:E156" si="20">D149/$D$156</f>
        <v>2.7272727272727271E-2</v>
      </c>
      <c r="F149" s="251">
        <v>0</v>
      </c>
      <c r="G149" s="19">
        <f t="shared" ref="G149:G155" si="21">E149*$G$156</f>
        <v>1.4727272727272727</v>
      </c>
    </row>
    <row r="150" spans="1:7" x14ac:dyDescent="0.3">
      <c r="A150" s="24" t="s">
        <v>9</v>
      </c>
      <c r="B150" s="1" t="s">
        <v>166</v>
      </c>
      <c r="C150" s="1" t="s">
        <v>168</v>
      </c>
      <c r="D150" s="2">
        <v>25</v>
      </c>
      <c r="E150" s="3">
        <f t="shared" si="20"/>
        <v>0.22727272727272727</v>
      </c>
      <c r="F150" s="251">
        <v>0</v>
      </c>
      <c r="G150" s="19">
        <f t="shared" si="21"/>
        <v>12.272727272727272</v>
      </c>
    </row>
    <row r="151" spans="1:7" x14ac:dyDescent="0.3">
      <c r="A151" s="31" t="s">
        <v>9</v>
      </c>
      <c r="B151" s="8" t="s">
        <v>166</v>
      </c>
      <c r="C151" s="8" t="s">
        <v>169</v>
      </c>
      <c r="D151" s="9">
        <v>0</v>
      </c>
      <c r="E151" s="10">
        <f t="shared" si="20"/>
        <v>0</v>
      </c>
      <c r="F151" s="252">
        <v>0</v>
      </c>
      <c r="G151" s="20">
        <f t="shared" si="21"/>
        <v>0</v>
      </c>
    </row>
    <row r="152" spans="1:7" x14ac:dyDescent="0.3">
      <c r="A152" s="24" t="s">
        <v>9</v>
      </c>
      <c r="B152" s="1" t="s">
        <v>166</v>
      </c>
      <c r="C152" s="1" t="s">
        <v>170</v>
      </c>
      <c r="D152" s="2">
        <v>1</v>
      </c>
      <c r="E152" s="3">
        <f t="shared" si="20"/>
        <v>9.0909090909090905E-3</v>
      </c>
      <c r="F152" s="251">
        <v>0</v>
      </c>
      <c r="G152" s="19">
        <f t="shared" si="21"/>
        <v>0.49090909090909091</v>
      </c>
    </row>
    <row r="153" spans="1:7" x14ac:dyDescent="0.3">
      <c r="A153" s="24" t="s">
        <v>9</v>
      </c>
      <c r="B153" s="1" t="s">
        <v>166</v>
      </c>
      <c r="C153" s="1" t="s">
        <v>171</v>
      </c>
      <c r="D153" s="2">
        <v>11</v>
      </c>
      <c r="E153" s="3">
        <f t="shared" si="20"/>
        <v>0.1</v>
      </c>
      <c r="F153" s="251">
        <v>0</v>
      </c>
      <c r="G153" s="19">
        <f t="shared" si="21"/>
        <v>5.4</v>
      </c>
    </row>
    <row r="154" spans="1:7" x14ac:dyDescent="0.3">
      <c r="A154" s="24" t="s">
        <v>9</v>
      </c>
      <c r="B154" s="1" t="s">
        <v>166</v>
      </c>
      <c r="C154" s="1" t="s">
        <v>172</v>
      </c>
      <c r="D154" s="2">
        <v>31</v>
      </c>
      <c r="E154" s="3">
        <f t="shared" si="20"/>
        <v>0.2818181818181818</v>
      </c>
      <c r="F154" s="251">
        <v>0</v>
      </c>
      <c r="G154" s="19">
        <f t="shared" si="21"/>
        <v>15.218181818181817</v>
      </c>
    </row>
    <row r="155" spans="1:7" x14ac:dyDescent="0.3">
      <c r="A155" s="24" t="s">
        <v>9</v>
      </c>
      <c r="B155" s="1" t="s">
        <v>166</v>
      </c>
      <c r="C155" s="1" t="s">
        <v>173</v>
      </c>
      <c r="D155" s="2">
        <v>39</v>
      </c>
      <c r="E155" s="3">
        <f t="shared" si="20"/>
        <v>0.35454545454545455</v>
      </c>
      <c r="F155" s="251">
        <v>0</v>
      </c>
      <c r="G155" s="19">
        <f t="shared" si="21"/>
        <v>19.145454545454545</v>
      </c>
    </row>
    <row r="156" spans="1:7" x14ac:dyDescent="0.3">
      <c r="A156" s="25" t="s">
        <v>9</v>
      </c>
      <c r="B156" s="5" t="s">
        <v>174</v>
      </c>
      <c r="C156" s="5"/>
      <c r="D156" s="6">
        <v>110</v>
      </c>
      <c r="E156" s="7">
        <f t="shared" si="20"/>
        <v>1</v>
      </c>
      <c r="F156" s="253">
        <v>0</v>
      </c>
      <c r="G156" s="21">
        <v>54</v>
      </c>
    </row>
    <row r="157" spans="1:7" x14ac:dyDescent="0.3">
      <c r="A157" s="31" t="s">
        <v>9</v>
      </c>
      <c r="B157" s="8" t="s">
        <v>175</v>
      </c>
      <c r="C157" s="8" t="s">
        <v>176</v>
      </c>
      <c r="D157" s="9">
        <v>0</v>
      </c>
      <c r="E157" s="10">
        <f t="shared" ref="E157:E171" si="22">D157/$D$171</f>
        <v>0</v>
      </c>
      <c r="F157" s="252">
        <v>0</v>
      </c>
      <c r="G157" s="20">
        <f t="shared" ref="G157:G170" si="23">E157*$G$171</f>
        <v>0</v>
      </c>
    </row>
    <row r="158" spans="1:7" x14ac:dyDescent="0.3">
      <c r="A158" s="31" t="s">
        <v>9</v>
      </c>
      <c r="B158" s="8" t="s">
        <v>175</v>
      </c>
      <c r="C158" s="8" t="s">
        <v>177</v>
      </c>
      <c r="D158" s="9">
        <v>0</v>
      </c>
      <c r="E158" s="10">
        <f t="shared" si="22"/>
        <v>0</v>
      </c>
      <c r="F158" s="252">
        <v>0</v>
      </c>
      <c r="G158" s="20">
        <f t="shared" si="23"/>
        <v>0</v>
      </c>
    </row>
    <row r="159" spans="1:7" x14ac:dyDescent="0.3">
      <c r="A159" s="24" t="s">
        <v>9</v>
      </c>
      <c r="B159" s="1" t="s">
        <v>175</v>
      </c>
      <c r="C159" s="1" t="s">
        <v>178</v>
      </c>
      <c r="D159" s="2">
        <v>1</v>
      </c>
      <c r="E159" s="3">
        <f t="shared" si="22"/>
        <v>8.771929824561403E-3</v>
      </c>
      <c r="F159" s="251">
        <v>0</v>
      </c>
      <c r="G159" s="19">
        <f t="shared" si="23"/>
        <v>0.42982456140350878</v>
      </c>
    </row>
    <row r="160" spans="1:7" x14ac:dyDescent="0.3">
      <c r="A160" s="31" t="s">
        <v>9</v>
      </c>
      <c r="B160" s="8" t="s">
        <v>175</v>
      </c>
      <c r="C160" s="8" t="s">
        <v>179</v>
      </c>
      <c r="D160" s="9">
        <v>0</v>
      </c>
      <c r="E160" s="10">
        <f t="shared" si="22"/>
        <v>0</v>
      </c>
      <c r="F160" s="252">
        <v>0</v>
      </c>
      <c r="G160" s="20">
        <f t="shared" si="23"/>
        <v>0</v>
      </c>
    </row>
    <row r="161" spans="1:7" x14ac:dyDescent="0.3">
      <c r="A161" s="31" t="s">
        <v>9</v>
      </c>
      <c r="B161" s="8" t="s">
        <v>175</v>
      </c>
      <c r="C161" s="8" t="s">
        <v>180</v>
      </c>
      <c r="D161" s="9">
        <v>0</v>
      </c>
      <c r="E161" s="10">
        <f t="shared" si="22"/>
        <v>0</v>
      </c>
      <c r="F161" s="252">
        <v>0</v>
      </c>
      <c r="G161" s="20">
        <f t="shared" si="23"/>
        <v>0</v>
      </c>
    </row>
    <row r="162" spans="1:7" x14ac:dyDescent="0.3">
      <c r="A162" s="24" t="s">
        <v>9</v>
      </c>
      <c r="B162" s="1" t="s">
        <v>175</v>
      </c>
      <c r="C162" s="1" t="s">
        <v>181</v>
      </c>
      <c r="D162" s="2">
        <v>1</v>
      </c>
      <c r="E162" s="3">
        <f t="shared" si="22"/>
        <v>8.771929824561403E-3</v>
      </c>
      <c r="F162" s="251">
        <v>0</v>
      </c>
      <c r="G162" s="19">
        <f t="shared" si="23"/>
        <v>0.42982456140350878</v>
      </c>
    </row>
    <row r="163" spans="1:7" x14ac:dyDescent="0.3">
      <c r="A163" s="31" t="s">
        <v>9</v>
      </c>
      <c r="B163" s="8" t="s">
        <v>175</v>
      </c>
      <c r="C163" s="8" t="s">
        <v>182</v>
      </c>
      <c r="D163" s="9">
        <v>0</v>
      </c>
      <c r="E163" s="10">
        <f t="shared" si="22"/>
        <v>0</v>
      </c>
      <c r="F163" s="252">
        <v>0</v>
      </c>
      <c r="G163" s="20">
        <f t="shared" si="23"/>
        <v>0</v>
      </c>
    </row>
    <row r="164" spans="1:7" x14ac:dyDescent="0.3">
      <c r="A164" s="31" t="s">
        <v>9</v>
      </c>
      <c r="B164" s="8" t="s">
        <v>175</v>
      </c>
      <c r="C164" s="8" t="s">
        <v>183</v>
      </c>
      <c r="D164" s="9">
        <v>0</v>
      </c>
      <c r="E164" s="10">
        <f t="shared" si="22"/>
        <v>0</v>
      </c>
      <c r="F164" s="252">
        <v>0</v>
      </c>
      <c r="G164" s="20">
        <f t="shared" si="23"/>
        <v>0</v>
      </c>
    </row>
    <row r="165" spans="1:7" x14ac:dyDescent="0.3">
      <c r="A165" s="31" t="s">
        <v>9</v>
      </c>
      <c r="B165" s="8" t="s">
        <v>175</v>
      </c>
      <c r="C165" s="8" t="s">
        <v>184</v>
      </c>
      <c r="D165" s="9">
        <v>0</v>
      </c>
      <c r="E165" s="10">
        <f t="shared" si="22"/>
        <v>0</v>
      </c>
      <c r="F165" s="252">
        <v>0</v>
      </c>
      <c r="G165" s="20">
        <f t="shared" si="23"/>
        <v>0</v>
      </c>
    </row>
    <row r="166" spans="1:7" x14ac:dyDescent="0.3">
      <c r="A166" s="24" t="s">
        <v>9</v>
      </c>
      <c r="B166" s="1" t="s">
        <v>175</v>
      </c>
      <c r="C166" s="1" t="s">
        <v>185</v>
      </c>
      <c r="D166" s="2">
        <v>16</v>
      </c>
      <c r="E166" s="3">
        <f t="shared" si="22"/>
        <v>0.14035087719298245</v>
      </c>
      <c r="F166" s="251">
        <v>0</v>
      </c>
      <c r="G166" s="19">
        <f t="shared" si="23"/>
        <v>6.8771929824561404</v>
      </c>
    </row>
    <row r="167" spans="1:7" x14ac:dyDescent="0.3">
      <c r="A167" s="31" t="s">
        <v>9</v>
      </c>
      <c r="B167" s="8" t="s">
        <v>175</v>
      </c>
      <c r="C167" s="8" t="s">
        <v>186</v>
      </c>
      <c r="D167" s="9">
        <v>0</v>
      </c>
      <c r="E167" s="10">
        <f t="shared" si="22"/>
        <v>0</v>
      </c>
      <c r="F167" s="252">
        <v>0</v>
      </c>
      <c r="G167" s="20">
        <f t="shared" si="23"/>
        <v>0</v>
      </c>
    </row>
    <row r="168" spans="1:7" x14ac:dyDescent="0.3">
      <c r="A168" s="24" t="s">
        <v>9</v>
      </c>
      <c r="B168" s="1" t="s">
        <v>175</v>
      </c>
      <c r="C168" s="1" t="s">
        <v>187</v>
      </c>
      <c r="D168" s="2">
        <v>96</v>
      </c>
      <c r="E168" s="3">
        <f t="shared" si="22"/>
        <v>0.84210526315789469</v>
      </c>
      <c r="F168" s="251">
        <v>0</v>
      </c>
      <c r="G168" s="19">
        <f t="shared" si="23"/>
        <v>41.263157894736842</v>
      </c>
    </row>
    <row r="169" spans="1:7" x14ac:dyDescent="0.3">
      <c r="A169" s="31" t="s">
        <v>9</v>
      </c>
      <c r="B169" s="8" t="s">
        <v>175</v>
      </c>
      <c r="C169" s="8" t="s">
        <v>188</v>
      </c>
      <c r="D169" s="9">
        <v>0</v>
      </c>
      <c r="E169" s="10">
        <f t="shared" si="22"/>
        <v>0</v>
      </c>
      <c r="F169" s="252">
        <v>0</v>
      </c>
      <c r="G169" s="20">
        <f t="shared" si="23"/>
        <v>0</v>
      </c>
    </row>
    <row r="170" spans="1:7" x14ac:dyDescent="0.3">
      <c r="A170" s="31" t="s">
        <v>9</v>
      </c>
      <c r="B170" s="8" t="s">
        <v>175</v>
      </c>
      <c r="C170" s="8" t="s">
        <v>189</v>
      </c>
      <c r="D170" s="9">
        <v>0</v>
      </c>
      <c r="E170" s="10">
        <f t="shared" si="22"/>
        <v>0</v>
      </c>
      <c r="F170" s="252">
        <v>0</v>
      </c>
      <c r="G170" s="20">
        <f t="shared" si="23"/>
        <v>0</v>
      </c>
    </row>
    <row r="171" spans="1:7" x14ac:dyDescent="0.3">
      <c r="A171" s="26" t="s">
        <v>9</v>
      </c>
      <c r="B171" s="27" t="s">
        <v>190</v>
      </c>
      <c r="C171" s="27"/>
      <c r="D171" s="28">
        <v>114</v>
      </c>
      <c r="E171" s="29">
        <f t="shared" si="22"/>
        <v>1</v>
      </c>
      <c r="F171" s="156">
        <v>0</v>
      </c>
      <c r="G171" s="30">
        <v>49</v>
      </c>
    </row>
  </sheetData>
  <pageMargins left="0.7" right="0.7" top="0.75" bottom="0.75" header="0.3" footer="0.3"/>
  <ignoredErrors>
    <ignoredError sqref="E2:E15 E17:E17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79998168889431442"/>
  </sheetPr>
  <dimension ref="A1:L170"/>
  <sheetViews>
    <sheetView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M15" sqref="M15"/>
    </sheetView>
  </sheetViews>
  <sheetFormatPr defaultRowHeight="14.4" x14ac:dyDescent="0.3"/>
  <cols>
    <col min="1" max="1" width="17.21875" bestFit="1" customWidth="1"/>
    <col min="2" max="2" width="23.44140625" bestFit="1" customWidth="1"/>
    <col min="3" max="3" width="37.5546875" bestFit="1" customWidth="1"/>
    <col min="4" max="5" width="9.109375" bestFit="1" customWidth="1"/>
    <col min="6" max="6" width="13.88671875" bestFit="1" customWidth="1"/>
    <col min="7" max="7" width="12.5546875" bestFit="1" customWidth="1"/>
    <col min="8" max="8" width="13.33203125" bestFit="1" customWidth="1"/>
    <col min="9" max="9" width="13.21875" bestFit="1" customWidth="1"/>
    <col min="11" max="12" width="16" customWidth="1"/>
  </cols>
  <sheetData>
    <row r="1" spans="1:12" ht="69" x14ac:dyDescent="0.3">
      <c r="A1" s="97" t="s">
        <v>0</v>
      </c>
      <c r="B1" s="98" t="s">
        <v>1</v>
      </c>
      <c r="C1" s="98" t="s">
        <v>2</v>
      </c>
      <c r="D1" s="99" t="s">
        <v>3</v>
      </c>
      <c r="E1" s="99" t="s">
        <v>4</v>
      </c>
      <c r="F1" s="100" t="s">
        <v>192</v>
      </c>
      <c r="G1" s="101" t="s">
        <v>6</v>
      </c>
      <c r="H1" s="102" t="s">
        <v>201</v>
      </c>
      <c r="I1" s="102" t="s">
        <v>197</v>
      </c>
      <c r="K1" s="17" t="s">
        <v>191</v>
      </c>
      <c r="L1" s="18" t="s">
        <v>205</v>
      </c>
    </row>
    <row r="2" spans="1:12" x14ac:dyDescent="0.3">
      <c r="A2" s="103" t="s">
        <v>9</v>
      </c>
      <c r="B2" s="104" t="s">
        <v>10</v>
      </c>
      <c r="C2" s="104" t="s">
        <v>11</v>
      </c>
      <c r="D2" s="105">
        <v>0</v>
      </c>
      <c r="E2" s="105">
        <v>6</v>
      </c>
      <c r="F2" s="106">
        <f>SUM(Table17[[#This Row],[ &lt;15]:[ 15+]])</f>
        <v>6</v>
      </c>
      <c r="G2" s="107">
        <f>F2/$F$11</f>
        <v>0.08</v>
      </c>
      <c r="H2" s="11">
        <f>G2*$H$11</f>
        <v>28.560000000000002</v>
      </c>
      <c r="I2" s="11">
        <f>G2*$I$11</f>
        <v>25.92</v>
      </c>
      <c r="K2" s="14">
        <f>IFERROR(Table17[[#This Row],[ &lt;15]]/Table17[[#This Row],[FY23 Ach]],"")</f>
        <v>0</v>
      </c>
      <c r="L2" s="15">
        <f>IFERROR(K2*Table17[[#This Row],[FY24 DATIM Target_Adj (internal) (g*i(district total))]],"")</f>
        <v>0</v>
      </c>
    </row>
    <row r="3" spans="1:12" x14ac:dyDescent="0.3">
      <c r="A3" s="103" t="s">
        <v>9</v>
      </c>
      <c r="B3" s="104" t="s">
        <v>10</v>
      </c>
      <c r="C3" s="104" t="s">
        <v>12</v>
      </c>
      <c r="D3" s="105">
        <v>0</v>
      </c>
      <c r="E3" s="105">
        <v>0</v>
      </c>
      <c r="F3" s="106">
        <f>SUM(Table17[[#This Row],[ &lt;15]:[ 15+]])</f>
        <v>0</v>
      </c>
      <c r="G3" s="107">
        <f t="shared" ref="G3:G10" si="0">F3/$F$11</f>
        <v>0</v>
      </c>
      <c r="H3" s="11">
        <f t="shared" ref="H3:H10" si="1">G3*$H$11</f>
        <v>0</v>
      </c>
      <c r="I3" s="11">
        <f t="shared" ref="I3:I10" si="2">G3*$I$11</f>
        <v>0</v>
      </c>
      <c r="K3" s="14">
        <v>0</v>
      </c>
      <c r="L3" s="15">
        <f>IFERROR(K3*Table17[[#This Row],[FY24 DATIM Target_Adj (internal) (g*i(district total))]],"")</f>
        <v>0</v>
      </c>
    </row>
    <row r="4" spans="1:12" x14ac:dyDescent="0.3">
      <c r="A4" s="103" t="s">
        <v>9</v>
      </c>
      <c r="B4" s="104" t="s">
        <v>10</v>
      </c>
      <c r="C4" s="104" t="s">
        <v>13</v>
      </c>
      <c r="D4" s="105">
        <v>9</v>
      </c>
      <c r="E4" s="105">
        <v>60</v>
      </c>
      <c r="F4" s="106">
        <f>SUM(Table17[[#This Row],[ &lt;15]:[ 15+]])</f>
        <v>69</v>
      </c>
      <c r="G4" s="107">
        <f t="shared" si="0"/>
        <v>0.92</v>
      </c>
      <c r="H4" s="11">
        <f t="shared" si="1"/>
        <v>328.44</v>
      </c>
      <c r="I4" s="11">
        <f t="shared" si="2"/>
        <v>298.08000000000004</v>
      </c>
      <c r="K4" s="14">
        <f>IFERROR(Table17[[#This Row],[ &lt;15]]/Table17[[#This Row],[FY23 Ach]],"")</f>
        <v>0.13043478260869565</v>
      </c>
      <c r="L4" s="15">
        <f>IFERROR(K4*Table17[[#This Row],[FY24 DATIM Target_Adj (internal) (g*i(district total))]],"")</f>
        <v>38.880000000000003</v>
      </c>
    </row>
    <row r="5" spans="1:12" x14ac:dyDescent="0.3">
      <c r="A5" s="103" t="s">
        <v>9</v>
      </c>
      <c r="B5" s="104" t="s">
        <v>10</v>
      </c>
      <c r="C5" s="104" t="s">
        <v>14</v>
      </c>
      <c r="D5" s="105">
        <v>0</v>
      </c>
      <c r="E5" s="105">
        <v>0</v>
      </c>
      <c r="F5" s="106">
        <f>SUM(Table17[[#This Row],[ &lt;15]:[ 15+]])</f>
        <v>0</v>
      </c>
      <c r="G5" s="107">
        <f t="shared" si="0"/>
        <v>0</v>
      </c>
      <c r="H5" s="11">
        <f t="shared" si="1"/>
        <v>0</v>
      </c>
      <c r="I5" s="11">
        <f t="shared" si="2"/>
        <v>0</v>
      </c>
      <c r="K5" s="14">
        <v>0</v>
      </c>
      <c r="L5" s="15">
        <f>IFERROR(K5*Table17[[#This Row],[FY24 DATIM Target_Adj (internal) (g*i(district total))]],"")</f>
        <v>0</v>
      </c>
    </row>
    <row r="6" spans="1:12" x14ac:dyDescent="0.3">
      <c r="A6" s="103" t="s">
        <v>9</v>
      </c>
      <c r="B6" s="104" t="s">
        <v>10</v>
      </c>
      <c r="C6" s="104" t="s">
        <v>15</v>
      </c>
      <c r="D6" s="105">
        <v>0</v>
      </c>
      <c r="E6" s="105">
        <v>0</v>
      </c>
      <c r="F6" s="106">
        <f>SUM(Table17[[#This Row],[ &lt;15]:[ 15+]])</f>
        <v>0</v>
      </c>
      <c r="G6" s="107">
        <f t="shared" si="0"/>
        <v>0</v>
      </c>
      <c r="H6" s="11">
        <f t="shared" si="1"/>
        <v>0</v>
      </c>
      <c r="I6" s="11">
        <f t="shared" si="2"/>
        <v>0</v>
      </c>
      <c r="K6" s="14">
        <v>0</v>
      </c>
      <c r="L6" s="15">
        <f>IFERROR(K6*Table17[[#This Row],[FY24 DATIM Target_Adj (internal) (g*i(district total))]],"")</f>
        <v>0</v>
      </c>
    </row>
    <row r="7" spans="1:12" x14ac:dyDescent="0.3">
      <c r="A7" s="103" t="s">
        <v>9</v>
      </c>
      <c r="B7" s="104" t="s">
        <v>10</v>
      </c>
      <c r="C7" s="104" t="s">
        <v>16</v>
      </c>
      <c r="D7" s="105">
        <v>0</v>
      </c>
      <c r="E7" s="105">
        <v>0</v>
      </c>
      <c r="F7" s="106">
        <f>SUM(Table17[[#This Row],[ &lt;15]:[ 15+]])</f>
        <v>0</v>
      </c>
      <c r="G7" s="107">
        <f t="shared" si="0"/>
        <v>0</v>
      </c>
      <c r="H7" s="11">
        <f t="shared" si="1"/>
        <v>0</v>
      </c>
      <c r="I7" s="11">
        <f t="shared" si="2"/>
        <v>0</v>
      </c>
      <c r="K7" s="14">
        <v>0</v>
      </c>
      <c r="L7" s="15">
        <f>IFERROR(K7*Table17[[#This Row],[FY24 DATIM Target_Adj (internal) (g*i(district total))]],"")</f>
        <v>0</v>
      </c>
    </row>
    <row r="8" spans="1:12" x14ac:dyDescent="0.3">
      <c r="A8" s="103" t="s">
        <v>9</v>
      </c>
      <c r="B8" s="104" t="s">
        <v>10</v>
      </c>
      <c r="C8" s="104" t="s">
        <v>17</v>
      </c>
      <c r="D8" s="105">
        <v>0</v>
      </c>
      <c r="E8" s="105">
        <v>0</v>
      </c>
      <c r="F8" s="106">
        <f>SUM(Table17[[#This Row],[ &lt;15]:[ 15+]])</f>
        <v>0</v>
      </c>
      <c r="G8" s="107">
        <f t="shared" si="0"/>
        <v>0</v>
      </c>
      <c r="H8" s="11">
        <f t="shared" si="1"/>
        <v>0</v>
      </c>
      <c r="I8" s="11">
        <f t="shared" si="2"/>
        <v>0</v>
      </c>
      <c r="K8" s="14">
        <v>0</v>
      </c>
      <c r="L8" s="15">
        <f>IFERROR(K8*Table17[[#This Row],[FY24 DATIM Target_Adj (internal) (g*i(district total))]],"")</f>
        <v>0</v>
      </c>
    </row>
    <row r="9" spans="1:12" x14ac:dyDescent="0.3">
      <c r="A9" s="103" t="s">
        <v>9</v>
      </c>
      <c r="B9" s="104" t="s">
        <v>10</v>
      </c>
      <c r="C9" s="104" t="s">
        <v>18</v>
      </c>
      <c r="D9" s="105">
        <v>0</v>
      </c>
      <c r="E9" s="105">
        <v>0</v>
      </c>
      <c r="F9" s="106">
        <f>SUM(Table17[[#This Row],[ &lt;15]:[ 15+]])</f>
        <v>0</v>
      </c>
      <c r="G9" s="107">
        <f t="shared" si="0"/>
        <v>0</v>
      </c>
      <c r="H9" s="11">
        <f t="shared" si="1"/>
        <v>0</v>
      </c>
      <c r="I9" s="11">
        <f t="shared" si="2"/>
        <v>0</v>
      </c>
      <c r="K9" s="14">
        <v>0</v>
      </c>
      <c r="L9" s="15">
        <f>IFERROR(K9*Table17[[#This Row],[FY24 DATIM Target_Adj (internal) (g*i(district total))]],"")</f>
        <v>0</v>
      </c>
    </row>
    <row r="10" spans="1:12" x14ac:dyDescent="0.3">
      <c r="A10" s="103" t="s">
        <v>9</v>
      </c>
      <c r="B10" s="104" t="s">
        <v>10</v>
      </c>
      <c r="C10" s="104" t="s">
        <v>19</v>
      </c>
      <c r="D10" s="105">
        <v>0</v>
      </c>
      <c r="E10" s="105">
        <v>0</v>
      </c>
      <c r="F10" s="106">
        <f>SUM(Table17[[#This Row],[ &lt;15]:[ 15+]])</f>
        <v>0</v>
      </c>
      <c r="G10" s="107">
        <f t="shared" si="0"/>
        <v>0</v>
      </c>
      <c r="H10" s="11">
        <f t="shared" si="1"/>
        <v>0</v>
      </c>
      <c r="I10" s="11">
        <f t="shared" si="2"/>
        <v>0</v>
      </c>
      <c r="K10" s="14">
        <v>0</v>
      </c>
      <c r="L10" s="15">
        <f>IFERROR(K10*Table17[[#This Row],[FY24 DATIM Target_Adj (internal) (g*i(district total))]],"")</f>
        <v>0</v>
      </c>
    </row>
    <row r="11" spans="1:12" x14ac:dyDescent="0.3">
      <c r="A11" s="108" t="s">
        <v>9</v>
      </c>
      <c r="B11" s="108" t="s">
        <v>20</v>
      </c>
      <c r="C11" s="109"/>
      <c r="D11" s="110">
        <v>0</v>
      </c>
      <c r="E11" s="110">
        <v>75</v>
      </c>
      <c r="F11" s="111">
        <f>SUM(Table17[[#This Row],[ &lt;15]:[ 15+]])</f>
        <v>75</v>
      </c>
      <c r="G11" s="112">
        <f>F11/$F$11</f>
        <v>1</v>
      </c>
      <c r="H11" s="113">
        <v>357</v>
      </c>
      <c r="I11" s="113">
        <v>324</v>
      </c>
      <c r="K11" s="14">
        <f>IFERROR(Table17[[#This Row],[ &lt;15]]/Table17[[#This Row],[FY23 Ach]],"")</f>
        <v>0</v>
      </c>
      <c r="L11" s="15">
        <f>IFERROR(K11*Table17[[#This Row],[FY24 DATIM Target_Adj (internal) (g*i(district total))]],"")</f>
        <v>0</v>
      </c>
    </row>
    <row r="12" spans="1:12" x14ac:dyDescent="0.3">
      <c r="A12" s="114" t="s">
        <v>9</v>
      </c>
      <c r="B12" s="114" t="s">
        <v>21</v>
      </c>
      <c r="C12" s="114" t="s">
        <v>22</v>
      </c>
      <c r="D12" s="115">
        <v>0</v>
      </c>
      <c r="E12" s="115">
        <v>5</v>
      </c>
      <c r="F12" s="111">
        <f>SUM(Table17[[#This Row],[ &lt;15]:[ 15+]])</f>
        <v>5</v>
      </c>
      <c r="G12" s="116">
        <f>F12/$F$22</f>
        <v>8.8183421516754845E-3</v>
      </c>
      <c r="H12" s="4">
        <f t="shared" ref="H12:H21" si="3">G12*$H$22</f>
        <v>7.4250440917107579</v>
      </c>
      <c r="I12" s="4">
        <f t="shared" ref="I12:I17" si="4">G12*$I$22</f>
        <v>8.174603174603174</v>
      </c>
      <c r="K12" s="14">
        <f>IFERROR(Table17[[#This Row],[ &lt;15]]/Table17[[#This Row],[FY23 Ach]],"")</f>
        <v>0</v>
      </c>
      <c r="L12" s="15">
        <f>IFERROR(K12*Table17[[#This Row],[FY24 DATIM Target_Adj (internal) (g*i(district total))]],"")</f>
        <v>0</v>
      </c>
    </row>
    <row r="13" spans="1:12" x14ac:dyDescent="0.3">
      <c r="A13" s="114" t="s">
        <v>9</v>
      </c>
      <c r="B13" s="114" t="s">
        <v>21</v>
      </c>
      <c r="C13" s="114" t="s">
        <v>23</v>
      </c>
      <c r="D13" s="115">
        <v>0</v>
      </c>
      <c r="E13" s="115">
        <v>60</v>
      </c>
      <c r="F13" s="111">
        <f>SUM(Table17[[#This Row],[ &lt;15]:[ 15+]])</f>
        <v>60</v>
      </c>
      <c r="G13" s="116">
        <f t="shared" ref="G13:G21" si="5">F13/$F$22</f>
        <v>0.10582010582010581</v>
      </c>
      <c r="H13" s="4">
        <f t="shared" si="3"/>
        <v>89.100529100529101</v>
      </c>
      <c r="I13" s="4">
        <f t="shared" si="4"/>
        <v>98.095238095238088</v>
      </c>
      <c r="K13" s="14">
        <f>IFERROR(Table17[[#This Row],[ &lt;15]]/Table17[[#This Row],[FY23 Ach]],"")</f>
        <v>0</v>
      </c>
      <c r="L13" s="15">
        <f>IFERROR(K13*Table17[[#This Row],[FY24 DATIM Target_Adj (internal) (g*i(district total))]],"")</f>
        <v>0</v>
      </c>
    </row>
    <row r="14" spans="1:12" x14ac:dyDescent="0.3">
      <c r="A14" s="114" t="s">
        <v>9</v>
      </c>
      <c r="B14" s="114" t="s">
        <v>21</v>
      </c>
      <c r="C14" s="114" t="s">
        <v>24</v>
      </c>
      <c r="D14" s="115">
        <v>0</v>
      </c>
      <c r="E14" s="115">
        <v>3</v>
      </c>
      <c r="F14" s="111">
        <f>SUM(Table17[[#This Row],[ &lt;15]:[ 15+]])</f>
        <v>3</v>
      </c>
      <c r="G14" s="116">
        <f t="shared" si="5"/>
        <v>5.2910052910052907E-3</v>
      </c>
      <c r="H14" s="4">
        <f t="shared" si="3"/>
        <v>4.4550264550264549</v>
      </c>
      <c r="I14" s="4">
        <f t="shared" si="4"/>
        <v>4.9047619047619042</v>
      </c>
      <c r="K14" s="14">
        <f>IFERROR(Table17[[#This Row],[ &lt;15]]/Table17[[#This Row],[FY23 Ach]],"")</f>
        <v>0</v>
      </c>
      <c r="L14" s="15">
        <f>IFERROR(K14*Table17[[#This Row],[FY24 DATIM Target_Adj (internal) (g*i(district total))]],"")</f>
        <v>0</v>
      </c>
    </row>
    <row r="15" spans="1:12" x14ac:dyDescent="0.3">
      <c r="A15" s="114" t="s">
        <v>9</v>
      </c>
      <c r="B15" s="114" t="s">
        <v>21</v>
      </c>
      <c r="C15" s="114" t="s">
        <v>25</v>
      </c>
      <c r="D15" s="115">
        <v>0</v>
      </c>
      <c r="E15" s="115">
        <v>2</v>
      </c>
      <c r="F15" s="111">
        <f>SUM(Table17[[#This Row],[ &lt;15]:[ 15+]])</f>
        <v>2</v>
      </c>
      <c r="G15" s="116">
        <f t="shared" si="5"/>
        <v>3.5273368606701938E-3</v>
      </c>
      <c r="H15" s="4">
        <f t="shared" si="3"/>
        <v>2.970017636684303</v>
      </c>
      <c r="I15" s="4">
        <f t="shared" si="4"/>
        <v>3.2698412698412698</v>
      </c>
      <c r="K15" s="14">
        <f>IFERROR(Table17[[#This Row],[ &lt;15]]/Table17[[#This Row],[FY23 Ach]],"")</f>
        <v>0</v>
      </c>
      <c r="L15" s="15">
        <f>IFERROR(K15*Table17[[#This Row],[FY24 DATIM Target_Adj (internal) (g*i(district total))]],"")</f>
        <v>0</v>
      </c>
    </row>
    <row r="16" spans="1:12" x14ac:dyDescent="0.3">
      <c r="A16" s="114" t="s">
        <v>9</v>
      </c>
      <c r="B16" s="114" t="s">
        <v>21</v>
      </c>
      <c r="C16" s="114" t="s">
        <v>26</v>
      </c>
      <c r="D16" s="115">
        <v>23</v>
      </c>
      <c r="E16" s="115">
        <v>371</v>
      </c>
      <c r="F16" s="111">
        <f>SUM(Table17[[#This Row],[ &lt;15]:[ 15+]])</f>
        <v>394</v>
      </c>
      <c r="G16" s="116">
        <f t="shared" si="5"/>
        <v>0.69488536155202818</v>
      </c>
      <c r="H16" s="4">
        <f t="shared" si="3"/>
        <v>585.09347442680769</v>
      </c>
      <c r="I16" s="4">
        <f t="shared" si="4"/>
        <v>644.15873015873012</v>
      </c>
      <c r="K16" s="14">
        <f>IFERROR(Table17[[#This Row],[ &lt;15]]/Table17[[#This Row],[FY23 Ach]],"")</f>
        <v>5.8375634517766499E-2</v>
      </c>
      <c r="L16" s="15">
        <f>IFERROR(K16*Table17[[#This Row],[FY24 DATIM Target_Adj (internal) (g*i(district total))]],"")</f>
        <v>37.603174603174601</v>
      </c>
    </row>
    <row r="17" spans="1:12" x14ac:dyDescent="0.3">
      <c r="A17" s="114" t="s">
        <v>9</v>
      </c>
      <c r="B17" s="114" t="s">
        <v>21</v>
      </c>
      <c r="C17" s="114" t="s">
        <v>27</v>
      </c>
      <c r="D17" s="115">
        <v>0</v>
      </c>
      <c r="E17" s="115">
        <v>20</v>
      </c>
      <c r="F17" s="111">
        <f>SUM(Table17[[#This Row],[ &lt;15]:[ 15+]])</f>
        <v>20</v>
      </c>
      <c r="G17" s="116">
        <f t="shared" si="5"/>
        <v>3.5273368606701938E-2</v>
      </c>
      <c r="H17" s="4">
        <f t="shared" si="3"/>
        <v>29.700176366843031</v>
      </c>
      <c r="I17" s="4">
        <f t="shared" si="4"/>
        <v>32.698412698412696</v>
      </c>
      <c r="K17" s="14">
        <f>IFERROR(Table17[[#This Row],[ &lt;15]]/Table17[[#This Row],[FY23 Ach]],"")</f>
        <v>0</v>
      </c>
      <c r="L17" s="15">
        <f>IFERROR(K17*Table17[[#This Row],[FY24 DATIM Target_Adj (internal) (g*i(district total))]],"")</f>
        <v>0</v>
      </c>
    </row>
    <row r="18" spans="1:12" x14ac:dyDescent="0.3">
      <c r="A18" s="114" t="s">
        <v>9</v>
      </c>
      <c r="B18" s="114" t="s">
        <v>21</v>
      </c>
      <c r="C18" s="114" t="s">
        <v>28</v>
      </c>
      <c r="D18" s="115">
        <v>6</v>
      </c>
      <c r="E18" s="115">
        <v>77</v>
      </c>
      <c r="F18" s="111">
        <f>SUM(Table17[[#This Row],[ &lt;15]:[ 15+]])</f>
        <v>83</v>
      </c>
      <c r="G18" s="116">
        <f t="shared" si="5"/>
        <v>0.14638447971781304</v>
      </c>
      <c r="H18" s="4">
        <f t="shared" si="3"/>
        <v>123.25573192239858</v>
      </c>
      <c r="I18" s="4">
        <f>G18*$I$22</f>
        <v>135.69841269841268</v>
      </c>
      <c r="K18" s="14">
        <f>IFERROR(Table17[[#This Row],[ &lt;15]]/Table17[[#This Row],[FY23 Ach]],"")</f>
        <v>7.2289156626506021E-2</v>
      </c>
      <c r="L18" s="15">
        <f>IFERROR(K18*Table17[[#This Row],[FY24 DATIM Target_Adj (internal) (g*i(district total))]],"")</f>
        <v>9.8095238095238084</v>
      </c>
    </row>
    <row r="19" spans="1:12" x14ac:dyDescent="0.3">
      <c r="A19" s="103" t="s">
        <v>9</v>
      </c>
      <c r="B19" s="103" t="s">
        <v>21</v>
      </c>
      <c r="C19" s="103" t="s">
        <v>29</v>
      </c>
      <c r="D19" s="105">
        <v>0</v>
      </c>
      <c r="E19" s="105">
        <v>0</v>
      </c>
      <c r="F19" s="106">
        <f>SUM(Table17[[#This Row],[ &lt;15]:[ 15+]])</f>
        <v>0</v>
      </c>
      <c r="G19" s="107">
        <f t="shared" si="5"/>
        <v>0</v>
      </c>
      <c r="H19" s="11">
        <f t="shared" si="3"/>
        <v>0</v>
      </c>
      <c r="I19" s="11">
        <f t="shared" ref="I19:I21" si="6">G19*$I$22</f>
        <v>0</v>
      </c>
      <c r="K19" s="14">
        <v>0</v>
      </c>
      <c r="L19" s="15">
        <f>IFERROR(K19*Table17[[#This Row],[FY24 DATIM Target_Adj (internal) (g*i(district total))]],"")</f>
        <v>0</v>
      </c>
    </row>
    <row r="20" spans="1:12" x14ac:dyDescent="0.3">
      <c r="A20" s="103" t="s">
        <v>9</v>
      </c>
      <c r="B20" s="103" t="s">
        <v>21</v>
      </c>
      <c r="C20" s="103" t="s">
        <v>30</v>
      </c>
      <c r="D20" s="105">
        <v>0</v>
      </c>
      <c r="E20" s="105">
        <v>0</v>
      </c>
      <c r="F20" s="106">
        <f>SUM(Table17[[#This Row],[ &lt;15]:[ 15+]])</f>
        <v>0</v>
      </c>
      <c r="G20" s="107">
        <f t="shared" si="5"/>
        <v>0</v>
      </c>
      <c r="H20" s="11">
        <f t="shared" si="3"/>
        <v>0</v>
      </c>
      <c r="I20" s="11">
        <f t="shared" si="6"/>
        <v>0</v>
      </c>
      <c r="K20" s="14">
        <v>0</v>
      </c>
      <c r="L20" s="15">
        <f>IFERROR(K20*Table17[[#This Row],[FY24 DATIM Target_Adj (internal) (g*i(district total))]],"")</f>
        <v>0</v>
      </c>
    </row>
    <row r="21" spans="1:12" x14ac:dyDescent="0.3">
      <c r="A21" s="103" t="s">
        <v>9</v>
      </c>
      <c r="B21" s="103" t="s">
        <v>21</v>
      </c>
      <c r="C21" s="103" t="s">
        <v>31</v>
      </c>
      <c r="D21" s="105">
        <v>0</v>
      </c>
      <c r="E21" s="105">
        <v>0</v>
      </c>
      <c r="F21" s="106">
        <f>SUM(Table17[[#This Row],[ &lt;15]:[ 15+]])</f>
        <v>0</v>
      </c>
      <c r="G21" s="107">
        <f t="shared" si="5"/>
        <v>0</v>
      </c>
      <c r="H21" s="11">
        <f t="shared" si="3"/>
        <v>0</v>
      </c>
      <c r="I21" s="11">
        <f t="shared" si="6"/>
        <v>0</v>
      </c>
      <c r="K21" s="14">
        <v>0</v>
      </c>
      <c r="L21" s="15">
        <f>IFERROR(K21*Table17[[#This Row],[FY24 DATIM Target_Adj (internal) (g*i(district total))]],"")</f>
        <v>0</v>
      </c>
    </row>
    <row r="22" spans="1:12" x14ac:dyDescent="0.3">
      <c r="A22" s="108" t="s">
        <v>9</v>
      </c>
      <c r="B22" s="108" t="s">
        <v>32</v>
      </c>
      <c r="C22" s="108"/>
      <c r="D22" s="110">
        <v>29</v>
      </c>
      <c r="E22" s="110">
        <v>538</v>
      </c>
      <c r="F22" s="111">
        <f>SUM(Table17[[#This Row],[ &lt;15]:[ 15+]])</f>
        <v>567</v>
      </c>
      <c r="G22" s="112">
        <f>F22/$F$22</f>
        <v>1</v>
      </c>
      <c r="H22" s="110">
        <v>842</v>
      </c>
      <c r="I22" s="113">
        <v>927</v>
      </c>
      <c r="K22" s="14">
        <f>IFERROR(Table17[[#This Row],[ &lt;15]]/Table17[[#This Row],[FY23 Ach]],"")</f>
        <v>5.114638447971781E-2</v>
      </c>
      <c r="L22" s="15">
        <f>IFERROR(K22*Table17[[#This Row],[FY24 DATIM Target_Adj (internal) (g*i(district total))]],"")</f>
        <v>47.412698412698411</v>
      </c>
    </row>
    <row r="23" spans="1:12" x14ac:dyDescent="0.3">
      <c r="A23" s="117" t="s">
        <v>9</v>
      </c>
      <c r="B23" s="118" t="s">
        <v>33</v>
      </c>
      <c r="C23" s="118" t="s">
        <v>34</v>
      </c>
      <c r="D23" s="119">
        <v>0</v>
      </c>
      <c r="E23" s="119">
        <v>4</v>
      </c>
      <c r="F23" s="106">
        <f>SUM(Table17[[#This Row],[ &lt;15]:[ 15+]])</f>
        <v>4</v>
      </c>
      <c r="G23" s="120">
        <f t="shared" ref="G23:G56" si="7">F23/$F$56</f>
        <v>1.1086474501108647E-3</v>
      </c>
      <c r="H23" s="121">
        <f t="shared" ref="H23:H55" si="8">G23*$H$56</f>
        <v>4.1341463414634143</v>
      </c>
      <c r="I23" s="121">
        <f>G23*$I$56</f>
        <v>4.5476718403547673</v>
      </c>
      <c r="K23" s="14">
        <f>IFERROR(Table17[[#This Row],[ &lt;15]]/Table17[[#This Row],[FY23 Ach]],"")</f>
        <v>0</v>
      </c>
      <c r="L23" s="15">
        <f>IFERROR(K23*Table17[[#This Row],[FY24 DATIM Target_Adj (internal) (g*i(district total))]],"")</f>
        <v>0</v>
      </c>
    </row>
    <row r="24" spans="1:12" x14ac:dyDescent="0.3">
      <c r="A24" s="122" t="s">
        <v>9</v>
      </c>
      <c r="B24" s="123" t="s">
        <v>33</v>
      </c>
      <c r="C24" s="123" t="s">
        <v>35</v>
      </c>
      <c r="D24" s="124"/>
      <c r="E24" s="124">
        <v>51</v>
      </c>
      <c r="F24" s="111">
        <f>SUM(Table17[[#This Row],[ &lt;15]:[ 15+]])</f>
        <v>51</v>
      </c>
      <c r="G24" s="125">
        <f t="shared" si="7"/>
        <v>1.4135254988913526E-2</v>
      </c>
      <c r="H24" s="126">
        <f t="shared" si="8"/>
        <v>52.710365853658537</v>
      </c>
      <c r="I24" s="126">
        <f>G24*$I$56</f>
        <v>57.982815964523283</v>
      </c>
      <c r="K24" s="14">
        <f>IFERROR(Table17[[#This Row],[ &lt;15]]/Table17[[#This Row],[FY23 Ach]],"")</f>
        <v>0</v>
      </c>
      <c r="L24" s="15">
        <f>IFERROR(K24*Table17[[#This Row],[FY24 DATIM Target_Adj (internal) (g*i(district total))]],"")</f>
        <v>0</v>
      </c>
    </row>
    <row r="25" spans="1:12" x14ac:dyDescent="0.3">
      <c r="A25" s="122" t="s">
        <v>9</v>
      </c>
      <c r="B25" s="123" t="s">
        <v>33</v>
      </c>
      <c r="C25" s="123" t="s">
        <v>36</v>
      </c>
      <c r="D25" s="124">
        <v>2</v>
      </c>
      <c r="E25" s="124">
        <v>121</v>
      </c>
      <c r="F25" s="111">
        <f>SUM(Table17[[#This Row],[ &lt;15]:[ 15+]])</f>
        <v>123</v>
      </c>
      <c r="G25" s="125">
        <f t="shared" si="7"/>
        <v>3.4090909090909088E-2</v>
      </c>
      <c r="H25" s="126">
        <f t="shared" si="8"/>
        <v>127.12499999999999</v>
      </c>
      <c r="I25" s="126">
        <f t="shared" ref="I25:I53" si="9">G25*$I$56</f>
        <v>139.84090909090909</v>
      </c>
      <c r="K25" s="14">
        <f>IFERROR(Table17[[#This Row],[ &lt;15]]/Table17[[#This Row],[FY23 Ach]],"")</f>
        <v>1.6260162601626018E-2</v>
      </c>
      <c r="L25" s="15">
        <f>IFERROR(K25*Table17[[#This Row],[FY24 DATIM Target_Adj (internal) (g*i(district total))]],"")</f>
        <v>2.2738359201773837</v>
      </c>
    </row>
    <row r="26" spans="1:12" x14ac:dyDescent="0.3">
      <c r="A26" s="122" t="s">
        <v>9</v>
      </c>
      <c r="B26" s="123" t="s">
        <v>33</v>
      </c>
      <c r="C26" s="123" t="s">
        <v>37</v>
      </c>
      <c r="D26" s="124"/>
      <c r="E26" s="124">
        <v>121</v>
      </c>
      <c r="F26" s="111">
        <f>SUM(Table17[[#This Row],[ &lt;15]:[ 15+]])</f>
        <v>121</v>
      </c>
      <c r="G26" s="125">
        <f t="shared" si="7"/>
        <v>3.3536585365853661E-2</v>
      </c>
      <c r="H26" s="126">
        <f t="shared" si="8"/>
        <v>125.0579268292683</v>
      </c>
      <c r="I26" s="126">
        <f t="shared" si="9"/>
        <v>137.5670731707317</v>
      </c>
      <c r="K26" s="14">
        <f>IFERROR(Table17[[#This Row],[ &lt;15]]/Table17[[#This Row],[FY23 Ach]],"")</f>
        <v>0</v>
      </c>
      <c r="L26" s="15">
        <f>IFERROR(K26*Table17[[#This Row],[FY24 DATIM Target_Adj (internal) (g*i(district total))]],"")</f>
        <v>0</v>
      </c>
    </row>
    <row r="27" spans="1:12" x14ac:dyDescent="0.3">
      <c r="A27" s="122" t="s">
        <v>9</v>
      </c>
      <c r="B27" s="123" t="s">
        <v>33</v>
      </c>
      <c r="C27" s="123" t="s">
        <v>38</v>
      </c>
      <c r="D27" s="124">
        <v>18</v>
      </c>
      <c r="E27" s="124">
        <v>458</v>
      </c>
      <c r="F27" s="111">
        <f>SUM(Table17[[#This Row],[ &lt;15]:[ 15+]])</f>
        <v>476</v>
      </c>
      <c r="G27" s="125">
        <f t="shared" si="7"/>
        <v>0.1319290465631929</v>
      </c>
      <c r="H27" s="126">
        <f t="shared" si="8"/>
        <v>491.96341463414632</v>
      </c>
      <c r="I27" s="126">
        <f t="shared" si="9"/>
        <v>541.17294900221725</v>
      </c>
      <c r="K27" s="14">
        <f>IFERROR(Table17[[#This Row],[ &lt;15]]/Table17[[#This Row],[FY23 Ach]],"")</f>
        <v>3.7815126050420166E-2</v>
      </c>
      <c r="L27" s="15">
        <f>IFERROR(K27*Table17[[#This Row],[FY24 DATIM Target_Adj (internal) (g*i(district total))]],"")</f>
        <v>20.464523281596449</v>
      </c>
    </row>
    <row r="28" spans="1:12" x14ac:dyDescent="0.3">
      <c r="A28" s="117" t="s">
        <v>9</v>
      </c>
      <c r="B28" s="118" t="s">
        <v>33</v>
      </c>
      <c r="C28" s="118" t="s">
        <v>39</v>
      </c>
      <c r="D28" s="119">
        <v>6</v>
      </c>
      <c r="E28" s="119">
        <v>99</v>
      </c>
      <c r="F28" s="106">
        <f>SUM(Table17[[#This Row],[ &lt;15]:[ 15+]])</f>
        <v>105</v>
      </c>
      <c r="G28" s="120">
        <f t="shared" si="7"/>
        <v>2.91019955654102E-2</v>
      </c>
      <c r="H28" s="121">
        <f t="shared" si="8"/>
        <v>108.52134146341463</v>
      </c>
      <c r="I28" s="121">
        <f t="shared" si="9"/>
        <v>119.37638580931264</v>
      </c>
      <c r="K28" s="14">
        <f>IFERROR(Table17[[#This Row],[ &lt;15]]/Table17[[#This Row],[FY23 Ach]],"")</f>
        <v>5.7142857142857141E-2</v>
      </c>
      <c r="L28" s="15">
        <f>IFERROR(K28*Table17[[#This Row],[FY24 DATIM Target_Adj (internal) (g*i(district total))]],"")</f>
        <v>6.8215077605321506</v>
      </c>
    </row>
    <row r="29" spans="1:12" x14ac:dyDescent="0.3">
      <c r="A29" s="122" t="s">
        <v>9</v>
      </c>
      <c r="B29" s="123" t="s">
        <v>33</v>
      </c>
      <c r="C29" s="123" t="s">
        <v>40</v>
      </c>
      <c r="D29" s="124">
        <v>10</v>
      </c>
      <c r="E29" s="124">
        <v>201</v>
      </c>
      <c r="F29" s="111">
        <f>SUM(Table17[[#This Row],[ &lt;15]:[ 15+]])</f>
        <v>211</v>
      </c>
      <c r="G29" s="125">
        <f t="shared" si="7"/>
        <v>5.8481152993348114E-2</v>
      </c>
      <c r="H29" s="126">
        <f t="shared" si="8"/>
        <v>218.07621951219511</v>
      </c>
      <c r="I29" s="126">
        <f t="shared" si="9"/>
        <v>239.88968957871396</v>
      </c>
      <c r="K29" s="14">
        <f>IFERROR(Table17[[#This Row],[ &lt;15]]/Table17[[#This Row],[FY23 Ach]],"")</f>
        <v>4.7393364928909949E-2</v>
      </c>
      <c r="L29" s="15">
        <f>IFERROR(K29*Table17[[#This Row],[FY24 DATIM Target_Adj (internal) (g*i(district total))]],"")</f>
        <v>11.369179600886916</v>
      </c>
    </row>
    <row r="30" spans="1:12" x14ac:dyDescent="0.3">
      <c r="A30" s="117" t="s">
        <v>9</v>
      </c>
      <c r="B30" s="118" t="s">
        <v>33</v>
      </c>
      <c r="C30" s="118" t="s">
        <v>41</v>
      </c>
      <c r="D30" s="119">
        <v>0</v>
      </c>
      <c r="E30" s="119">
        <v>0</v>
      </c>
      <c r="F30" s="106">
        <f>SUM(Table17[[#This Row],[ &lt;15]:[ 15+]])</f>
        <v>0</v>
      </c>
      <c r="G30" s="120">
        <f t="shared" si="7"/>
        <v>0</v>
      </c>
      <c r="H30" s="121">
        <f t="shared" si="8"/>
        <v>0</v>
      </c>
      <c r="I30" s="121">
        <f t="shared" si="9"/>
        <v>0</v>
      </c>
      <c r="K30" s="14">
        <v>0</v>
      </c>
      <c r="L30" s="15">
        <f>IFERROR(K30*Table17[[#This Row],[FY24 DATIM Target_Adj (internal) (g*i(district total))]],"")</f>
        <v>0</v>
      </c>
    </row>
    <row r="31" spans="1:12" x14ac:dyDescent="0.3">
      <c r="A31" s="122" t="s">
        <v>9</v>
      </c>
      <c r="B31" s="123" t="s">
        <v>33</v>
      </c>
      <c r="C31" s="123" t="s">
        <v>42</v>
      </c>
      <c r="D31" s="124">
        <v>15</v>
      </c>
      <c r="E31" s="124">
        <v>678</v>
      </c>
      <c r="F31" s="111">
        <f>SUM(Table17[[#This Row],[ &lt;15]:[ 15+]])</f>
        <v>693</v>
      </c>
      <c r="G31" s="125">
        <f t="shared" si="7"/>
        <v>0.19207317073170732</v>
      </c>
      <c r="H31" s="126">
        <f t="shared" si="8"/>
        <v>716.24085365853659</v>
      </c>
      <c r="I31" s="126">
        <f t="shared" si="9"/>
        <v>787.88414634146341</v>
      </c>
      <c r="K31" s="14">
        <f>IFERROR(Table17[[#This Row],[ &lt;15]]/Table17[[#This Row],[FY23 Ach]],"")</f>
        <v>2.1645021645021644E-2</v>
      </c>
      <c r="L31" s="15">
        <f>IFERROR(K31*Table17[[#This Row],[FY24 DATIM Target_Adj (internal) (g*i(district total))]],"")</f>
        <v>17.053769401330378</v>
      </c>
    </row>
    <row r="32" spans="1:12" x14ac:dyDescent="0.3">
      <c r="A32" s="122" t="s">
        <v>9</v>
      </c>
      <c r="B32" s="123" t="s">
        <v>33</v>
      </c>
      <c r="C32" s="123" t="s">
        <v>43</v>
      </c>
      <c r="D32" s="124">
        <v>4</v>
      </c>
      <c r="E32" s="124">
        <v>162</v>
      </c>
      <c r="F32" s="111">
        <f>SUM(Table17[[#This Row],[ &lt;15]:[ 15+]])</f>
        <v>166</v>
      </c>
      <c r="G32" s="125">
        <f t="shared" si="7"/>
        <v>4.6008869179600884E-2</v>
      </c>
      <c r="H32" s="126">
        <f t="shared" si="8"/>
        <v>171.5670731707317</v>
      </c>
      <c r="I32" s="126">
        <f t="shared" si="9"/>
        <v>188.72838137472283</v>
      </c>
      <c r="K32" s="14">
        <f>IFERROR(Table17[[#This Row],[ &lt;15]]/Table17[[#This Row],[FY23 Ach]],"")</f>
        <v>2.4096385542168676E-2</v>
      </c>
      <c r="L32" s="15">
        <f>IFERROR(K32*Table17[[#This Row],[FY24 DATIM Target_Adj (internal) (g*i(district total))]],"")</f>
        <v>4.5476718403547673</v>
      </c>
    </row>
    <row r="33" spans="1:12" x14ac:dyDescent="0.3">
      <c r="A33" s="122" t="s">
        <v>9</v>
      </c>
      <c r="B33" s="123" t="s">
        <v>33</v>
      </c>
      <c r="C33" s="123" t="s">
        <v>44</v>
      </c>
      <c r="D33" s="124">
        <v>7</v>
      </c>
      <c r="E33" s="124">
        <v>502</v>
      </c>
      <c r="F33" s="111">
        <f>SUM(Table17[[#This Row],[ &lt;15]:[ 15+]])</f>
        <v>509</v>
      </c>
      <c r="G33" s="125">
        <f t="shared" si="7"/>
        <v>0.14107538802660755</v>
      </c>
      <c r="H33" s="126">
        <f t="shared" si="8"/>
        <v>526.07012195121956</v>
      </c>
      <c r="I33" s="126">
        <f t="shared" si="9"/>
        <v>578.69124168514418</v>
      </c>
      <c r="K33" s="14">
        <f>IFERROR(Table17[[#This Row],[ &lt;15]]/Table17[[#This Row],[FY23 Ach]],"")</f>
        <v>1.37524557956778E-2</v>
      </c>
      <c r="L33" s="15">
        <f>IFERROR(K33*Table17[[#This Row],[FY24 DATIM Target_Adj (internal) (g*i(district total))]],"")</f>
        <v>7.9584257206208431</v>
      </c>
    </row>
    <row r="34" spans="1:12" x14ac:dyDescent="0.3">
      <c r="A34" s="122" t="s">
        <v>9</v>
      </c>
      <c r="B34" s="123" t="s">
        <v>33</v>
      </c>
      <c r="C34" s="123" t="s">
        <v>45</v>
      </c>
      <c r="D34" s="124"/>
      <c r="E34" s="124">
        <v>33</v>
      </c>
      <c r="F34" s="111">
        <f>SUM(Table17[[#This Row],[ &lt;15]:[ 15+]])</f>
        <v>33</v>
      </c>
      <c r="G34" s="125">
        <f t="shared" si="7"/>
        <v>9.1463414634146336E-3</v>
      </c>
      <c r="H34" s="126">
        <f t="shared" si="8"/>
        <v>34.106707317073166</v>
      </c>
      <c r="I34" s="126">
        <f t="shared" si="9"/>
        <v>37.518292682926827</v>
      </c>
      <c r="K34" s="14">
        <f>IFERROR(Table17[[#This Row],[ &lt;15]]/Table17[[#This Row],[FY23 Ach]],"")</f>
        <v>0</v>
      </c>
      <c r="L34" s="15">
        <f>IFERROR(K34*Table17[[#This Row],[FY24 DATIM Target_Adj (internal) (g*i(district total))]],"")</f>
        <v>0</v>
      </c>
    </row>
    <row r="35" spans="1:12" x14ac:dyDescent="0.3">
      <c r="A35" s="122" t="s">
        <v>9</v>
      </c>
      <c r="B35" s="123" t="s">
        <v>33</v>
      </c>
      <c r="C35" s="123" t="s">
        <v>46</v>
      </c>
      <c r="D35" s="124">
        <v>28</v>
      </c>
      <c r="E35" s="124">
        <v>527</v>
      </c>
      <c r="F35" s="111">
        <f>SUM(Table17[[#This Row],[ &lt;15]:[ 15+]])</f>
        <v>555</v>
      </c>
      <c r="G35" s="125">
        <f t="shared" si="7"/>
        <v>0.1538248337028825</v>
      </c>
      <c r="H35" s="126">
        <f t="shared" si="8"/>
        <v>573.61280487804879</v>
      </c>
      <c r="I35" s="126">
        <f t="shared" si="9"/>
        <v>630.98946784922396</v>
      </c>
      <c r="K35" s="14">
        <f>IFERROR(Table17[[#This Row],[ &lt;15]]/Table17[[#This Row],[FY23 Ach]],"")</f>
        <v>5.0450450450450449E-2</v>
      </c>
      <c r="L35" s="15">
        <f>IFERROR(K35*Table17[[#This Row],[FY24 DATIM Target_Adj (internal) (g*i(district total))]],"")</f>
        <v>31.833702882483369</v>
      </c>
    </row>
    <row r="36" spans="1:12" x14ac:dyDescent="0.3">
      <c r="A36" s="117" t="s">
        <v>9</v>
      </c>
      <c r="B36" s="118" t="s">
        <v>33</v>
      </c>
      <c r="C36" s="118" t="s">
        <v>47</v>
      </c>
      <c r="D36" s="119">
        <v>0</v>
      </c>
      <c r="E36" s="119">
        <v>28</v>
      </c>
      <c r="F36" s="106">
        <f>SUM(Table17[[#This Row],[ &lt;15]:[ 15+]])</f>
        <v>28</v>
      </c>
      <c r="G36" s="120">
        <f t="shared" si="7"/>
        <v>7.7605321507760536E-3</v>
      </c>
      <c r="H36" s="121">
        <f t="shared" si="8"/>
        <v>28.939024390243905</v>
      </c>
      <c r="I36" s="121">
        <f t="shared" si="9"/>
        <v>31.833702882483372</v>
      </c>
      <c r="K36" s="14">
        <f>IFERROR(Table17[[#This Row],[ &lt;15]]/Table17[[#This Row],[FY23 Ach]],"")</f>
        <v>0</v>
      </c>
      <c r="L36" s="15">
        <f>IFERROR(K36*Table17[[#This Row],[FY24 DATIM Target_Adj (internal) (g*i(district total))]],"")</f>
        <v>0</v>
      </c>
    </row>
    <row r="37" spans="1:12" x14ac:dyDescent="0.3">
      <c r="A37" s="122" t="s">
        <v>9</v>
      </c>
      <c r="B37" s="123" t="s">
        <v>33</v>
      </c>
      <c r="C37" s="123" t="s">
        <v>48</v>
      </c>
      <c r="D37" s="124"/>
      <c r="E37" s="124">
        <v>1</v>
      </c>
      <c r="F37" s="111">
        <f>SUM(Table17[[#This Row],[ &lt;15]:[ 15+]])</f>
        <v>1</v>
      </c>
      <c r="G37" s="125">
        <f t="shared" si="7"/>
        <v>2.7716186252771619E-4</v>
      </c>
      <c r="H37" s="126">
        <f t="shared" si="8"/>
        <v>1.0335365853658536</v>
      </c>
      <c r="I37" s="126">
        <f t="shared" si="9"/>
        <v>1.1369179600886918</v>
      </c>
      <c r="K37" s="14">
        <f>IFERROR(Table17[[#This Row],[ &lt;15]]/Table17[[#This Row],[FY23 Ach]],"")</f>
        <v>0</v>
      </c>
      <c r="L37" s="15">
        <f>IFERROR(K37*Table17[[#This Row],[FY24 DATIM Target_Adj (internal) (g*i(district total))]],"")</f>
        <v>0</v>
      </c>
    </row>
    <row r="38" spans="1:12" x14ac:dyDescent="0.3">
      <c r="A38" s="122" t="s">
        <v>9</v>
      </c>
      <c r="B38" s="123" t="s">
        <v>33</v>
      </c>
      <c r="C38" s="123" t="s">
        <v>49</v>
      </c>
      <c r="D38" s="124">
        <v>3</v>
      </c>
      <c r="E38" s="124">
        <v>41</v>
      </c>
      <c r="F38" s="111">
        <f>SUM(Table17[[#This Row],[ &lt;15]:[ 15+]])</f>
        <v>44</v>
      </c>
      <c r="G38" s="125">
        <f t="shared" si="7"/>
        <v>1.2195121951219513E-2</v>
      </c>
      <c r="H38" s="126">
        <f t="shared" si="8"/>
        <v>45.475609756097562</v>
      </c>
      <c r="I38" s="126">
        <f t="shared" si="9"/>
        <v>50.024390243902438</v>
      </c>
      <c r="K38" s="14">
        <f>IFERROR(Table17[[#This Row],[ &lt;15]]/Table17[[#This Row],[FY23 Ach]],"")</f>
        <v>6.8181818181818177E-2</v>
      </c>
      <c r="L38" s="15">
        <f>IFERROR(K38*Table17[[#This Row],[FY24 DATIM Target_Adj (internal) (g*i(district total))]],"")</f>
        <v>3.4107538802660753</v>
      </c>
    </row>
    <row r="39" spans="1:12" x14ac:dyDescent="0.3">
      <c r="A39" s="122" t="s">
        <v>9</v>
      </c>
      <c r="B39" s="123" t="s">
        <v>33</v>
      </c>
      <c r="C39" s="123" t="s">
        <v>50</v>
      </c>
      <c r="D39" s="124"/>
      <c r="E39" s="124">
        <v>39</v>
      </c>
      <c r="F39" s="111">
        <f>SUM(Table17[[#This Row],[ &lt;15]:[ 15+]])</f>
        <v>39</v>
      </c>
      <c r="G39" s="125">
        <f t="shared" si="7"/>
        <v>1.0809312638580931E-2</v>
      </c>
      <c r="H39" s="126">
        <f t="shared" si="8"/>
        <v>40.30792682926829</v>
      </c>
      <c r="I39" s="126">
        <f t="shared" si="9"/>
        <v>44.339800443458977</v>
      </c>
      <c r="K39" s="14">
        <f>IFERROR(Table17[[#This Row],[ &lt;15]]/Table17[[#This Row],[FY23 Ach]],"")</f>
        <v>0</v>
      </c>
      <c r="L39" s="15">
        <f>IFERROR(K39*Table17[[#This Row],[FY24 DATIM Target_Adj (internal) (g*i(district total))]],"")</f>
        <v>0</v>
      </c>
    </row>
    <row r="40" spans="1:12" x14ac:dyDescent="0.3">
      <c r="A40" s="117" t="s">
        <v>9</v>
      </c>
      <c r="B40" s="118" t="s">
        <v>33</v>
      </c>
      <c r="C40" s="118" t="s">
        <v>51</v>
      </c>
      <c r="D40" s="119"/>
      <c r="E40" s="119">
        <v>1</v>
      </c>
      <c r="F40" s="106">
        <f>SUM(Table17[[#This Row],[ &lt;15]:[ 15+]])</f>
        <v>1</v>
      </c>
      <c r="G40" s="120">
        <f t="shared" si="7"/>
        <v>2.7716186252771619E-4</v>
      </c>
      <c r="H40" s="121">
        <f t="shared" si="8"/>
        <v>1.0335365853658536</v>
      </c>
      <c r="I40" s="121">
        <f t="shared" si="9"/>
        <v>1.1369179600886918</v>
      </c>
      <c r="K40" s="14">
        <f>IFERROR(Table17[[#This Row],[ &lt;15]]/Table17[[#This Row],[FY23 Ach]],"")</f>
        <v>0</v>
      </c>
      <c r="L40" s="15">
        <f>IFERROR(K40*Table17[[#This Row],[FY24 DATIM Target_Adj (internal) (g*i(district total))]],"")</f>
        <v>0</v>
      </c>
    </row>
    <row r="41" spans="1:12" x14ac:dyDescent="0.3">
      <c r="A41" s="117" t="s">
        <v>9</v>
      </c>
      <c r="B41" s="118" t="s">
        <v>33</v>
      </c>
      <c r="C41" s="118" t="s">
        <v>52</v>
      </c>
      <c r="D41" s="119"/>
      <c r="E41" s="119">
        <v>0</v>
      </c>
      <c r="F41" s="106">
        <f>SUM(Table17[[#This Row],[ &lt;15]:[ 15+]])</f>
        <v>0</v>
      </c>
      <c r="G41" s="120">
        <f t="shared" si="7"/>
        <v>0</v>
      </c>
      <c r="H41" s="121">
        <f t="shared" si="8"/>
        <v>0</v>
      </c>
      <c r="I41" s="121">
        <f t="shared" si="9"/>
        <v>0</v>
      </c>
      <c r="K41" s="14">
        <v>0</v>
      </c>
      <c r="L41" s="15">
        <f>IFERROR(K41*Table17[[#This Row],[FY24 DATIM Target_Adj (internal) (g*i(district total))]],"")</f>
        <v>0</v>
      </c>
    </row>
    <row r="42" spans="1:12" x14ac:dyDescent="0.3">
      <c r="A42" s="117" t="s">
        <v>9</v>
      </c>
      <c r="B42" s="118" t="s">
        <v>33</v>
      </c>
      <c r="C42" s="118" t="s">
        <v>53</v>
      </c>
      <c r="D42" s="119"/>
      <c r="E42" s="119">
        <v>0</v>
      </c>
      <c r="F42" s="106">
        <f>SUM(Table17[[#This Row],[ &lt;15]:[ 15+]])</f>
        <v>0</v>
      </c>
      <c r="G42" s="120">
        <f t="shared" si="7"/>
        <v>0</v>
      </c>
      <c r="H42" s="121">
        <f t="shared" si="8"/>
        <v>0</v>
      </c>
      <c r="I42" s="121">
        <f t="shared" si="9"/>
        <v>0</v>
      </c>
      <c r="K42" s="14">
        <v>0</v>
      </c>
      <c r="L42" s="15">
        <f>IFERROR(K42*Table17[[#This Row],[FY24 DATIM Target_Adj (internal) (g*i(district total))]],"")</f>
        <v>0</v>
      </c>
    </row>
    <row r="43" spans="1:12" x14ac:dyDescent="0.3">
      <c r="A43" s="122" t="s">
        <v>9</v>
      </c>
      <c r="B43" s="123" t="s">
        <v>33</v>
      </c>
      <c r="C43" s="123" t="s">
        <v>54</v>
      </c>
      <c r="D43" s="124">
        <v>7</v>
      </c>
      <c r="E43" s="124">
        <v>16</v>
      </c>
      <c r="F43" s="111">
        <f>SUM(Table17[[#This Row],[ &lt;15]:[ 15+]])</f>
        <v>23</v>
      </c>
      <c r="G43" s="125">
        <f t="shared" si="7"/>
        <v>6.374722838137472E-3</v>
      </c>
      <c r="H43" s="126">
        <f t="shared" si="8"/>
        <v>23.771341463414632</v>
      </c>
      <c r="I43" s="126">
        <f t="shared" si="9"/>
        <v>26.149113082039911</v>
      </c>
      <c r="K43" s="14">
        <f>IFERROR(Table17[[#This Row],[ &lt;15]]/Table17[[#This Row],[FY23 Ach]],"")</f>
        <v>0.30434782608695654</v>
      </c>
      <c r="L43" s="15">
        <f>IFERROR(K43*Table17[[#This Row],[FY24 DATIM Target_Adj (internal) (g*i(district total))]],"")</f>
        <v>7.9584257206208431</v>
      </c>
    </row>
    <row r="44" spans="1:12" x14ac:dyDescent="0.3">
      <c r="A44" s="122" t="s">
        <v>9</v>
      </c>
      <c r="B44" s="123" t="s">
        <v>33</v>
      </c>
      <c r="C44" s="123" t="s">
        <v>55</v>
      </c>
      <c r="D44" s="124"/>
      <c r="E44" s="124">
        <v>43</v>
      </c>
      <c r="F44" s="111">
        <f>SUM(Table17[[#This Row],[ &lt;15]:[ 15+]])</f>
        <v>43</v>
      </c>
      <c r="G44" s="125">
        <f t="shared" si="7"/>
        <v>1.1917960088691795E-2</v>
      </c>
      <c r="H44" s="126">
        <f t="shared" si="8"/>
        <v>44.442073170731703</v>
      </c>
      <c r="I44" s="126">
        <f t="shared" si="9"/>
        <v>48.887472283813743</v>
      </c>
      <c r="K44" s="14">
        <f>IFERROR(Table17[[#This Row],[ &lt;15]]/Table17[[#This Row],[FY23 Ach]],"")</f>
        <v>0</v>
      </c>
      <c r="L44" s="15">
        <f>IFERROR(K44*Table17[[#This Row],[FY24 DATIM Target_Adj (internal) (g*i(district total))]],"")</f>
        <v>0</v>
      </c>
    </row>
    <row r="45" spans="1:12" x14ac:dyDescent="0.3">
      <c r="A45" s="122" t="s">
        <v>9</v>
      </c>
      <c r="B45" s="123" t="s">
        <v>33</v>
      </c>
      <c r="C45" s="123" t="s">
        <v>56</v>
      </c>
      <c r="D45" s="124"/>
      <c r="E45" s="124">
        <v>15</v>
      </c>
      <c r="F45" s="111">
        <f>SUM(Table17[[#This Row],[ &lt;15]:[ 15+]])</f>
        <v>15</v>
      </c>
      <c r="G45" s="125">
        <f t="shared" si="7"/>
        <v>4.1574279379157425E-3</v>
      </c>
      <c r="H45" s="126">
        <f t="shared" si="8"/>
        <v>15.503048780487804</v>
      </c>
      <c r="I45" s="126">
        <f t="shared" si="9"/>
        <v>17.053769401330374</v>
      </c>
      <c r="K45" s="14">
        <f>IFERROR(Table17[[#This Row],[ &lt;15]]/Table17[[#This Row],[FY23 Ach]],"")</f>
        <v>0</v>
      </c>
      <c r="L45" s="15">
        <f>IFERROR(K45*Table17[[#This Row],[FY24 DATIM Target_Adj (internal) (g*i(district total))]],"")</f>
        <v>0</v>
      </c>
    </row>
    <row r="46" spans="1:12" x14ac:dyDescent="0.3">
      <c r="A46" s="117" t="s">
        <v>9</v>
      </c>
      <c r="B46" s="118" t="s">
        <v>33</v>
      </c>
      <c r="C46" s="118" t="s">
        <v>57</v>
      </c>
      <c r="D46" s="119"/>
      <c r="E46" s="119">
        <v>0</v>
      </c>
      <c r="F46" s="106">
        <f>SUM(Table17[[#This Row],[ &lt;15]:[ 15+]])</f>
        <v>0</v>
      </c>
      <c r="G46" s="120">
        <f t="shared" si="7"/>
        <v>0</v>
      </c>
      <c r="H46" s="121">
        <f t="shared" si="8"/>
        <v>0</v>
      </c>
      <c r="I46" s="121">
        <f t="shared" si="9"/>
        <v>0</v>
      </c>
      <c r="K46" s="14">
        <v>0</v>
      </c>
      <c r="L46" s="15">
        <f>IFERROR(K46*Table17[[#This Row],[FY24 DATIM Target_Adj (internal) (g*i(district total))]],"")</f>
        <v>0</v>
      </c>
    </row>
    <row r="47" spans="1:12" x14ac:dyDescent="0.3">
      <c r="A47" s="117" t="s">
        <v>9</v>
      </c>
      <c r="B47" s="118" t="s">
        <v>33</v>
      </c>
      <c r="C47" s="118" t="s">
        <v>58</v>
      </c>
      <c r="D47" s="119"/>
      <c r="E47" s="119">
        <v>0</v>
      </c>
      <c r="F47" s="106">
        <f>SUM(Table17[[#This Row],[ &lt;15]:[ 15+]])</f>
        <v>0</v>
      </c>
      <c r="G47" s="120">
        <f t="shared" si="7"/>
        <v>0</v>
      </c>
      <c r="H47" s="121">
        <f t="shared" si="8"/>
        <v>0</v>
      </c>
      <c r="I47" s="121">
        <f t="shared" si="9"/>
        <v>0</v>
      </c>
      <c r="K47" s="14">
        <v>0</v>
      </c>
      <c r="L47" s="15">
        <f>IFERROR(K47*Table17[[#This Row],[FY24 DATIM Target_Adj (internal) (g*i(district total))]],"")</f>
        <v>0</v>
      </c>
    </row>
    <row r="48" spans="1:12" x14ac:dyDescent="0.3">
      <c r="A48" s="122" t="s">
        <v>9</v>
      </c>
      <c r="B48" s="123" t="s">
        <v>33</v>
      </c>
      <c r="C48" s="123" t="s">
        <v>59</v>
      </c>
      <c r="D48" s="124">
        <v>2</v>
      </c>
      <c r="E48" s="124">
        <v>198</v>
      </c>
      <c r="F48" s="111">
        <f>SUM(Table17[[#This Row],[ &lt;15]:[ 15+]])</f>
        <v>200</v>
      </c>
      <c r="G48" s="125">
        <f t="shared" si="7"/>
        <v>5.543237250554324E-2</v>
      </c>
      <c r="H48" s="126">
        <f t="shared" si="8"/>
        <v>206.70731707317074</v>
      </c>
      <c r="I48" s="126">
        <f t="shared" si="9"/>
        <v>227.38359201773838</v>
      </c>
      <c r="K48" s="14">
        <f>IFERROR(Table17[[#This Row],[ &lt;15]]/Table17[[#This Row],[FY23 Ach]],"")</f>
        <v>0.01</v>
      </c>
      <c r="L48" s="15">
        <f>IFERROR(K48*Table17[[#This Row],[FY24 DATIM Target_Adj (internal) (g*i(district total))]],"")</f>
        <v>2.2738359201773837</v>
      </c>
    </row>
    <row r="49" spans="1:12" x14ac:dyDescent="0.3">
      <c r="A49" s="117" t="s">
        <v>9</v>
      </c>
      <c r="B49" s="118" t="s">
        <v>33</v>
      </c>
      <c r="C49" s="118" t="s">
        <v>60</v>
      </c>
      <c r="D49" s="119"/>
      <c r="E49" s="119">
        <v>0</v>
      </c>
      <c r="F49" s="106">
        <f>SUM(Table17[[#This Row],[ &lt;15]:[ 15+]])</f>
        <v>0</v>
      </c>
      <c r="G49" s="120">
        <f t="shared" si="7"/>
        <v>0</v>
      </c>
      <c r="H49" s="121">
        <f t="shared" si="8"/>
        <v>0</v>
      </c>
      <c r="I49" s="121">
        <f t="shared" si="9"/>
        <v>0</v>
      </c>
      <c r="K49" s="14">
        <v>0</v>
      </c>
      <c r="L49" s="15">
        <f>IFERROR(K49*Table17[[#This Row],[FY24 DATIM Target_Adj (internal) (g*i(district total))]],"")</f>
        <v>0</v>
      </c>
    </row>
    <row r="50" spans="1:12" x14ac:dyDescent="0.3">
      <c r="A50" s="122" t="s">
        <v>9</v>
      </c>
      <c r="B50" s="123" t="s">
        <v>33</v>
      </c>
      <c r="C50" s="123" t="s">
        <v>61</v>
      </c>
      <c r="D50" s="124"/>
      <c r="E50" s="124">
        <v>7</v>
      </c>
      <c r="F50" s="111">
        <f>SUM(Table17[[#This Row],[ &lt;15]:[ 15+]])</f>
        <v>7</v>
      </c>
      <c r="G50" s="125">
        <f t="shared" si="7"/>
        <v>1.9401330376940134E-3</v>
      </c>
      <c r="H50" s="126">
        <f t="shared" si="8"/>
        <v>7.2347560975609762</v>
      </c>
      <c r="I50" s="126">
        <f t="shared" si="9"/>
        <v>7.9584257206208431</v>
      </c>
      <c r="K50" s="14">
        <f>IFERROR(Table17[[#This Row],[ &lt;15]]/Table17[[#This Row],[FY23 Ach]],"")</f>
        <v>0</v>
      </c>
      <c r="L50" s="15">
        <f>IFERROR(K50*Table17[[#This Row],[FY24 DATIM Target_Adj (internal) (g*i(district total))]],"")</f>
        <v>0</v>
      </c>
    </row>
    <row r="51" spans="1:12" x14ac:dyDescent="0.3">
      <c r="A51" s="122" t="s">
        <v>9</v>
      </c>
      <c r="B51" s="123" t="s">
        <v>33</v>
      </c>
      <c r="C51" s="123" t="s">
        <v>62</v>
      </c>
      <c r="D51" s="124"/>
      <c r="E51" s="124">
        <v>24</v>
      </c>
      <c r="F51" s="111">
        <f>SUM(Table17[[#This Row],[ &lt;15]:[ 15+]])</f>
        <v>24</v>
      </c>
      <c r="G51" s="125">
        <f t="shared" si="7"/>
        <v>6.6518847006651885E-3</v>
      </c>
      <c r="H51" s="126">
        <f t="shared" si="8"/>
        <v>24.804878048780488</v>
      </c>
      <c r="I51" s="126">
        <f t="shared" si="9"/>
        <v>27.286031042128602</v>
      </c>
      <c r="K51" s="14">
        <f>IFERROR(Table17[[#This Row],[ &lt;15]]/Table17[[#This Row],[FY23 Ach]],"")</f>
        <v>0</v>
      </c>
      <c r="L51" s="15">
        <f>IFERROR(K51*Table17[[#This Row],[FY24 DATIM Target_Adj (internal) (g*i(district total))]],"")</f>
        <v>0</v>
      </c>
    </row>
    <row r="52" spans="1:12" x14ac:dyDescent="0.3">
      <c r="A52" s="122" t="s">
        <v>9</v>
      </c>
      <c r="B52" s="123" t="s">
        <v>33</v>
      </c>
      <c r="C52" s="123" t="s">
        <v>63</v>
      </c>
      <c r="D52" s="124"/>
      <c r="E52" s="124">
        <v>86</v>
      </c>
      <c r="F52" s="111">
        <f>SUM(Table17[[#This Row],[ &lt;15]:[ 15+]])</f>
        <v>86</v>
      </c>
      <c r="G52" s="125">
        <f t="shared" si="7"/>
        <v>2.383592017738359E-2</v>
      </c>
      <c r="H52" s="126">
        <f t="shared" si="8"/>
        <v>88.884146341463406</v>
      </c>
      <c r="I52" s="126">
        <f t="shared" si="9"/>
        <v>97.774944567627486</v>
      </c>
      <c r="K52" s="14">
        <f>IFERROR(Table17[[#This Row],[ &lt;15]]/Table17[[#This Row],[FY23 Ach]],"")</f>
        <v>0</v>
      </c>
      <c r="L52" s="15">
        <f>IFERROR(K52*Table17[[#This Row],[FY24 DATIM Target_Adj (internal) (g*i(district total))]],"")</f>
        <v>0</v>
      </c>
    </row>
    <row r="53" spans="1:12" x14ac:dyDescent="0.3">
      <c r="A53" s="117" t="s">
        <v>9</v>
      </c>
      <c r="B53" s="118" t="s">
        <v>33</v>
      </c>
      <c r="C53" s="118" t="s">
        <v>64</v>
      </c>
      <c r="D53" s="119"/>
      <c r="E53" s="119">
        <v>4</v>
      </c>
      <c r="F53" s="106">
        <f>SUM(Table17[[#This Row],[ &lt;15]:[ 15+]])</f>
        <v>4</v>
      </c>
      <c r="G53" s="120">
        <f t="shared" si="7"/>
        <v>1.1086474501108647E-3</v>
      </c>
      <c r="H53" s="121">
        <f t="shared" si="8"/>
        <v>4.1341463414634143</v>
      </c>
      <c r="I53" s="121">
        <f t="shared" si="9"/>
        <v>4.5476718403547673</v>
      </c>
      <c r="K53" s="14">
        <f>IFERROR(Table17[[#This Row],[ &lt;15]]/Table17[[#This Row],[FY23 Ach]],"")</f>
        <v>0</v>
      </c>
      <c r="L53" s="15">
        <f>IFERROR(K53*Table17[[#This Row],[FY24 DATIM Target_Adj (internal) (g*i(district total))]],"")</f>
        <v>0</v>
      </c>
    </row>
    <row r="54" spans="1:12" x14ac:dyDescent="0.3">
      <c r="A54" s="122" t="s">
        <v>9</v>
      </c>
      <c r="B54" s="123" t="s">
        <v>33</v>
      </c>
      <c r="C54" s="123" t="s">
        <v>65</v>
      </c>
      <c r="D54" s="124">
        <v>6</v>
      </c>
      <c r="E54" s="124">
        <v>45</v>
      </c>
      <c r="F54" s="111">
        <f>SUM(Table17[[#This Row],[ &lt;15]:[ 15+]])</f>
        <v>51</v>
      </c>
      <c r="G54" s="125">
        <f t="shared" si="7"/>
        <v>1.4135254988913526E-2</v>
      </c>
      <c r="H54" s="126">
        <f t="shared" si="8"/>
        <v>52.710365853658537</v>
      </c>
      <c r="I54" s="126">
        <f>G54*$I$56</f>
        <v>57.982815964523283</v>
      </c>
      <c r="K54" s="14">
        <f>IFERROR(Table17[[#This Row],[ &lt;15]]/Table17[[#This Row],[FY23 Ach]],"")</f>
        <v>0.11764705882352941</v>
      </c>
      <c r="L54" s="15">
        <f>IFERROR(K54*Table17[[#This Row],[FY24 DATIM Target_Adj (internal) (g*i(district total))]],"")</f>
        <v>6.8215077605321506</v>
      </c>
    </row>
    <row r="55" spans="1:12" x14ac:dyDescent="0.3">
      <c r="A55" s="122" t="s">
        <v>9</v>
      </c>
      <c r="B55" s="123" t="s">
        <v>33</v>
      </c>
      <c r="C55" s="123" t="s">
        <v>66</v>
      </c>
      <c r="D55" s="124">
        <v>4</v>
      </c>
      <c r="E55" s="124">
        <v>133</v>
      </c>
      <c r="F55" s="111">
        <f>SUM(Table17[[#This Row],[ &lt;15]:[ 15+]])</f>
        <v>137</v>
      </c>
      <c r="G55" s="125">
        <f t="shared" si="7"/>
        <v>3.7971175166297118E-2</v>
      </c>
      <c r="H55" s="126">
        <f t="shared" si="8"/>
        <v>141.59451219512195</v>
      </c>
      <c r="I55" s="126">
        <f t="shared" ref="I55" si="10">G55*$I$56</f>
        <v>155.75776053215077</v>
      </c>
      <c r="K55" s="14">
        <f>IFERROR(Table17[[#This Row],[ &lt;15]]/Table17[[#This Row],[FY23 Ach]],"")</f>
        <v>2.9197080291970802E-2</v>
      </c>
      <c r="L55" s="15">
        <f>IFERROR(K55*Table17[[#This Row],[FY24 DATIM Target_Adj (internal) (g*i(district total))]],"")</f>
        <v>4.5476718403547665</v>
      </c>
    </row>
    <row r="56" spans="1:12" x14ac:dyDescent="0.3">
      <c r="A56" s="127" t="s">
        <v>9</v>
      </c>
      <c r="B56" s="128" t="s">
        <v>67</v>
      </c>
      <c r="C56" s="128"/>
      <c r="D56" s="129">
        <v>106</v>
      </c>
      <c r="E56" s="129">
        <v>3502</v>
      </c>
      <c r="F56" s="111">
        <f>SUM(Table17[[#This Row],[ &lt;15]:[ 15+]])</f>
        <v>3608</v>
      </c>
      <c r="G56" s="130">
        <f t="shared" si="7"/>
        <v>1</v>
      </c>
      <c r="H56" s="129">
        <v>3729</v>
      </c>
      <c r="I56" s="131">
        <v>4102</v>
      </c>
      <c r="K56" s="14">
        <f>IFERROR(Table17[[#This Row],[ &lt;15]]/Table17[[#This Row],[FY23 Ach]],"")</f>
        <v>2.9379157427937917E-2</v>
      </c>
      <c r="L56" s="15">
        <f>IFERROR(K56*Table17[[#This Row],[FY24 DATIM Target_Adj (internal) (g*i(district total))]],"")</f>
        <v>120.51330376940133</v>
      </c>
    </row>
    <row r="57" spans="1:12" x14ac:dyDescent="0.3">
      <c r="A57" s="117" t="s">
        <v>9</v>
      </c>
      <c r="B57" s="118" t="s">
        <v>68</v>
      </c>
      <c r="C57" s="118" t="s">
        <v>69</v>
      </c>
      <c r="D57" s="119">
        <v>3</v>
      </c>
      <c r="E57" s="119">
        <v>34</v>
      </c>
      <c r="F57" s="106">
        <f>SUM(Table17[[#This Row],[ &lt;15]:[ 15+]])</f>
        <v>37</v>
      </c>
      <c r="G57" s="120">
        <f t="shared" ref="G57:G66" si="11">F57/$F$66</f>
        <v>0.13754646840148699</v>
      </c>
      <c r="H57" s="121">
        <f t="shared" ref="H57:H65" si="12">G57*$H$66</f>
        <v>59.007434944237914</v>
      </c>
      <c r="I57" s="121">
        <f t="shared" ref="I57:I58" si="13">G57*$I$66</f>
        <v>64.921933085501863</v>
      </c>
      <c r="K57" s="14">
        <f>IFERROR(Table17[[#This Row],[ &lt;15]]/Table17[[#This Row],[FY23 Ach]],"")</f>
        <v>8.1081081081081086E-2</v>
      </c>
      <c r="L57" s="15">
        <f>IFERROR(K57*Table17[[#This Row],[FY24 DATIM Target_Adj (internal) (g*i(district total))]],"")</f>
        <v>5.2639405204460976</v>
      </c>
    </row>
    <row r="58" spans="1:12" x14ac:dyDescent="0.3">
      <c r="A58" s="117" t="s">
        <v>9</v>
      </c>
      <c r="B58" s="118" t="s">
        <v>68</v>
      </c>
      <c r="C58" s="118" t="s">
        <v>70</v>
      </c>
      <c r="D58" s="119"/>
      <c r="E58" s="119">
        <v>0</v>
      </c>
      <c r="F58" s="106">
        <f>SUM(Table17[[#This Row],[ &lt;15]:[ 15+]])</f>
        <v>0</v>
      </c>
      <c r="G58" s="120">
        <f t="shared" si="11"/>
        <v>0</v>
      </c>
      <c r="H58" s="121">
        <f t="shared" si="12"/>
        <v>0</v>
      </c>
      <c r="I58" s="121">
        <f t="shared" si="13"/>
        <v>0</v>
      </c>
      <c r="K58" s="14">
        <v>0</v>
      </c>
      <c r="L58" s="15">
        <f>IFERROR(K58*Table17[[#This Row],[FY24 DATIM Target_Adj (internal) (g*i(district total))]],"")</f>
        <v>0</v>
      </c>
    </row>
    <row r="59" spans="1:12" x14ac:dyDescent="0.3">
      <c r="A59" s="122" t="s">
        <v>9</v>
      </c>
      <c r="B59" s="123" t="s">
        <v>68</v>
      </c>
      <c r="C59" s="123" t="s">
        <v>71</v>
      </c>
      <c r="D59" s="124">
        <v>5</v>
      </c>
      <c r="E59" s="124">
        <v>40</v>
      </c>
      <c r="F59" s="111">
        <f>SUM(Table17[[#This Row],[ &lt;15]:[ 15+]])</f>
        <v>45</v>
      </c>
      <c r="G59" s="125">
        <f t="shared" si="11"/>
        <v>0.16728624535315986</v>
      </c>
      <c r="H59" s="126">
        <f t="shared" si="12"/>
        <v>71.765799256505588</v>
      </c>
      <c r="I59" s="126">
        <f>G59*$I$66</f>
        <v>78.959107806691449</v>
      </c>
      <c r="K59" s="14">
        <f>IFERROR(Table17[[#This Row],[ &lt;15]]/Table17[[#This Row],[FY23 Ach]],"")</f>
        <v>0.1111111111111111</v>
      </c>
      <c r="L59" s="15">
        <f>IFERROR(K59*Table17[[#This Row],[FY24 DATIM Target_Adj (internal) (g*i(district total))]],"")</f>
        <v>8.7732342007434934</v>
      </c>
    </row>
    <row r="60" spans="1:12" x14ac:dyDescent="0.3">
      <c r="A60" s="117" t="s">
        <v>9</v>
      </c>
      <c r="B60" s="118" t="s">
        <v>68</v>
      </c>
      <c r="C60" s="118" t="s">
        <v>72</v>
      </c>
      <c r="D60" s="119"/>
      <c r="E60" s="119">
        <v>0</v>
      </c>
      <c r="F60" s="106">
        <f>SUM(Table17[[#This Row],[ &lt;15]:[ 15+]])</f>
        <v>0</v>
      </c>
      <c r="G60" s="120">
        <f t="shared" si="11"/>
        <v>0</v>
      </c>
      <c r="H60" s="121">
        <f t="shared" si="12"/>
        <v>0</v>
      </c>
      <c r="I60" s="121">
        <f t="shared" ref="I60:I65" si="14">G60*$I$66</f>
        <v>0</v>
      </c>
      <c r="K60" s="14">
        <v>0</v>
      </c>
      <c r="L60" s="15">
        <f>IFERROR(K60*Table17[[#This Row],[FY24 DATIM Target_Adj (internal) (g*i(district total))]],"")</f>
        <v>0</v>
      </c>
    </row>
    <row r="61" spans="1:12" x14ac:dyDescent="0.3">
      <c r="A61" s="122" t="s">
        <v>9</v>
      </c>
      <c r="B61" s="123" t="s">
        <v>68</v>
      </c>
      <c r="C61" s="123" t="s">
        <v>73</v>
      </c>
      <c r="D61" s="124">
        <v>6</v>
      </c>
      <c r="E61" s="124">
        <v>85</v>
      </c>
      <c r="F61" s="111">
        <f>SUM(Table17[[#This Row],[ &lt;15]:[ 15+]])</f>
        <v>91</v>
      </c>
      <c r="G61" s="125">
        <f t="shared" si="11"/>
        <v>0.33828996282527879</v>
      </c>
      <c r="H61" s="126">
        <f t="shared" si="12"/>
        <v>145.12639405204459</v>
      </c>
      <c r="I61" s="126">
        <f t="shared" si="14"/>
        <v>159.67286245353159</v>
      </c>
      <c r="K61" s="14">
        <f>IFERROR(Table17[[#This Row],[ &lt;15]]/Table17[[#This Row],[FY23 Ach]],"")</f>
        <v>6.5934065934065936E-2</v>
      </c>
      <c r="L61" s="15">
        <f>IFERROR(K61*Table17[[#This Row],[FY24 DATIM Target_Adj (internal) (g*i(district total))]],"")</f>
        <v>10.527881040892193</v>
      </c>
    </row>
    <row r="62" spans="1:12" x14ac:dyDescent="0.3">
      <c r="A62" s="122" t="s">
        <v>9</v>
      </c>
      <c r="B62" s="123" t="s">
        <v>68</v>
      </c>
      <c r="C62" s="123" t="s">
        <v>74</v>
      </c>
      <c r="D62" s="124">
        <v>7</v>
      </c>
      <c r="E62" s="124">
        <v>108</v>
      </c>
      <c r="F62" s="111">
        <f>SUM(Table17[[#This Row],[ &lt;15]:[ 15+]])</f>
        <v>115</v>
      </c>
      <c r="G62" s="125">
        <f t="shared" si="11"/>
        <v>0.42750929368029739</v>
      </c>
      <c r="H62" s="126">
        <f t="shared" si="12"/>
        <v>183.40148698884758</v>
      </c>
      <c r="I62" s="126">
        <f t="shared" si="14"/>
        <v>201.78438661710035</v>
      </c>
      <c r="K62" s="14">
        <f>IFERROR(Table17[[#This Row],[ &lt;15]]/Table17[[#This Row],[FY23 Ach]],"")</f>
        <v>6.0869565217391307E-2</v>
      </c>
      <c r="L62" s="15">
        <f>IFERROR(K62*Table17[[#This Row],[FY24 DATIM Target_Adj (internal) (g*i(district total))]],"")</f>
        <v>12.282527881040892</v>
      </c>
    </row>
    <row r="63" spans="1:12" x14ac:dyDescent="0.3">
      <c r="A63" s="122" t="s">
        <v>9</v>
      </c>
      <c r="B63" s="123" t="s">
        <v>68</v>
      </c>
      <c r="C63" s="123" t="s">
        <v>75</v>
      </c>
      <c r="D63" s="124"/>
      <c r="E63" s="124">
        <v>4</v>
      </c>
      <c r="F63" s="111">
        <f>SUM(Table17[[#This Row],[ &lt;15]:[ 15+]])</f>
        <v>4</v>
      </c>
      <c r="G63" s="125">
        <f t="shared" si="11"/>
        <v>1.4869888475836431E-2</v>
      </c>
      <c r="H63" s="126">
        <f t="shared" si="12"/>
        <v>6.3791821561338287</v>
      </c>
      <c r="I63" s="126">
        <f t="shared" si="14"/>
        <v>7.018587360594795</v>
      </c>
      <c r="K63" s="14">
        <f>IFERROR(Table17[[#This Row],[ &lt;15]]/Table17[[#This Row],[FY23 Ach]],"")</f>
        <v>0</v>
      </c>
      <c r="L63" s="15">
        <f>IFERROR(K63*Table17[[#This Row],[FY24 DATIM Target_Adj (internal) (g*i(district total))]],"")</f>
        <v>0</v>
      </c>
    </row>
    <row r="64" spans="1:12" x14ac:dyDescent="0.3">
      <c r="A64" s="122" t="s">
        <v>9</v>
      </c>
      <c r="B64" s="123" t="s">
        <v>68</v>
      </c>
      <c r="C64" s="123" t="s">
        <v>76</v>
      </c>
      <c r="D64" s="124"/>
      <c r="E64" s="124">
        <v>7</v>
      </c>
      <c r="F64" s="111">
        <f>SUM(Table17[[#This Row],[ &lt;15]:[ 15+]])</f>
        <v>7</v>
      </c>
      <c r="G64" s="125">
        <f t="shared" si="11"/>
        <v>2.6022304832713755E-2</v>
      </c>
      <c r="H64" s="126">
        <f t="shared" si="12"/>
        <v>11.163568773234202</v>
      </c>
      <c r="I64" s="126">
        <f t="shared" si="14"/>
        <v>12.282527881040892</v>
      </c>
      <c r="K64" s="14">
        <f>IFERROR(Table17[[#This Row],[ &lt;15]]/Table17[[#This Row],[FY23 Ach]],"")</f>
        <v>0</v>
      </c>
      <c r="L64" s="15">
        <f>IFERROR(K64*Table17[[#This Row],[FY24 DATIM Target_Adj (internal) (g*i(district total))]],"")</f>
        <v>0</v>
      </c>
    </row>
    <row r="65" spans="1:12" x14ac:dyDescent="0.3">
      <c r="A65" s="122" t="s">
        <v>9</v>
      </c>
      <c r="B65" s="123" t="s">
        <v>68</v>
      </c>
      <c r="C65" s="123" t="s">
        <v>77</v>
      </c>
      <c r="D65" s="124"/>
      <c r="E65" s="124">
        <v>7</v>
      </c>
      <c r="F65" s="111">
        <f>SUM(Table17[[#This Row],[ &lt;15]:[ 15+]])</f>
        <v>7</v>
      </c>
      <c r="G65" s="125">
        <f t="shared" si="11"/>
        <v>2.6022304832713755E-2</v>
      </c>
      <c r="H65" s="126">
        <f t="shared" si="12"/>
        <v>11.163568773234202</v>
      </c>
      <c r="I65" s="126">
        <f t="shared" si="14"/>
        <v>12.282527881040892</v>
      </c>
      <c r="K65" s="14">
        <f>IFERROR(Table17[[#This Row],[ &lt;15]]/Table17[[#This Row],[FY23 Ach]],"")</f>
        <v>0</v>
      </c>
      <c r="L65" s="15">
        <f>IFERROR(K65*Table17[[#This Row],[FY24 DATIM Target_Adj (internal) (g*i(district total))]],"")</f>
        <v>0</v>
      </c>
    </row>
    <row r="66" spans="1:12" x14ac:dyDescent="0.3">
      <c r="A66" s="127" t="s">
        <v>9</v>
      </c>
      <c r="B66" s="128" t="s">
        <v>78</v>
      </c>
      <c r="C66" s="128"/>
      <c r="D66" s="129">
        <v>18</v>
      </c>
      <c r="E66" s="129">
        <v>251</v>
      </c>
      <c r="F66" s="111">
        <f>SUM(Table17[[#This Row],[ &lt;15]:[ 15+]])</f>
        <v>269</v>
      </c>
      <c r="G66" s="130">
        <f t="shared" si="11"/>
        <v>1</v>
      </c>
      <c r="H66" s="129">
        <v>429</v>
      </c>
      <c r="I66" s="131">
        <v>472</v>
      </c>
      <c r="K66" s="14">
        <f>IFERROR(Table17[[#This Row],[ &lt;15]]/Table17[[#This Row],[FY23 Ach]],"")</f>
        <v>6.6914498141263934E-2</v>
      </c>
      <c r="L66" s="15">
        <f>IFERROR(K66*Table17[[#This Row],[FY24 DATIM Target_Adj (internal) (g*i(district total))]],"")</f>
        <v>31.583643122676577</v>
      </c>
    </row>
    <row r="67" spans="1:12" x14ac:dyDescent="0.3">
      <c r="A67" s="117" t="s">
        <v>9</v>
      </c>
      <c r="B67" s="118" t="s">
        <v>79</v>
      </c>
      <c r="C67" s="118" t="s">
        <v>80</v>
      </c>
      <c r="D67" s="119"/>
      <c r="E67" s="119">
        <v>1</v>
      </c>
      <c r="F67" s="106">
        <f>SUM(Table17[[#This Row],[ &lt;15]:[ 15+]])</f>
        <v>1</v>
      </c>
      <c r="G67" s="120">
        <f>F67/$F$73</f>
        <v>4.2918454935622317E-3</v>
      </c>
      <c r="H67" s="121">
        <f>G67*$H$73</f>
        <v>1.0429184549356223</v>
      </c>
      <c r="I67" s="121">
        <f>G67*$I$73</f>
        <v>1.150214592274678</v>
      </c>
      <c r="K67" s="14">
        <f>IFERROR(Table17[[#This Row],[ &lt;15]]/Table17[[#This Row],[FY23 Ach]],"")</f>
        <v>0</v>
      </c>
      <c r="L67" s="15">
        <f>IFERROR(K67*Table17[[#This Row],[FY24 DATIM Target_Adj (internal) (g*i(district total))]],"")</f>
        <v>0</v>
      </c>
    </row>
    <row r="68" spans="1:12" x14ac:dyDescent="0.3">
      <c r="A68" s="122" t="s">
        <v>9</v>
      </c>
      <c r="B68" s="123" t="s">
        <v>79</v>
      </c>
      <c r="C68" s="123" t="s">
        <v>81</v>
      </c>
      <c r="D68" s="124">
        <v>9</v>
      </c>
      <c r="E68" s="124">
        <v>51</v>
      </c>
      <c r="F68" s="111">
        <f>SUM(Table17[[#This Row],[ &lt;15]:[ 15+]])</f>
        <v>60</v>
      </c>
      <c r="G68" s="125">
        <f>F68/$F$73</f>
        <v>0.25751072961373389</v>
      </c>
      <c r="H68" s="126">
        <f>G68*$H$73</f>
        <v>62.575107296137332</v>
      </c>
      <c r="I68" s="126">
        <f>G68*$I$73</f>
        <v>69.012875536480678</v>
      </c>
      <c r="K68" s="14">
        <f>IFERROR(Table17[[#This Row],[ &lt;15]]/Table17[[#This Row],[FY23 Ach]],"")</f>
        <v>0.15</v>
      </c>
      <c r="L68" s="15">
        <f>IFERROR(K68*Table17[[#This Row],[FY24 DATIM Target_Adj (internal) (g*i(district total))]],"")</f>
        <v>10.351931330472102</v>
      </c>
    </row>
    <row r="69" spans="1:12" x14ac:dyDescent="0.3">
      <c r="A69" s="117" t="s">
        <v>9</v>
      </c>
      <c r="B69" s="118" t="s">
        <v>79</v>
      </c>
      <c r="C69" s="118" t="s">
        <v>82</v>
      </c>
      <c r="D69" s="119"/>
      <c r="E69" s="119">
        <v>0</v>
      </c>
      <c r="F69" s="106">
        <f>SUM(Table17[[#This Row],[ &lt;15]:[ 15+]])</f>
        <v>0</v>
      </c>
      <c r="G69" s="120">
        <f t="shared" ref="G69:G71" si="15">F69/$F$73</f>
        <v>0</v>
      </c>
      <c r="H69" s="121">
        <f t="shared" ref="H69:H71" si="16">G69*$H$73</f>
        <v>0</v>
      </c>
      <c r="I69" s="121">
        <f t="shared" ref="I69:I71" si="17">G69*$I$73</f>
        <v>0</v>
      </c>
      <c r="K69" s="14">
        <v>0</v>
      </c>
      <c r="L69" s="15">
        <f>IFERROR(K69*Table17[[#This Row],[FY24 DATIM Target_Adj (internal) (g*i(district total))]],"")</f>
        <v>0</v>
      </c>
    </row>
    <row r="70" spans="1:12" x14ac:dyDescent="0.3">
      <c r="A70" s="117" t="s">
        <v>9</v>
      </c>
      <c r="B70" s="118" t="s">
        <v>79</v>
      </c>
      <c r="C70" s="118" t="s">
        <v>83</v>
      </c>
      <c r="D70" s="119"/>
      <c r="E70" s="119">
        <v>0</v>
      </c>
      <c r="F70" s="106">
        <f>SUM(Table17[[#This Row],[ &lt;15]:[ 15+]])</f>
        <v>0</v>
      </c>
      <c r="G70" s="120">
        <f t="shared" si="15"/>
        <v>0</v>
      </c>
      <c r="H70" s="121">
        <f t="shared" si="16"/>
        <v>0</v>
      </c>
      <c r="I70" s="121">
        <f t="shared" si="17"/>
        <v>0</v>
      </c>
      <c r="K70" s="14">
        <v>0</v>
      </c>
      <c r="L70" s="15">
        <f>IFERROR(K70*Table17[[#This Row],[FY24 DATIM Target_Adj (internal) (g*i(district total))]],"")</f>
        <v>0</v>
      </c>
    </row>
    <row r="71" spans="1:12" x14ac:dyDescent="0.3">
      <c r="A71" s="117" t="s">
        <v>9</v>
      </c>
      <c r="B71" s="118" t="s">
        <v>79</v>
      </c>
      <c r="C71" s="118" t="s">
        <v>84</v>
      </c>
      <c r="D71" s="119"/>
      <c r="E71" s="119">
        <v>0</v>
      </c>
      <c r="F71" s="106">
        <f>SUM(Table17[[#This Row],[ &lt;15]:[ 15+]])</f>
        <v>0</v>
      </c>
      <c r="G71" s="120">
        <f t="shared" si="15"/>
        <v>0</v>
      </c>
      <c r="H71" s="121">
        <f t="shared" si="16"/>
        <v>0</v>
      </c>
      <c r="I71" s="121">
        <f t="shared" si="17"/>
        <v>0</v>
      </c>
      <c r="K71" s="14">
        <v>0</v>
      </c>
      <c r="L71" s="15">
        <f>IFERROR(K71*Table17[[#This Row],[FY24 DATIM Target_Adj (internal) (g*i(district total))]],"")</f>
        <v>0</v>
      </c>
    </row>
    <row r="72" spans="1:12" x14ac:dyDescent="0.3">
      <c r="A72" s="122" t="s">
        <v>9</v>
      </c>
      <c r="B72" s="123" t="s">
        <v>79</v>
      </c>
      <c r="C72" s="123" t="s">
        <v>85</v>
      </c>
      <c r="D72" s="124">
        <v>5</v>
      </c>
      <c r="E72" s="124">
        <v>168</v>
      </c>
      <c r="F72" s="111">
        <f>SUM(Table17[[#This Row],[ &lt;15]:[ 15+]])</f>
        <v>173</v>
      </c>
      <c r="G72" s="125">
        <f>F72/$F$73</f>
        <v>0.74248927038626611</v>
      </c>
      <c r="H72" s="126">
        <f>G72*$H$73</f>
        <v>180.42489270386267</v>
      </c>
      <c r="I72" s="126">
        <f>G72*$I$73</f>
        <v>198.98712446351931</v>
      </c>
      <c r="K72" s="14">
        <f>IFERROR(Table17[[#This Row],[ &lt;15]]/Table17[[#This Row],[FY23 Ach]],"")</f>
        <v>2.8901734104046242E-2</v>
      </c>
      <c r="L72" s="15">
        <f>IFERROR(K72*Table17[[#This Row],[FY24 DATIM Target_Adj (internal) (g*i(district total))]],"")</f>
        <v>5.7510729613733904</v>
      </c>
    </row>
    <row r="73" spans="1:12" x14ac:dyDescent="0.3">
      <c r="A73" s="127" t="s">
        <v>9</v>
      </c>
      <c r="B73" s="128" t="s">
        <v>86</v>
      </c>
      <c r="C73" s="128"/>
      <c r="D73" s="129">
        <v>14</v>
      </c>
      <c r="E73" s="129">
        <v>219</v>
      </c>
      <c r="F73" s="111">
        <f>SUM(Table17[[#This Row],[ &lt;15]:[ 15+]])</f>
        <v>233</v>
      </c>
      <c r="G73" s="130">
        <f>F73/$F$73</f>
        <v>1</v>
      </c>
      <c r="H73" s="129">
        <v>243</v>
      </c>
      <c r="I73" s="131">
        <v>268</v>
      </c>
      <c r="K73" s="14">
        <f>IFERROR(Table17[[#This Row],[ &lt;15]]/Table17[[#This Row],[FY23 Ach]],"")</f>
        <v>6.0085836909871244E-2</v>
      </c>
      <c r="L73" s="15">
        <f>IFERROR(K73*Table17[[#This Row],[FY24 DATIM Target_Adj (internal) (g*i(district total))]],"")</f>
        <v>16.103004291845494</v>
      </c>
    </row>
    <row r="74" spans="1:12" x14ac:dyDescent="0.3">
      <c r="A74" s="122" t="s">
        <v>9</v>
      </c>
      <c r="B74" s="123" t="s">
        <v>87</v>
      </c>
      <c r="C74" s="123" t="s">
        <v>88</v>
      </c>
      <c r="D74" s="124">
        <v>5</v>
      </c>
      <c r="E74" s="124">
        <v>156</v>
      </c>
      <c r="F74" s="111">
        <f>SUM(Table17[[#This Row],[ &lt;15]:[ 15+]])</f>
        <v>161</v>
      </c>
      <c r="G74" s="125">
        <f>F74/$F$86</f>
        <v>0.23503649635036497</v>
      </c>
      <c r="H74" s="126">
        <f>G74*$H$86</f>
        <v>300.37664233576641</v>
      </c>
      <c r="I74" s="126">
        <f>G74*$I$86</f>
        <v>330.46131386861316</v>
      </c>
      <c r="K74" s="14">
        <f>IFERROR(Table17[[#This Row],[ &lt;15]]/Table17[[#This Row],[FY23 Ach]],"")</f>
        <v>3.1055900621118012E-2</v>
      </c>
      <c r="L74" s="15">
        <f>IFERROR(K74*Table17[[#This Row],[FY24 DATIM Target_Adj (internal) (g*i(district total))]],"")</f>
        <v>10.262773722627738</v>
      </c>
    </row>
    <row r="75" spans="1:12" x14ac:dyDescent="0.3">
      <c r="A75" s="122" t="s">
        <v>9</v>
      </c>
      <c r="B75" s="123" t="s">
        <v>87</v>
      </c>
      <c r="C75" s="123" t="s">
        <v>89</v>
      </c>
      <c r="D75" s="124">
        <v>4</v>
      </c>
      <c r="E75" s="124">
        <v>65</v>
      </c>
      <c r="F75" s="111">
        <f>SUM(Table17[[#This Row],[ &lt;15]:[ 15+]])</f>
        <v>69</v>
      </c>
      <c r="G75" s="125">
        <f>F75/$F$86</f>
        <v>0.10072992700729927</v>
      </c>
      <c r="H75" s="126">
        <f>G75*$H$86</f>
        <v>128.73284671532846</v>
      </c>
      <c r="I75" s="126">
        <f>G75*$I$86</f>
        <v>141.62627737226276</v>
      </c>
      <c r="K75" s="14">
        <f>IFERROR(Table17[[#This Row],[ &lt;15]]/Table17[[#This Row],[FY23 Ach]],"")</f>
        <v>5.7971014492753624E-2</v>
      </c>
      <c r="L75" s="15">
        <f>IFERROR(K75*Table17[[#This Row],[FY24 DATIM Target_Adj (internal) (g*i(district total))]],"")</f>
        <v>8.2102189781021888</v>
      </c>
    </row>
    <row r="76" spans="1:12" x14ac:dyDescent="0.3">
      <c r="A76" s="117" t="s">
        <v>9</v>
      </c>
      <c r="B76" s="118" t="s">
        <v>87</v>
      </c>
      <c r="C76" s="118" t="s">
        <v>90</v>
      </c>
      <c r="D76" s="119"/>
      <c r="E76" s="119">
        <v>4</v>
      </c>
      <c r="F76" s="106">
        <f>SUM(Table17[[#This Row],[ &lt;15]:[ 15+]])</f>
        <v>4</v>
      </c>
      <c r="G76" s="120">
        <f t="shared" ref="G76:G84" si="18">F76/$F$86</f>
        <v>5.8394160583941602E-3</v>
      </c>
      <c r="H76" s="121">
        <f t="shared" ref="H76:H84" si="19">G76*$H$86</f>
        <v>7.4627737226277366</v>
      </c>
      <c r="I76" s="121">
        <f t="shared" ref="I76:I84" si="20">G76*$I$86</f>
        <v>8.2102189781021888</v>
      </c>
      <c r="K76" s="14">
        <f>IFERROR(Table17[[#This Row],[ &lt;15]]/Table17[[#This Row],[FY23 Ach]],"")</f>
        <v>0</v>
      </c>
      <c r="L76" s="15">
        <f>IFERROR(K76*Table17[[#This Row],[FY24 DATIM Target_Adj (internal) (g*i(district total))]],"")</f>
        <v>0</v>
      </c>
    </row>
    <row r="77" spans="1:12" x14ac:dyDescent="0.3">
      <c r="A77" s="117" t="s">
        <v>9</v>
      </c>
      <c r="B77" s="118" t="s">
        <v>87</v>
      </c>
      <c r="C77" s="118" t="s">
        <v>91</v>
      </c>
      <c r="D77" s="119"/>
      <c r="E77" s="119">
        <v>0</v>
      </c>
      <c r="F77" s="106">
        <f>SUM(Table17[[#This Row],[ &lt;15]:[ 15+]])</f>
        <v>0</v>
      </c>
      <c r="G77" s="120">
        <f t="shared" si="18"/>
        <v>0</v>
      </c>
      <c r="H77" s="121">
        <f t="shared" si="19"/>
        <v>0</v>
      </c>
      <c r="I77" s="121">
        <f t="shared" si="20"/>
        <v>0</v>
      </c>
      <c r="K77" s="14">
        <v>0</v>
      </c>
      <c r="L77" s="15">
        <f>IFERROR(K77*Table17[[#This Row],[FY24 DATIM Target_Adj (internal) (g*i(district total))]],"")</f>
        <v>0</v>
      </c>
    </row>
    <row r="78" spans="1:12" x14ac:dyDescent="0.3">
      <c r="A78" s="122" t="s">
        <v>9</v>
      </c>
      <c r="B78" s="123" t="s">
        <v>87</v>
      </c>
      <c r="C78" s="123" t="s">
        <v>92</v>
      </c>
      <c r="D78" s="124">
        <v>2</v>
      </c>
      <c r="E78" s="124">
        <v>56</v>
      </c>
      <c r="F78" s="111">
        <f>SUM(Table17[[#This Row],[ &lt;15]:[ 15+]])</f>
        <v>58</v>
      </c>
      <c r="G78" s="125">
        <f t="shared" si="18"/>
        <v>8.4671532846715331E-2</v>
      </c>
      <c r="H78" s="126">
        <f t="shared" si="19"/>
        <v>108.21021897810219</v>
      </c>
      <c r="I78" s="126">
        <f t="shared" si="20"/>
        <v>119.04817518248176</v>
      </c>
      <c r="K78" s="14">
        <f>IFERROR(Table17[[#This Row],[ &lt;15]]/Table17[[#This Row],[FY23 Ach]],"")</f>
        <v>3.4482758620689655E-2</v>
      </c>
      <c r="L78" s="15">
        <f>IFERROR(K78*Table17[[#This Row],[FY24 DATIM Target_Adj (internal) (g*i(district total))]],"")</f>
        <v>4.1051094890510953</v>
      </c>
    </row>
    <row r="79" spans="1:12" x14ac:dyDescent="0.3">
      <c r="A79" s="122" t="s">
        <v>9</v>
      </c>
      <c r="B79" s="123" t="s">
        <v>87</v>
      </c>
      <c r="C79" s="123" t="s">
        <v>93</v>
      </c>
      <c r="D79" s="124"/>
      <c r="E79" s="124">
        <v>4</v>
      </c>
      <c r="F79" s="111">
        <f>SUM(Table17[[#This Row],[ &lt;15]:[ 15+]])</f>
        <v>4</v>
      </c>
      <c r="G79" s="125">
        <f t="shared" si="18"/>
        <v>5.8394160583941602E-3</v>
      </c>
      <c r="H79" s="126">
        <f t="shared" si="19"/>
        <v>7.4627737226277366</v>
      </c>
      <c r="I79" s="126">
        <f t="shared" si="20"/>
        <v>8.2102189781021888</v>
      </c>
      <c r="K79" s="14">
        <f>IFERROR(Table17[[#This Row],[ &lt;15]]/Table17[[#This Row],[FY23 Ach]],"")</f>
        <v>0</v>
      </c>
      <c r="L79" s="15">
        <f>IFERROR(K79*Table17[[#This Row],[FY24 DATIM Target_Adj (internal) (g*i(district total))]],"")</f>
        <v>0</v>
      </c>
    </row>
    <row r="80" spans="1:12" x14ac:dyDescent="0.3">
      <c r="A80" s="122" t="s">
        <v>9</v>
      </c>
      <c r="B80" s="123" t="s">
        <v>87</v>
      </c>
      <c r="C80" s="123" t="s">
        <v>94</v>
      </c>
      <c r="D80" s="124">
        <v>8</v>
      </c>
      <c r="E80" s="124">
        <v>252</v>
      </c>
      <c r="F80" s="111">
        <f>SUM(Table17[[#This Row],[ &lt;15]:[ 15+]])</f>
        <v>260</v>
      </c>
      <c r="G80" s="125">
        <f t="shared" si="18"/>
        <v>0.37956204379562042</v>
      </c>
      <c r="H80" s="126">
        <f t="shared" si="19"/>
        <v>485.08029197080288</v>
      </c>
      <c r="I80" s="126">
        <f t="shared" si="20"/>
        <v>533.66423357664235</v>
      </c>
      <c r="K80" s="14">
        <f>IFERROR(Table17[[#This Row],[ &lt;15]]/Table17[[#This Row],[FY23 Ach]],"")</f>
        <v>3.0769230769230771E-2</v>
      </c>
      <c r="L80" s="15">
        <f>IFERROR(K80*Table17[[#This Row],[FY24 DATIM Target_Adj (internal) (g*i(district total))]],"")</f>
        <v>16.420437956204381</v>
      </c>
    </row>
    <row r="81" spans="1:12" x14ac:dyDescent="0.3">
      <c r="A81" s="117" t="s">
        <v>9</v>
      </c>
      <c r="B81" s="118" t="s">
        <v>87</v>
      </c>
      <c r="C81" s="118" t="s">
        <v>95</v>
      </c>
      <c r="D81" s="119"/>
      <c r="E81" s="119">
        <v>0</v>
      </c>
      <c r="F81" s="106">
        <f>SUM(Table17[[#This Row],[ &lt;15]:[ 15+]])</f>
        <v>0</v>
      </c>
      <c r="G81" s="120">
        <f t="shared" si="18"/>
        <v>0</v>
      </c>
      <c r="H81" s="121">
        <f t="shared" si="19"/>
        <v>0</v>
      </c>
      <c r="I81" s="121">
        <f t="shared" si="20"/>
        <v>0</v>
      </c>
      <c r="K81" s="14">
        <v>0</v>
      </c>
      <c r="L81" s="15">
        <f>IFERROR(K81*Table17[[#This Row],[FY24 DATIM Target_Adj (internal) (g*i(district total))]],"")</f>
        <v>0</v>
      </c>
    </row>
    <row r="82" spans="1:12" x14ac:dyDescent="0.3">
      <c r="A82" s="122" t="s">
        <v>9</v>
      </c>
      <c r="B82" s="123" t="s">
        <v>87</v>
      </c>
      <c r="C82" s="123" t="s">
        <v>96</v>
      </c>
      <c r="D82" s="124">
        <v>8</v>
      </c>
      <c r="E82" s="124">
        <v>84</v>
      </c>
      <c r="F82" s="111">
        <f>SUM(Table17[[#This Row],[ &lt;15]:[ 15+]])</f>
        <v>92</v>
      </c>
      <c r="G82" s="125">
        <f t="shared" si="18"/>
        <v>0.1343065693430657</v>
      </c>
      <c r="H82" s="126">
        <f t="shared" si="19"/>
        <v>171.64379562043797</v>
      </c>
      <c r="I82" s="126">
        <f t="shared" si="20"/>
        <v>188.83503649635037</v>
      </c>
      <c r="K82" s="14">
        <f>IFERROR(Table17[[#This Row],[ &lt;15]]/Table17[[#This Row],[FY23 Ach]],"")</f>
        <v>8.6956521739130432E-2</v>
      </c>
      <c r="L82" s="15">
        <f>IFERROR(K82*Table17[[#This Row],[FY24 DATIM Target_Adj (internal) (g*i(district total))]],"")</f>
        <v>16.420437956204381</v>
      </c>
    </row>
    <row r="83" spans="1:12" x14ac:dyDescent="0.3">
      <c r="A83" s="117" t="s">
        <v>9</v>
      </c>
      <c r="B83" s="118" t="s">
        <v>87</v>
      </c>
      <c r="C83" s="118" t="s">
        <v>97</v>
      </c>
      <c r="D83" s="119"/>
      <c r="E83" s="119">
        <v>0</v>
      </c>
      <c r="F83" s="106">
        <f>SUM(Table17[[#This Row],[ &lt;15]:[ 15+]])</f>
        <v>0</v>
      </c>
      <c r="G83" s="120">
        <f t="shared" si="18"/>
        <v>0</v>
      </c>
      <c r="H83" s="121">
        <f t="shared" si="19"/>
        <v>0</v>
      </c>
      <c r="I83" s="121">
        <f t="shared" si="20"/>
        <v>0</v>
      </c>
      <c r="K83" s="14">
        <v>0</v>
      </c>
      <c r="L83" s="15">
        <f>IFERROR(K83*Table17[[#This Row],[FY24 DATIM Target_Adj (internal) (g*i(district total))]],"")</f>
        <v>0</v>
      </c>
    </row>
    <row r="84" spans="1:12" x14ac:dyDescent="0.3">
      <c r="A84" s="117" t="s">
        <v>9</v>
      </c>
      <c r="B84" s="118" t="s">
        <v>87</v>
      </c>
      <c r="C84" s="118" t="s">
        <v>98</v>
      </c>
      <c r="D84" s="119"/>
      <c r="E84" s="119">
        <v>0</v>
      </c>
      <c r="F84" s="106">
        <f>SUM(Table17[[#This Row],[ &lt;15]:[ 15+]])</f>
        <v>0</v>
      </c>
      <c r="G84" s="120">
        <f t="shared" si="18"/>
        <v>0</v>
      </c>
      <c r="H84" s="121">
        <f t="shared" si="19"/>
        <v>0</v>
      </c>
      <c r="I84" s="121">
        <f t="shared" si="20"/>
        <v>0</v>
      </c>
      <c r="K84" s="14">
        <v>0</v>
      </c>
      <c r="L84" s="15">
        <f>IFERROR(K84*Table17[[#This Row],[FY24 DATIM Target_Adj (internal) (g*i(district total))]],"")</f>
        <v>0</v>
      </c>
    </row>
    <row r="85" spans="1:12" x14ac:dyDescent="0.3">
      <c r="A85" s="122" t="s">
        <v>9</v>
      </c>
      <c r="B85" s="123" t="s">
        <v>87</v>
      </c>
      <c r="C85" s="123" t="s">
        <v>99</v>
      </c>
      <c r="D85" s="124">
        <v>2</v>
      </c>
      <c r="E85" s="124">
        <v>39</v>
      </c>
      <c r="F85" s="111">
        <f>SUM(Table17[[#This Row],[ &lt;15]:[ 15+]])</f>
        <v>41</v>
      </c>
      <c r="G85" s="125">
        <f>F85/$F$86</f>
        <v>5.9854014598540145E-2</v>
      </c>
      <c r="H85" s="126">
        <f>G85*$H$86</f>
        <v>76.493430656934308</v>
      </c>
      <c r="I85" s="126">
        <f>G85*$I$86</f>
        <v>84.154744525547443</v>
      </c>
      <c r="K85" s="14">
        <f>IFERROR(Table17[[#This Row],[ &lt;15]]/Table17[[#This Row],[FY23 Ach]],"")</f>
        <v>4.878048780487805E-2</v>
      </c>
      <c r="L85" s="15">
        <f>IFERROR(K85*Table17[[#This Row],[FY24 DATIM Target_Adj (internal) (g*i(district total))]],"")</f>
        <v>4.1051094890510953</v>
      </c>
    </row>
    <row r="86" spans="1:12" x14ac:dyDescent="0.3">
      <c r="A86" s="127" t="s">
        <v>9</v>
      </c>
      <c r="B86" s="128" t="s">
        <v>100</v>
      </c>
      <c r="C86" s="128"/>
      <c r="D86" s="129">
        <v>29</v>
      </c>
      <c r="E86" s="129">
        <v>656</v>
      </c>
      <c r="F86" s="111">
        <f>SUM(Table17[[#This Row],[ &lt;15]:[ 15+]])</f>
        <v>685</v>
      </c>
      <c r="G86" s="130">
        <f>F86/$F$86</f>
        <v>1</v>
      </c>
      <c r="H86" s="129">
        <v>1278</v>
      </c>
      <c r="I86" s="131">
        <v>1406</v>
      </c>
      <c r="K86" s="14">
        <f>IFERROR(Table17[[#This Row],[ &lt;15]]/Table17[[#This Row],[FY23 Ach]],"")</f>
        <v>4.2335766423357665E-2</v>
      </c>
      <c r="L86" s="15">
        <f>IFERROR(K86*Table17[[#This Row],[FY24 DATIM Target_Adj (internal) (g*i(district total))]],"")</f>
        <v>59.524087591240878</v>
      </c>
    </row>
    <row r="87" spans="1:12" x14ac:dyDescent="0.3">
      <c r="A87" s="117" t="s">
        <v>9</v>
      </c>
      <c r="B87" s="118" t="s">
        <v>101</v>
      </c>
      <c r="C87" s="118" t="s">
        <v>102</v>
      </c>
      <c r="D87" s="119"/>
      <c r="E87" s="119">
        <v>0</v>
      </c>
      <c r="F87" s="106">
        <f>SUM(Table17[[#This Row],[ &lt;15]:[ 15+]])</f>
        <v>0</v>
      </c>
      <c r="G87" s="120">
        <f>F87/$F$106</f>
        <v>0</v>
      </c>
      <c r="H87" s="121">
        <f>G87*$H$106</f>
        <v>0</v>
      </c>
      <c r="I87" s="121">
        <f>G87*$I$106</f>
        <v>0</v>
      </c>
      <c r="K87" s="14">
        <v>0</v>
      </c>
      <c r="L87" s="15">
        <f>IFERROR(K87*Table17[[#This Row],[FY24 DATIM Target_Adj (internal) (g*i(district total))]],"")</f>
        <v>0</v>
      </c>
    </row>
    <row r="88" spans="1:12" x14ac:dyDescent="0.3">
      <c r="A88" s="122" t="s">
        <v>9</v>
      </c>
      <c r="B88" s="123" t="s">
        <v>101</v>
      </c>
      <c r="C88" s="123" t="s">
        <v>103</v>
      </c>
      <c r="D88" s="124">
        <v>1</v>
      </c>
      <c r="E88" s="124">
        <v>26</v>
      </c>
      <c r="F88" s="111">
        <f>SUM(Table17[[#This Row],[ &lt;15]:[ 15+]])</f>
        <v>27</v>
      </c>
      <c r="G88" s="125">
        <f>F88/$F$106</f>
        <v>2.2727272727272728E-2</v>
      </c>
      <c r="H88" s="126">
        <f>G88*$H$106</f>
        <v>27.636363636363637</v>
      </c>
      <c r="I88" s="126">
        <f>G88*$I$106</f>
        <v>30.40909090909091</v>
      </c>
      <c r="K88" s="14">
        <f>IFERROR(Table17[[#This Row],[ &lt;15]]/Table17[[#This Row],[FY23 Ach]],"")</f>
        <v>3.7037037037037035E-2</v>
      </c>
      <c r="L88" s="15">
        <f>IFERROR(K88*Table17[[#This Row],[FY24 DATIM Target_Adj (internal) (g*i(district total))]],"")</f>
        <v>1.1262626262626263</v>
      </c>
    </row>
    <row r="89" spans="1:12" x14ac:dyDescent="0.3">
      <c r="A89" s="122" t="s">
        <v>9</v>
      </c>
      <c r="B89" s="123" t="s">
        <v>101</v>
      </c>
      <c r="C89" s="123" t="s">
        <v>104</v>
      </c>
      <c r="D89" s="124">
        <v>2</v>
      </c>
      <c r="E89" s="124">
        <v>17</v>
      </c>
      <c r="F89" s="111">
        <f>SUM(Table17[[#This Row],[ &lt;15]:[ 15+]])</f>
        <v>19</v>
      </c>
      <c r="G89" s="125">
        <f>F89/$F$106</f>
        <v>1.5993265993265993E-2</v>
      </c>
      <c r="H89" s="126">
        <f>G89*$H$106</f>
        <v>19.447811447811446</v>
      </c>
      <c r="I89" s="126">
        <f>G89*$I$106</f>
        <v>21.3989898989899</v>
      </c>
      <c r="K89" s="14">
        <f>IFERROR(Table17[[#This Row],[ &lt;15]]/Table17[[#This Row],[FY23 Ach]],"")</f>
        <v>0.10526315789473684</v>
      </c>
      <c r="L89" s="15">
        <f>IFERROR(K89*Table17[[#This Row],[FY24 DATIM Target_Adj (internal) (g*i(district total))]],"")</f>
        <v>2.2525252525252526</v>
      </c>
    </row>
    <row r="90" spans="1:12" x14ac:dyDescent="0.3">
      <c r="A90" s="117" t="s">
        <v>9</v>
      </c>
      <c r="B90" s="118" t="s">
        <v>101</v>
      </c>
      <c r="C90" s="118" t="s">
        <v>105</v>
      </c>
      <c r="D90" s="119"/>
      <c r="E90" s="119">
        <v>0</v>
      </c>
      <c r="F90" s="106">
        <f>SUM(Table17[[#This Row],[ &lt;15]:[ 15+]])</f>
        <v>0</v>
      </c>
      <c r="G90" s="120">
        <f t="shared" ref="G90:G104" si="21">F90/$F$106</f>
        <v>0</v>
      </c>
      <c r="H90" s="121">
        <f t="shared" ref="H90:H104" si="22">G90*$H$106</f>
        <v>0</v>
      </c>
      <c r="I90" s="121">
        <f t="shared" ref="I90:I104" si="23">G90*$I$106</f>
        <v>0</v>
      </c>
      <c r="K90" s="14">
        <v>0</v>
      </c>
      <c r="L90" s="15">
        <f>IFERROR(K90*Table17[[#This Row],[FY24 DATIM Target_Adj (internal) (g*i(district total))]],"")</f>
        <v>0</v>
      </c>
    </row>
    <row r="91" spans="1:12" x14ac:dyDescent="0.3">
      <c r="A91" s="122" t="s">
        <v>9</v>
      </c>
      <c r="B91" s="123" t="s">
        <v>101</v>
      </c>
      <c r="C91" s="123" t="s">
        <v>106</v>
      </c>
      <c r="D91" s="124">
        <v>1</v>
      </c>
      <c r="E91" s="124">
        <v>51</v>
      </c>
      <c r="F91" s="111">
        <f>SUM(Table17[[#This Row],[ &lt;15]:[ 15+]])</f>
        <v>52</v>
      </c>
      <c r="G91" s="125">
        <f t="shared" si="21"/>
        <v>4.3771043771043773E-2</v>
      </c>
      <c r="H91" s="126">
        <f t="shared" si="22"/>
        <v>53.225589225589225</v>
      </c>
      <c r="I91" s="126">
        <f t="shared" si="23"/>
        <v>58.565656565656568</v>
      </c>
      <c r="K91" s="14">
        <f>IFERROR(Table17[[#This Row],[ &lt;15]]/Table17[[#This Row],[FY23 Ach]],"")</f>
        <v>1.9230769230769232E-2</v>
      </c>
      <c r="L91" s="15">
        <f>IFERROR(K91*Table17[[#This Row],[FY24 DATIM Target_Adj (internal) (g*i(district total))]],"")</f>
        <v>1.1262626262626263</v>
      </c>
    </row>
    <row r="92" spans="1:12" x14ac:dyDescent="0.3">
      <c r="A92" s="117" t="s">
        <v>9</v>
      </c>
      <c r="B92" s="118" t="s">
        <v>101</v>
      </c>
      <c r="C92" s="118" t="s">
        <v>194</v>
      </c>
      <c r="D92" s="119"/>
      <c r="E92" s="119">
        <v>0</v>
      </c>
      <c r="F92" s="106">
        <f>SUM(Table17[[#This Row],[ &lt;15]:[ 15+]])</f>
        <v>0</v>
      </c>
      <c r="G92" s="120">
        <f t="shared" si="21"/>
        <v>0</v>
      </c>
      <c r="H92" s="121">
        <f t="shared" si="22"/>
        <v>0</v>
      </c>
      <c r="I92" s="121">
        <f t="shared" si="23"/>
        <v>0</v>
      </c>
      <c r="K92" s="14">
        <v>0</v>
      </c>
      <c r="L92" s="15">
        <f>IFERROR(K92*Table17[[#This Row],[FY24 DATIM Target_Adj (internal) (g*i(district total))]],"")</f>
        <v>0</v>
      </c>
    </row>
    <row r="93" spans="1:12" x14ac:dyDescent="0.3">
      <c r="A93" s="122" t="s">
        <v>9</v>
      </c>
      <c r="B93" s="123" t="s">
        <v>101</v>
      </c>
      <c r="C93" s="123" t="s">
        <v>108</v>
      </c>
      <c r="D93" s="124"/>
      <c r="E93" s="124">
        <v>13</v>
      </c>
      <c r="F93" s="111">
        <f>SUM(Table17[[#This Row],[ &lt;15]:[ 15+]])</f>
        <v>13</v>
      </c>
      <c r="G93" s="125">
        <f t="shared" si="21"/>
        <v>1.0942760942760943E-2</v>
      </c>
      <c r="H93" s="126">
        <f t="shared" si="22"/>
        <v>13.306397306397306</v>
      </c>
      <c r="I93" s="126">
        <f t="shared" si="23"/>
        <v>14.641414141414142</v>
      </c>
      <c r="K93" s="14">
        <f>IFERROR(Table17[[#This Row],[ &lt;15]]/Table17[[#This Row],[FY23 Ach]],"")</f>
        <v>0</v>
      </c>
      <c r="L93" s="15">
        <f>IFERROR(K93*Table17[[#This Row],[FY24 DATIM Target_Adj (internal) (g*i(district total))]],"")</f>
        <v>0</v>
      </c>
    </row>
    <row r="94" spans="1:12" x14ac:dyDescent="0.3">
      <c r="A94" s="122" t="s">
        <v>9</v>
      </c>
      <c r="B94" s="123" t="s">
        <v>101</v>
      </c>
      <c r="C94" s="123" t="s">
        <v>109</v>
      </c>
      <c r="D94" s="124"/>
      <c r="E94" s="124">
        <v>53</v>
      </c>
      <c r="F94" s="111">
        <f>SUM(Table17[[#This Row],[ &lt;15]:[ 15+]])</f>
        <v>53</v>
      </c>
      <c r="G94" s="125">
        <f t="shared" si="21"/>
        <v>4.4612794612794611E-2</v>
      </c>
      <c r="H94" s="126">
        <f t="shared" si="22"/>
        <v>54.249158249158249</v>
      </c>
      <c r="I94" s="126">
        <f t="shared" si="23"/>
        <v>59.69191919191919</v>
      </c>
      <c r="K94" s="14">
        <f>IFERROR(Table17[[#This Row],[ &lt;15]]/Table17[[#This Row],[FY23 Ach]],"")</f>
        <v>0</v>
      </c>
      <c r="L94" s="15">
        <f>IFERROR(K94*Table17[[#This Row],[FY24 DATIM Target_Adj (internal) (g*i(district total))]],"")</f>
        <v>0</v>
      </c>
    </row>
    <row r="95" spans="1:12" x14ac:dyDescent="0.3">
      <c r="A95" s="122" t="s">
        <v>9</v>
      </c>
      <c r="B95" s="123" t="s">
        <v>101</v>
      </c>
      <c r="C95" s="123" t="s">
        <v>110</v>
      </c>
      <c r="D95" s="124"/>
      <c r="E95" s="124">
        <v>18</v>
      </c>
      <c r="F95" s="111">
        <f>SUM(Table17[[#This Row],[ &lt;15]:[ 15+]])</f>
        <v>18</v>
      </c>
      <c r="G95" s="125">
        <f t="shared" si="21"/>
        <v>1.5151515151515152E-2</v>
      </c>
      <c r="H95" s="126">
        <f t="shared" si="22"/>
        <v>18.424242424242426</v>
      </c>
      <c r="I95" s="126">
        <f t="shared" si="23"/>
        <v>20.272727272727273</v>
      </c>
      <c r="K95" s="14">
        <f>IFERROR(Table17[[#This Row],[ &lt;15]]/Table17[[#This Row],[FY23 Ach]],"")</f>
        <v>0</v>
      </c>
      <c r="L95" s="15">
        <f>IFERROR(K95*Table17[[#This Row],[FY24 DATIM Target_Adj (internal) (g*i(district total))]],"")</f>
        <v>0</v>
      </c>
    </row>
    <row r="96" spans="1:12" x14ac:dyDescent="0.3">
      <c r="A96" s="122" t="s">
        <v>9</v>
      </c>
      <c r="B96" s="123" t="s">
        <v>101</v>
      </c>
      <c r="C96" s="123" t="s">
        <v>111</v>
      </c>
      <c r="D96" s="124"/>
      <c r="E96" s="124">
        <v>9</v>
      </c>
      <c r="F96" s="111">
        <f>SUM(Table17[[#This Row],[ &lt;15]:[ 15+]])</f>
        <v>9</v>
      </c>
      <c r="G96" s="125">
        <f t="shared" si="21"/>
        <v>7.575757575757576E-3</v>
      </c>
      <c r="H96" s="126">
        <f t="shared" si="22"/>
        <v>9.2121212121212128</v>
      </c>
      <c r="I96" s="126">
        <f t="shared" si="23"/>
        <v>10.136363636363637</v>
      </c>
      <c r="K96" s="14">
        <f>IFERROR(Table17[[#This Row],[ &lt;15]]/Table17[[#This Row],[FY23 Ach]],"")</f>
        <v>0</v>
      </c>
      <c r="L96" s="15">
        <f>IFERROR(K96*Table17[[#This Row],[FY24 DATIM Target_Adj (internal) (g*i(district total))]],"")</f>
        <v>0</v>
      </c>
    </row>
    <row r="97" spans="1:12" x14ac:dyDescent="0.3">
      <c r="A97" s="122" t="s">
        <v>9</v>
      </c>
      <c r="B97" s="123" t="s">
        <v>101</v>
      </c>
      <c r="C97" s="123" t="s">
        <v>112</v>
      </c>
      <c r="D97" s="124">
        <v>16</v>
      </c>
      <c r="E97" s="124">
        <v>364</v>
      </c>
      <c r="F97" s="111">
        <f>SUM(Table17[[#This Row],[ &lt;15]:[ 15+]])</f>
        <v>380</v>
      </c>
      <c r="G97" s="125">
        <f t="shared" si="21"/>
        <v>0.31986531986531985</v>
      </c>
      <c r="H97" s="126">
        <f t="shared" si="22"/>
        <v>388.95622895622893</v>
      </c>
      <c r="I97" s="126">
        <f t="shared" si="23"/>
        <v>427.97979797979798</v>
      </c>
      <c r="K97" s="14">
        <f>IFERROR(Table17[[#This Row],[ &lt;15]]/Table17[[#This Row],[FY23 Ach]],"")</f>
        <v>4.2105263157894736E-2</v>
      </c>
      <c r="L97" s="15">
        <f>IFERROR(K97*Table17[[#This Row],[FY24 DATIM Target_Adj (internal) (g*i(district total))]],"")</f>
        <v>18.020202020202021</v>
      </c>
    </row>
    <row r="98" spans="1:12" x14ac:dyDescent="0.3">
      <c r="A98" s="122" t="s">
        <v>9</v>
      </c>
      <c r="B98" s="123" t="s">
        <v>101</v>
      </c>
      <c r="C98" s="123" t="s">
        <v>113</v>
      </c>
      <c r="D98" s="124"/>
      <c r="E98" s="124">
        <v>331</v>
      </c>
      <c r="F98" s="111">
        <f>SUM(Table17[[#This Row],[ &lt;15]:[ 15+]])</f>
        <v>331</v>
      </c>
      <c r="G98" s="125">
        <f t="shared" si="21"/>
        <v>0.2786195286195286</v>
      </c>
      <c r="H98" s="126">
        <f t="shared" si="22"/>
        <v>338.80134680134677</v>
      </c>
      <c r="I98" s="126">
        <f t="shared" si="23"/>
        <v>372.79292929292927</v>
      </c>
      <c r="K98" s="14">
        <f>IFERROR(Table17[[#This Row],[ &lt;15]]/Table17[[#This Row],[FY23 Ach]],"")</f>
        <v>0</v>
      </c>
      <c r="L98" s="15">
        <f>IFERROR(K98*Table17[[#This Row],[FY24 DATIM Target_Adj (internal) (g*i(district total))]],"")</f>
        <v>0</v>
      </c>
    </row>
    <row r="99" spans="1:12" x14ac:dyDescent="0.3">
      <c r="A99" s="122" t="s">
        <v>9</v>
      </c>
      <c r="B99" s="123" t="s">
        <v>101</v>
      </c>
      <c r="C99" s="123" t="s">
        <v>114</v>
      </c>
      <c r="D99" s="124">
        <v>2</v>
      </c>
      <c r="E99" s="124">
        <v>53</v>
      </c>
      <c r="F99" s="111">
        <f>SUM(Table17[[#This Row],[ &lt;15]:[ 15+]])</f>
        <v>55</v>
      </c>
      <c r="G99" s="125">
        <f t="shared" si="21"/>
        <v>4.6296296296296294E-2</v>
      </c>
      <c r="H99" s="126">
        <f t="shared" si="22"/>
        <v>56.296296296296291</v>
      </c>
      <c r="I99" s="126">
        <f t="shared" si="23"/>
        <v>61.944444444444443</v>
      </c>
      <c r="K99" s="14">
        <f>IFERROR(Table17[[#This Row],[ &lt;15]]/Table17[[#This Row],[FY23 Ach]],"")</f>
        <v>3.6363636363636362E-2</v>
      </c>
      <c r="L99" s="15">
        <f>IFERROR(K99*Table17[[#This Row],[FY24 DATIM Target_Adj (internal) (g*i(district total))]],"")</f>
        <v>2.2525252525252522</v>
      </c>
    </row>
    <row r="100" spans="1:12" x14ac:dyDescent="0.3">
      <c r="A100" s="117" t="s">
        <v>9</v>
      </c>
      <c r="B100" s="118" t="s">
        <v>101</v>
      </c>
      <c r="C100" s="118" t="s">
        <v>115</v>
      </c>
      <c r="D100" s="119"/>
      <c r="E100" s="119">
        <v>0</v>
      </c>
      <c r="F100" s="106">
        <f>SUM(Table17[[#This Row],[ &lt;15]:[ 15+]])</f>
        <v>0</v>
      </c>
      <c r="G100" s="120">
        <f t="shared" si="21"/>
        <v>0</v>
      </c>
      <c r="H100" s="121">
        <f t="shared" si="22"/>
        <v>0</v>
      </c>
      <c r="I100" s="121">
        <f t="shared" si="23"/>
        <v>0</v>
      </c>
      <c r="K100" s="14">
        <v>0</v>
      </c>
      <c r="L100" s="15">
        <f>IFERROR(K100*Table17[[#This Row],[FY24 DATIM Target_Adj (internal) (g*i(district total))]],"")</f>
        <v>0</v>
      </c>
    </row>
    <row r="101" spans="1:12" x14ac:dyDescent="0.3">
      <c r="A101" s="122" t="s">
        <v>9</v>
      </c>
      <c r="B101" s="123" t="s">
        <v>101</v>
      </c>
      <c r="C101" s="118" t="s">
        <v>116</v>
      </c>
      <c r="D101" s="119"/>
      <c r="E101" s="119">
        <v>4</v>
      </c>
      <c r="F101" s="106">
        <f>SUM(Table17[[#This Row],[ &lt;15]:[ 15+]])</f>
        <v>4</v>
      </c>
      <c r="G101" s="120">
        <f t="shared" si="21"/>
        <v>3.3670033670033669E-3</v>
      </c>
      <c r="H101" s="121">
        <f t="shared" si="22"/>
        <v>4.0942760942760943</v>
      </c>
      <c r="I101" s="121">
        <f t="shared" si="23"/>
        <v>4.5050505050505052</v>
      </c>
      <c r="K101" s="14">
        <f>IFERROR(Table17[[#This Row],[ &lt;15]]/Table17[[#This Row],[FY23 Ach]],"")</f>
        <v>0</v>
      </c>
      <c r="L101" s="15">
        <f>IFERROR(K101*Table17[[#This Row],[FY24 DATIM Target_Adj (internal) (g*i(district total))]],"")</f>
        <v>0</v>
      </c>
    </row>
    <row r="102" spans="1:12" x14ac:dyDescent="0.3">
      <c r="A102" s="122" t="s">
        <v>9</v>
      </c>
      <c r="B102" s="123" t="s">
        <v>101</v>
      </c>
      <c r="C102" s="123" t="s">
        <v>117</v>
      </c>
      <c r="D102" s="124"/>
      <c r="E102" s="124">
        <v>8</v>
      </c>
      <c r="F102" s="111">
        <f>SUM(Table17[[#This Row],[ &lt;15]:[ 15+]])</f>
        <v>8</v>
      </c>
      <c r="G102" s="125">
        <f t="shared" si="21"/>
        <v>6.7340067340067337E-3</v>
      </c>
      <c r="H102" s="126">
        <f t="shared" si="22"/>
        <v>8.1885521885521886</v>
      </c>
      <c r="I102" s="126">
        <f t="shared" si="23"/>
        <v>9.0101010101010104</v>
      </c>
      <c r="K102" s="14">
        <f>IFERROR(Table17[[#This Row],[ &lt;15]]/Table17[[#This Row],[FY23 Ach]],"")</f>
        <v>0</v>
      </c>
      <c r="L102" s="15">
        <f>IFERROR(K102*Table17[[#This Row],[FY24 DATIM Target_Adj (internal) (g*i(district total))]],"")</f>
        <v>0</v>
      </c>
    </row>
    <row r="103" spans="1:12" x14ac:dyDescent="0.3">
      <c r="A103" s="117" t="s">
        <v>9</v>
      </c>
      <c r="B103" s="118" t="s">
        <v>101</v>
      </c>
      <c r="C103" s="118" t="s">
        <v>118</v>
      </c>
      <c r="D103" s="119"/>
      <c r="E103" s="119">
        <v>27</v>
      </c>
      <c r="F103" s="106">
        <f>SUM(Table17[[#This Row],[ &lt;15]:[ 15+]])</f>
        <v>27</v>
      </c>
      <c r="G103" s="120">
        <f t="shared" si="21"/>
        <v>2.2727272727272728E-2</v>
      </c>
      <c r="H103" s="121">
        <f t="shared" si="22"/>
        <v>27.636363636363637</v>
      </c>
      <c r="I103" s="121">
        <f t="shared" si="23"/>
        <v>30.40909090909091</v>
      </c>
      <c r="K103" s="14">
        <f>IFERROR(Table17[[#This Row],[ &lt;15]]/Table17[[#This Row],[FY23 Ach]],"")</f>
        <v>0</v>
      </c>
      <c r="L103" s="15">
        <f>IFERROR(K103*Table17[[#This Row],[FY24 DATIM Target_Adj (internal) (g*i(district total))]],"")</f>
        <v>0</v>
      </c>
    </row>
    <row r="104" spans="1:12" x14ac:dyDescent="0.3">
      <c r="A104" s="117" t="s">
        <v>9</v>
      </c>
      <c r="B104" s="118" t="s">
        <v>101</v>
      </c>
      <c r="C104" s="118" t="s">
        <v>119</v>
      </c>
      <c r="D104" s="119"/>
      <c r="E104" s="119">
        <v>0</v>
      </c>
      <c r="F104" s="106">
        <f>SUM(Table17[[#This Row],[ &lt;15]:[ 15+]])</f>
        <v>0</v>
      </c>
      <c r="G104" s="120">
        <f t="shared" si="21"/>
        <v>0</v>
      </c>
      <c r="H104" s="121">
        <f t="shared" si="22"/>
        <v>0</v>
      </c>
      <c r="I104" s="121">
        <f t="shared" si="23"/>
        <v>0</v>
      </c>
      <c r="K104" s="14">
        <v>0</v>
      </c>
      <c r="L104" s="15">
        <f>IFERROR(K104*Table17[[#This Row],[FY24 DATIM Target_Adj (internal) (g*i(district total))]],"")</f>
        <v>0</v>
      </c>
    </row>
    <row r="105" spans="1:12" x14ac:dyDescent="0.3">
      <c r="A105" s="122" t="s">
        <v>9</v>
      </c>
      <c r="B105" s="123" t="s">
        <v>101</v>
      </c>
      <c r="C105" s="123" t="s">
        <v>120</v>
      </c>
      <c r="D105" s="124">
        <v>5</v>
      </c>
      <c r="E105" s="124">
        <v>218</v>
      </c>
      <c r="F105" s="111">
        <f>SUM(Table17[[#This Row],[ &lt;15]:[ 15+]])</f>
        <v>223</v>
      </c>
      <c r="G105" s="125">
        <f>F105/$F$106</f>
        <v>0.18771043771043772</v>
      </c>
      <c r="H105" s="126">
        <f>G105*$H$106</f>
        <v>228.25589225589226</v>
      </c>
      <c r="I105" s="126">
        <f>G105*$I$106</f>
        <v>251.15656565656568</v>
      </c>
      <c r="K105" s="14">
        <f>IFERROR(Table17[[#This Row],[ &lt;15]]/Table17[[#This Row],[FY23 Ach]],"")</f>
        <v>2.2421524663677129E-2</v>
      </c>
      <c r="L105" s="15">
        <f>IFERROR(K105*Table17[[#This Row],[FY24 DATIM Target_Adj (internal) (g*i(district total))]],"")</f>
        <v>5.6313131313131315</v>
      </c>
    </row>
    <row r="106" spans="1:12" x14ac:dyDescent="0.3">
      <c r="A106" s="127" t="s">
        <v>9</v>
      </c>
      <c r="B106" s="128" t="s">
        <v>121</v>
      </c>
      <c r="C106" s="128"/>
      <c r="D106" s="129">
        <v>27</v>
      </c>
      <c r="E106" s="129">
        <v>1161</v>
      </c>
      <c r="F106" s="111">
        <f>SUM(Table17[[#This Row],[ &lt;15]:[ 15+]])</f>
        <v>1188</v>
      </c>
      <c r="G106" s="130">
        <f>F106/$F$106</f>
        <v>1</v>
      </c>
      <c r="H106" s="129">
        <v>1216</v>
      </c>
      <c r="I106" s="131">
        <v>1338</v>
      </c>
      <c r="K106" s="14">
        <f>IFERROR(Table17[[#This Row],[ &lt;15]]/Table17[[#This Row],[FY23 Ach]],"")</f>
        <v>2.2727272727272728E-2</v>
      </c>
      <c r="L106" s="15">
        <f>IFERROR(K106*Table17[[#This Row],[FY24 DATIM Target_Adj (internal) (g*i(district total))]],"")</f>
        <v>30.40909090909091</v>
      </c>
    </row>
    <row r="107" spans="1:12" x14ac:dyDescent="0.3">
      <c r="A107" s="122" t="s">
        <v>9</v>
      </c>
      <c r="B107" s="123" t="s">
        <v>122</v>
      </c>
      <c r="C107" s="123" t="s">
        <v>123</v>
      </c>
      <c r="D107" s="124"/>
      <c r="E107" s="124">
        <v>40</v>
      </c>
      <c r="F107" s="111">
        <f>SUM(Table17[[#This Row],[ &lt;15]:[ 15+]])</f>
        <v>40</v>
      </c>
      <c r="G107" s="125">
        <f t="shared" ref="G107:G113" si="24">F107/$F$113</f>
        <v>9.5923261390887291E-2</v>
      </c>
      <c r="H107" s="126">
        <f>G107*$H$113</f>
        <v>61.294964028776981</v>
      </c>
      <c r="I107" s="126">
        <f>G107*$I$113</f>
        <v>67.434052757793765</v>
      </c>
      <c r="K107" s="14">
        <f>IFERROR(Table17[[#This Row],[ &lt;15]]/Table17[[#This Row],[FY23 Ach]],"")</f>
        <v>0</v>
      </c>
      <c r="L107" s="15">
        <f>IFERROR(K107*Table17[[#This Row],[FY24 DATIM Target_Adj (internal) (g*i(district total))]],"")</f>
        <v>0</v>
      </c>
    </row>
    <row r="108" spans="1:12" x14ac:dyDescent="0.3">
      <c r="A108" s="117" t="s">
        <v>9</v>
      </c>
      <c r="B108" s="118" t="s">
        <v>122</v>
      </c>
      <c r="C108" s="118" t="s">
        <v>124</v>
      </c>
      <c r="D108" s="119"/>
      <c r="E108" s="119">
        <v>0</v>
      </c>
      <c r="F108" s="106">
        <f>SUM(Table17[[#This Row],[ &lt;15]:[ 15+]])</f>
        <v>0</v>
      </c>
      <c r="G108" s="120">
        <f t="shared" si="24"/>
        <v>0</v>
      </c>
      <c r="H108" s="121">
        <f t="shared" ref="H108:H112" si="25">G108*$H$113</f>
        <v>0</v>
      </c>
      <c r="I108" s="121">
        <f t="shared" ref="I108:I112" si="26">G108*$I$113</f>
        <v>0</v>
      </c>
      <c r="K108" s="14">
        <v>0</v>
      </c>
      <c r="L108" s="15">
        <f>IFERROR(K108*Table17[[#This Row],[FY24 DATIM Target_Adj (internal) (g*i(district total))]],"")</f>
        <v>0</v>
      </c>
    </row>
    <row r="109" spans="1:12" x14ac:dyDescent="0.3">
      <c r="A109" s="122" t="s">
        <v>9</v>
      </c>
      <c r="B109" s="123" t="s">
        <v>122</v>
      </c>
      <c r="C109" s="123" t="s">
        <v>125</v>
      </c>
      <c r="D109" s="124">
        <v>3</v>
      </c>
      <c r="E109" s="124">
        <v>73</v>
      </c>
      <c r="F109" s="111">
        <f>SUM(Table17[[#This Row],[ &lt;15]:[ 15+]])</f>
        <v>76</v>
      </c>
      <c r="G109" s="125">
        <f t="shared" si="24"/>
        <v>0.18225419664268586</v>
      </c>
      <c r="H109" s="126">
        <f t="shared" si="25"/>
        <v>116.46043165467626</v>
      </c>
      <c r="I109" s="126">
        <f t="shared" si="26"/>
        <v>128.12470023980816</v>
      </c>
      <c r="K109" s="14">
        <f>IFERROR(Table17[[#This Row],[ &lt;15]]/Table17[[#This Row],[FY23 Ach]],"")</f>
        <v>3.9473684210526314E-2</v>
      </c>
      <c r="L109" s="15">
        <f>IFERROR(K109*Table17[[#This Row],[FY24 DATIM Target_Adj (internal) (g*i(district total))]],"")</f>
        <v>5.0575539568345329</v>
      </c>
    </row>
    <row r="110" spans="1:12" x14ac:dyDescent="0.3">
      <c r="A110" s="122" t="s">
        <v>9</v>
      </c>
      <c r="B110" s="123" t="s">
        <v>122</v>
      </c>
      <c r="C110" s="123" t="s">
        <v>126</v>
      </c>
      <c r="D110" s="124"/>
      <c r="E110" s="124">
        <v>18</v>
      </c>
      <c r="F110" s="111">
        <f>SUM(Table17[[#This Row],[ &lt;15]:[ 15+]])</f>
        <v>18</v>
      </c>
      <c r="G110" s="125">
        <f t="shared" si="24"/>
        <v>4.3165467625899283E-2</v>
      </c>
      <c r="H110" s="126">
        <f t="shared" si="25"/>
        <v>27.582733812949641</v>
      </c>
      <c r="I110" s="126">
        <f t="shared" si="26"/>
        <v>30.345323741007196</v>
      </c>
      <c r="K110" s="14">
        <f>IFERROR(Table17[[#This Row],[ &lt;15]]/Table17[[#This Row],[FY23 Ach]],"")</f>
        <v>0</v>
      </c>
      <c r="L110" s="15">
        <f>IFERROR(K110*Table17[[#This Row],[FY24 DATIM Target_Adj (internal) (g*i(district total))]],"")</f>
        <v>0</v>
      </c>
    </row>
    <row r="111" spans="1:12" x14ac:dyDescent="0.3">
      <c r="A111" s="122" t="s">
        <v>9</v>
      </c>
      <c r="B111" s="123" t="s">
        <v>122</v>
      </c>
      <c r="C111" s="123" t="s">
        <v>127</v>
      </c>
      <c r="D111" s="124">
        <v>7</v>
      </c>
      <c r="E111" s="124">
        <v>129</v>
      </c>
      <c r="F111" s="111">
        <f>SUM(Table17[[#This Row],[ &lt;15]:[ 15+]])</f>
        <v>136</v>
      </c>
      <c r="G111" s="125">
        <f t="shared" si="24"/>
        <v>0.32613908872901681</v>
      </c>
      <c r="H111" s="126">
        <f t="shared" si="25"/>
        <v>208.40287769784175</v>
      </c>
      <c r="I111" s="126">
        <f t="shared" si="26"/>
        <v>229.27577937649883</v>
      </c>
      <c r="K111" s="14">
        <f>IFERROR(Table17[[#This Row],[ &lt;15]]/Table17[[#This Row],[FY23 Ach]],"")</f>
        <v>5.1470588235294115E-2</v>
      </c>
      <c r="L111" s="15">
        <f>IFERROR(K111*Table17[[#This Row],[FY24 DATIM Target_Adj (internal) (g*i(district total))]],"")</f>
        <v>11.800959232613909</v>
      </c>
    </row>
    <row r="112" spans="1:12" x14ac:dyDescent="0.3">
      <c r="A112" s="122" t="s">
        <v>9</v>
      </c>
      <c r="B112" s="123" t="s">
        <v>122</v>
      </c>
      <c r="C112" s="123" t="s">
        <v>128</v>
      </c>
      <c r="D112" s="124">
        <v>4</v>
      </c>
      <c r="E112" s="124">
        <v>143</v>
      </c>
      <c r="F112" s="111">
        <f>SUM(Table17[[#This Row],[ &lt;15]:[ 15+]])</f>
        <v>147</v>
      </c>
      <c r="G112" s="125">
        <f t="shared" si="24"/>
        <v>0.35251798561151076</v>
      </c>
      <c r="H112" s="126">
        <f t="shared" si="25"/>
        <v>225.25899280575538</v>
      </c>
      <c r="I112" s="126">
        <f t="shared" si="26"/>
        <v>247.82014388489208</v>
      </c>
      <c r="K112" s="14">
        <f>IFERROR(Table17[[#This Row],[ &lt;15]]/Table17[[#This Row],[FY23 Ach]],"")</f>
        <v>2.7210884353741496E-2</v>
      </c>
      <c r="L112" s="15">
        <f>IFERROR(K112*Table17[[#This Row],[FY24 DATIM Target_Adj (internal) (g*i(district total))]],"")</f>
        <v>6.7434052757793763</v>
      </c>
    </row>
    <row r="113" spans="1:12" x14ac:dyDescent="0.3">
      <c r="A113" s="127" t="s">
        <v>9</v>
      </c>
      <c r="B113" s="128" t="s">
        <v>129</v>
      </c>
      <c r="C113" s="128"/>
      <c r="D113" s="129">
        <v>14</v>
      </c>
      <c r="E113" s="129">
        <v>403</v>
      </c>
      <c r="F113" s="111">
        <f>SUM(Table17[[#This Row],[ &lt;15]:[ 15+]])</f>
        <v>417</v>
      </c>
      <c r="G113" s="130">
        <f t="shared" si="24"/>
        <v>1</v>
      </c>
      <c r="H113" s="129">
        <v>639</v>
      </c>
      <c r="I113" s="131">
        <v>703</v>
      </c>
      <c r="K113" s="14">
        <f>IFERROR(Table17[[#This Row],[ &lt;15]]/Table17[[#This Row],[FY23 Ach]],"")</f>
        <v>3.3573141486810551E-2</v>
      </c>
      <c r="L113" s="15">
        <f>IFERROR(K113*Table17[[#This Row],[FY24 DATIM Target_Adj (internal) (g*i(district total))]],"")</f>
        <v>23.601918465227818</v>
      </c>
    </row>
    <row r="114" spans="1:12" x14ac:dyDescent="0.3">
      <c r="A114" s="117" t="s">
        <v>9</v>
      </c>
      <c r="B114" s="118" t="s">
        <v>130</v>
      </c>
      <c r="C114" s="118" t="s">
        <v>131</v>
      </c>
      <c r="D114" s="119"/>
      <c r="E114" s="119">
        <v>0</v>
      </c>
      <c r="F114" s="106">
        <f>SUM(Table17[[#This Row],[ &lt;15]:[ 15+]])</f>
        <v>0</v>
      </c>
      <c r="G114" s="120">
        <f t="shared" ref="G114:G127" si="27">F114/$F$127</f>
        <v>0</v>
      </c>
      <c r="H114" s="121">
        <f t="shared" ref="H114:H126" si="28">G114*$H$127</f>
        <v>0</v>
      </c>
      <c r="I114" s="121">
        <f>G114*$I$127</f>
        <v>0</v>
      </c>
      <c r="K114" s="14">
        <v>0</v>
      </c>
      <c r="L114" s="15">
        <f>IFERROR(K114*Table17[[#This Row],[FY24 DATIM Target_Adj (internal) (g*i(district total))]],"")</f>
        <v>0</v>
      </c>
    </row>
    <row r="115" spans="1:12" x14ac:dyDescent="0.3">
      <c r="A115" s="122" t="s">
        <v>9</v>
      </c>
      <c r="B115" s="123" t="s">
        <v>130</v>
      </c>
      <c r="C115" s="123" t="s">
        <v>132</v>
      </c>
      <c r="D115" s="124">
        <v>3</v>
      </c>
      <c r="E115" s="124">
        <v>18</v>
      </c>
      <c r="F115" s="111">
        <f>SUM(Table17[[#This Row],[ &lt;15]:[ 15+]])</f>
        <v>21</v>
      </c>
      <c r="G115" s="125">
        <f t="shared" si="27"/>
        <v>1.098901098901099E-2</v>
      </c>
      <c r="H115" s="126">
        <f t="shared" si="28"/>
        <v>16.956043956043956</v>
      </c>
      <c r="I115" s="126">
        <f>G115*$I$127</f>
        <v>18.659340659340661</v>
      </c>
      <c r="K115" s="14">
        <f>IFERROR(Table17[[#This Row],[ &lt;15]]/Table17[[#This Row],[FY23 Ach]],"")</f>
        <v>0.14285714285714285</v>
      </c>
      <c r="L115" s="15">
        <f>IFERROR(K115*Table17[[#This Row],[FY24 DATIM Target_Adj (internal) (g*i(district total))]],"")</f>
        <v>2.6656200941915227</v>
      </c>
    </row>
    <row r="116" spans="1:12" x14ac:dyDescent="0.3">
      <c r="A116" s="122" t="s">
        <v>9</v>
      </c>
      <c r="B116" s="123" t="s">
        <v>130</v>
      </c>
      <c r="C116" s="123" t="s">
        <v>133</v>
      </c>
      <c r="D116" s="124">
        <v>9</v>
      </c>
      <c r="E116" s="124">
        <v>112</v>
      </c>
      <c r="F116" s="111">
        <f>SUM(Table17[[#This Row],[ &lt;15]:[ 15+]])</f>
        <v>121</v>
      </c>
      <c r="G116" s="125">
        <f t="shared" si="27"/>
        <v>6.3317634746206178E-2</v>
      </c>
      <c r="H116" s="126">
        <f t="shared" si="28"/>
        <v>97.699110413396127</v>
      </c>
      <c r="I116" s="126">
        <f t="shared" ref="I116:I126" si="29">G116*$I$127</f>
        <v>107.51334379905809</v>
      </c>
      <c r="K116" s="14">
        <f>IFERROR(Table17[[#This Row],[ &lt;15]]/Table17[[#This Row],[FY23 Ach]],"")</f>
        <v>7.43801652892562E-2</v>
      </c>
      <c r="L116" s="15">
        <f>IFERROR(K116*Table17[[#This Row],[FY24 DATIM Target_Adj (internal) (g*i(district total))]],"")</f>
        <v>7.9968602825745689</v>
      </c>
    </row>
    <row r="117" spans="1:12" x14ac:dyDescent="0.3">
      <c r="A117" s="122" t="s">
        <v>9</v>
      </c>
      <c r="B117" s="123" t="s">
        <v>130</v>
      </c>
      <c r="C117" s="123" t="s">
        <v>134</v>
      </c>
      <c r="D117" s="124"/>
      <c r="E117" s="124">
        <v>3</v>
      </c>
      <c r="F117" s="111">
        <f>SUM(Table17[[#This Row],[ &lt;15]:[ 15+]])</f>
        <v>3</v>
      </c>
      <c r="G117" s="125">
        <f t="shared" si="27"/>
        <v>1.5698587127158557E-3</v>
      </c>
      <c r="H117" s="126">
        <f t="shared" si="28"/>
        <v>2.4222919937205654</v>
      </c>
      <c r="I117" s="126">
        <f t="shared" si="29"/>
        <v>2.6656200941915231</v>
      </c>
      <c r="K117" s="14">
        <f>IFERROR(Table17[[#This Row],[ &lt;15]]/Table17[[#This Row],[FY23 Ach]],"")</f>
        <v>0</v>
      </c>
      <c r="L117" s="15">
        <f>IFERROR(K117*Table17[[#This Row],[FY24 DATIM Target_Adj (internal) (g*i(district total))]],"")</f>
        <v>0</v>
      </c>
    </row>
    <row r="118" spans="1:12" x14ac:dyDescent="0.3">
      <c r="A118" s="122" t="s">
        <v>9</v>
      </c>
      <c r="B118" s="123" t="s">
        <v>130</v>
      </c>
      <c r="C118" s="123" t="s">
        <v>135</v>
      </c>
      <c r="D118" s="124">
        <v>3</v>
      </c>
      <c r="E118" s="124">
        <v>35</v>
      </c>
      <c r="F118" s="111">
        <f>SUM(Table17[[#This Row],[ &lt;15]:[ 15+]])</f>
        <v>38</v>
      </c>
      <c r="G118" s="125">
        <f t="shared" si="27"/>
        <v>1.9884877027734171E-2</v>
      </c>
      <c r="H118" s="126">
        <f t="shared" si="28"/>
        <v>30.682365253793826</v>
      </c>
      <c r="I118" s="126">
        <f t="shared" si="29"/>
        <v>33.764521193092619</v>
      </c>
      <c r="K118" s="14">
        <f>IFERROR(Table17[[#This Row],[ &lt;15]]/Table17[[#This Row],[FY23 Ach]],"")</f>
        <v>7.8947368421052627E-2</v>
      </c>
      <c r="L118" s="15">
        <f>IFERROR(K118*Table17[[#This Row],[FY24 DATIM Target_Adj (internal) (g*i(district total))]],"")</f>
        <v>2.6656200941915222</v>
      </c>
    </row>
    <row r="119" spans="1:12" x14ac:dyDescent="0.3">
      <c r="A119" s="122" t="s">
        <v>9</v>
      </c>
      <c r="B119" s="123" t="s">
        <v>130</v>
      </c>
      <c r="C119" s="123" t="s">
        <v>136</v>
      </c>
      <c r="D119" s="124">
        <v>3</v>
      </c>
      <c r="E119" s="124">
        <v>196</v>
      </c>
      <c r="F119" s="111">
        <f>SUM(Table17[[#This Row],[ &lt;15]:[ 15+]])</f>
        <v>199</v>
      </c>
      <c r="G119" s="125">
        <f t="shared" si="27"/>
        <v>0.10413396127681843</v>
      </c>
      <c r="H119" s="126">
        <f t="shared" si="28"/>
        <v>160.67870225013084</v>
      </c>
      <c r="I119" s="126">
        <f t="shared" si="29"/>
        <v>176.81946624803768</v>
      </c>
      <c r="K119" s="14">
        <f>IFERROR(Table17[[#This Row],[ &lt;15]]/Table17[[#This Row],[FY23 Ach]],"")</f>
        <v>1.507537688442211E-2</v>
      </c>
      <c r="L119" s="15">
        <f>IFERROR(K119*Table17[[#This Row],[FY24 DATIM Target_Adj (internal) (g*i(district total))]],"")</f>
        <v>2.6656200941915227</v>
      </c>
    </row>
    <row r="120" spans="1:12" x14ac:dyDescent="0.3">
      <c r="A120" s="122" t="s">
        <v>9</v>
      </c>
      <c r="B120" s="123" t="s">
        <v>130</v>
      </c>
      <c r="C120" s="123" t="s">
        <v>137</v>
      </c>
      <c r="D120" s="124">
        <v>6</v>
      </c>
      <c r="E120" s="124">
        <v>153</v>
      </c>
      <c r="F120" s="111">
        <f>SUM(Table17[[#This Row],[ &lt;15]:[ 15+]])</f>
        <v>159</v>
      </c>
      <c r="G120" s="125">
        <f t="shared" si="27"/>
        <v>8.3202511773940349E-2</v>
      </c>
      <c r="H120" s="126">
        <f t="shared" si="28"/>
        <v>128.38147566718996</v>
      </c>
      <c r="I120" s="126">
        <f t="shared" si="29"/>
        <v>141.27786499215071</v>
      </c>
      <c r="K120" s="14">
        <f>IFERROR(Table17[[#This Row],[ &lt;15]]/Table17[[#This Row],[FY23 Ach]],"")</f>
        <v>3.7735849056603772E-2</v>
      </c>
      <c r="L120" s="15">
        <f>IFERROR(K120*Table17[[#This Row],[FY24 DATIM Target_Adj (internal) (g*i(district total))]],"")</f>
        <v>5.3312401883830454</v>
      </c>
    </row>
    <row r="121" spans="1:12" x14ac:dyDescent="0.3">
      <c r="A121" s="122" t="s">
        <v>9</v>
      </c>
      <c r="B121" s="123" t="s">
        <v>130</v>
      </c>
      <c r="C121" s="123" t="s">
        <v>138</v>
      </c>
      <c r="D121" s="124"/>
      <c r="E121" s="124">
        <v>30</v>
      </c>
      <c r="F121" s="111">
        <f>SUM(Table17[[#This Row],[ &lt;15]:[ 15+]])</f>
        <v>30</v>
      </c>
      <c r="G121" s="125">
        <f t="shared" si="27"/>
        <v>1.5698587127158554E-2</v>
      </c>
      <c r="H121" s="126">
        <f t="shared" si="28"/>
        <v>24.222919937205649</v>
      </c>
      <c r="I121" s="126">
        <f t="shared" si="29"/>
        <v>26.656200941915227</v>
      </c>
      <c r="K121" s="14">
        <f>IFERROR(Table17[[#This Row],[ &lt;15]]/Table17[[#This Row],[FY23 Ach]],"")</f>
        <v>0</v>
      </c>
      <c r="L121" s="15">
        <f>IFERROR(K121*Table17[[#This Row],[FY24 DATIM Target_Adj (internal) (g*i(district total))]],"")</f>
        <v>0</v>
      </c>
    </row>
    <row r="122" spans="1:12" x14ac:dyDescent="0.3">
      <c r="A122" s="122" t="s">
        <v>9</v>
      </c>
      <c r="B122" s="123" t="s">
        <v>130</v>
      </c>
      <c r="C122" s="123" t="s">
        <v>139</v>
      </c>
      <c r="D122" s="124">
        <v>1</v>
      </c>
      <c r="E122" s="124">
        <v>23</v>
      </c>
      <c r="F122" s="111">
        <f>SUM(Table17[[#This Row],[ &lt;15]:[ 15+]])</f>
        <v>24</v>
      </c>
      <c r="G122" s="125">
        <f t="shared" si="27"/>
        <v>1.2558869701726845E-2</v>
      </c>
      <c r="H122" s="126">
        <f t="shared" si="28"/>
        <v>19.378335949764523</v>
      </c>
      <c r="I122" s="126">
        <f t="shared" si="29"/>
        <v>21.324960753532185</v>
      </c>
      <c r="K122" s="14">
        <f>IFERROR(Table17[[#This Row],[ &lt;15]]/Table17[[#This Row],[FY23 Ach]],"")</f>
        <v>4.1666666666666664E-2</v>
      </c>
      <c r="L122" s="15">
        <f>IFERROR(K122*Table17[[#This Row],[FY24 DATIM Target_Adj (internal) (g*i(district total))]],"")</f>
        <v>0.8885400313971743</v>
      </c>
    </row>
    <row r="123" spans="1:12" x14ac:dyDescent="0.3">
      <c r="A123" s="117" t="s">
        <v>9</v>
      </c>
      <c r="B123" s="118" t="s">
        <v>130</v>
      </c>
      <c r="C123" s="118" t="s">
        <v>140</v>
      </c>
      <c r="D123" s="119"/>
      <c r="E123" s="119">
        <v>0</v>
      </c>
      <c r="F123" s="106">
        <f>SUM(Table17[[#This Row],[ &lt;15]:[ 15+]])</f>
        <v>0</v>
      </c>
      <c r="G123" s="120">
        <f t="shared" si="27"/>
        <v>0</v>
      </c>
      <c r="H123" s="121">
        <f t="shared" si="28"/>
        <v>0</v>
      </c>
      <c r="I123" s="121">
        <f t="shared" si="29"/>
        <v>0</v>
      </c>
      <c r="K123" s="14">
        <v>0</v>
      </c>
      <c r="L123" s="15">
        <f>IFERROR(K123*Table17[[#This Row],[FY24 DATIM Target_Adj (internal) (g*i(district total))]],"")</f>
        <v>0</v>
      </c>
    </row>
    <row r="124" spans="1:12" x14ac:dyDescent="0.3">
      <c r="A124" s="122" t="s">
        <v>9</v>
      </c>
      <c r="B124" s="123" t="s">
        <v>130</v>
      </c>
      <c r="C124" s="123" t="s">
        <v>141</v>
      </c>
      <c r="D124" s="124">
        <v>14</v>
      </c>
      <c r="E124" s="124">
        <v>510</v>
      </c>
      <c r="F124" s="111">
        <f>SUM(Table17[[#This Row],[ &lt;15]:[ 15+]])</f>
        <v>524</v>
      </c>
      <c r="G124" s="125">
        <f t="shared" si="27"/>
        <v>0.27420198848770277</v>
      </c>
      <c r="H124" s="126">
        <f t="shared" si="28"/>
        <v>423.09366823652539</v>
      </c>
      <c r="I124" s="126">
        <f t="shared" si="29"/>
        <v>465.59497645211928</v>
      </c>
      <c r="K124" s="14">
        <f>IFERROR(Table17[[#This Row],[ &lt;15]]/Table17[[#This Row],[FY23 Ach]],"")</f>
        <v>2.6717557251908396E-2</v>
      </c>
      <c r="L124" s="15">
        <f>IFERROR(K124*Table17[[#This Row],[FY24 DATIM Target_Adj (internal) (g*i(district total))]],"")</f>
        <v>12.439560439560438</v>
      </c>
    </row>
    <row r="125" spans="1:12" x14ac:dyDescent="0.3">
      <c r="A125" s="122" t="s">
        <v>9</v>
      </c>
      <c r="B125" s="123" t="s">
        <v>130</v>
      </c>
      <c r="C125" s="123" t="s">
        <v>142</v>
      </c>
      <c r="D125" s="124">
        <v>11</v>
      </c>
      <c r="E125" s="124">
        <v>741</v>
      </c>
      <c r="F125" s="111">
        <f>SUM(Table17[[#This Row],[ &lt;15]:[ 15+]])</f>
        <v>752</v>
      </c>
      <c r="G125" s="125">
        <f t="shared" si="27"/>
        <v>0.3935112506541078</v>
      </c>
      <c r="H125" s="126">
        <f t="shared" si="28"/>
        <v>607.18785975928836</v>
      </c>
      <c r="I125" s="126">
        <f t="shared" si="29"/>
        <v>668.18210361067509</v>
      </c>
      <c r="K125" s="14">
        <f>IFERROR(Table17[[#This Row],[ &lt;15]]/Table17[[#This Row],[FY23 Ach]],"")</f>
        <v>1.4627659574468085E-2</v>
      </c>
      <c r="L125" s="15">
        <f>IFERROR(K125*Table17[[#This Row],[FY24 DATIM Target_Adj (internal) (g*i(district total))]],"")</f>
        <v>9.7739403453689171</v>
      </c>
    </row>
    <row r="126" spans="1:12" x14ac:dyDescent="0.3">
      <c r="A126" s="122" t="s">
        <v>9</v>
      </c>
      <c r="B126" s="123" t="s">
        <v>130</v>
      </c>
      <c r="C126" s="123" t="s">
        <v>143</v>
      </c>
      <c r="D126" s="124"/>
      <c r="E126" s="124">
        <v>40</v>
      </c>
      <c r="F126" s="111">
        <f>SUM(Table17[[#This Row],[ &lt;15]:[ 15+]])</f>
        <v>40</v>
      </c>
      <c r="G126" s="125">
        <f t="shared" si="27"/>
        <v>2.0931449502878074E-2</v>
      </c>
      <c r="H126" s="126">
        <f t="shared" si="28"/>
        <v>32.297226582940866</v>
      </c>
      <c r="I126" s="126">
        <f t="shared" si="29"/>
        <v>35.541601255886967</v>
      </c>
      <c r="K126" s="14">
        <f>IFERROR(Table17[[#This Row],[ &lt;15]]/Table17[[#This Row],[FY23 Ach]],"")</f>
        <v>0</v>
      </c>
      <c r="L126" s="15">
        <f>IFERROR(K126*Table17[[#This Row],[FY24 DATIM Target_Adj (internal) (g*i(district total))]],"")</f>
        <v>0</v>
      </c>
    </row>
    <row r="127" spans="1:12" x14ac:dyDescent="0.3">
      <c r="A127" s="127" t="s">
        <v>9</v>
      </c>
      <c r="B127" s="128" t="s">
        <v>144</v>
      </c>
      <c r="C127" s="128"/>
      <c r="D127" s="129">
        <v>50</v>
      </c>
      <c r="E127" s="129">
        <v>1861</v>
      </c>
      <c r="F127" s="111">
        <f>SUM(Table17[[#This Row],[ &lt;15]:[ 15+]])</f>
        <v>1911</v>
      </c>
      <c r="G127" s="130">
        <f t="shared" si="27"/>
        <v>1</v>
      </c>
      <c r="H127" s="129">
        <v>1543</v>
      </c>
      <c r="I127" s="131">
        <v>1698</v>
      </c>
      <c r="K127" s="14">
        <f>IFERROR(Table17[[#This Row],[ &lt;15]]/Table17[[#This Row],[FY23 Ach]],"")</f>
        <v>2.6164311878597593E-2</v>
      </c>
      <c r="L127" s="15">
        <f>IFERROR(K127*Table17[[#This Row],[FY24 DATIM Target_Adj (internal) (g*i(district total))]],"")</f>
        <v>44.42700156985871</v>
      </c>
    </row>
    <row r="128" spans="1:12" x14ac:dyDescent="0.3">
      <c r="A128" s="117" t="s">
        <v>9</v>
      </c>
      <c r="B128" s="118" t="s">
        <v>145</v>
      </c>
      <c r="C128" s="118" t="s">
        <v>146</v>
      </c>
      <c r="D128" s="119"/>
      <c r="E128" s="119">
        <v>0</v>
      </c>
      <c r="F128" s="106">
        <f>SUM(Table17[[#This Row],[ &lt;15]:[ 15+]])</f>
        <v>0</v>
      </c>
      <c r="G128" s="120">
        <f>F128/$F$147</f>
        <v>0</v>
      </c>
      <c r="H128" s="121">
        <f t="shared" ref="H128:H146" si="30">G128*$H$147</f>
        <v>0</v>
      </c>
      <c r="I128" s="121">
        <f t="shared" ref="I128:I146" si="31">G128*$I$147</f>
        <v>0</v>
      </c>
      <c r="K128" s="14">
        <v>0</v>
      </c>
      <c r="L128" s="15">
        <f>IFERROR(K128*Table17[[#This Row],[FY24 DATIM Target_Adj (internal) (g*i(district total))]],"")</f>
        <v>0</v>
      </c>
    </row>
    <row r="129" spans="1:12" x14ac:dyDescent="0.3">
      <c r="A129" s="117" t="s">
        <v>9</v>
      </c>
      <c r="B129" s="118" t="s">
        <v>145</v>
      </c>
      <c r="C129" s="118" t="s">
        <v>147</v>
      </c>
      <c r="D129" s="119"/>
      <c r="E129" s="119">
        <v>0</v>
      </c>
      <c r="F129" s="106">
        <f>SUM(Table17[[#This Row],[ &lt;15]:[ 15+]])</f>
        <v>0</v>
      </c>
      <c r="G129" s="120">
        <f>F129/$F$147</f>
        <v>0</v>
      </c>
      <c r="H129" s="121">
        <f t="shared" si="30"/>
        <v>0</v>
      </c>
      <c r="I129" s="121">
        <f t="shared" si="31"/>
        <v>0</v>
      </c>
      <c r="K129" s="14">
        <v>0</v>
      </c>
      <c r="L129" s="15">
        <f>IFERROR(K129*Table17[[#This Row],[FY24 DATIM Target_Adj (internal) (g*i(district total))]],"")</f>
        <v>0</v>
      </c>
    </row>
    <row r="130" spans="1:12" x14ac:dyDescent="0.3">
      <c r="A130" s="122" t="s">
        <v>9</v>
      </c>
      <c r="B130" s="123" t="s">
        <v>145</v>
      </c>
      <c r="C130" s="123" t="s">
        <v>148</v>
      </c>
      <c r="D130" s="124">
        <v>1</v>
      </c>
      <c r="E130" s="124">
        <v>59</v>
      </c>
      <c r="F130" s="111">
        <f>SUM(Table17[[#This Row],[ &lt;15]:[ 15+]])</f>
        <v>60</v>
      </c>
      <c r="G130" s="125">
        <f>F130/$F$147</f>
        <v>3.5906642728904849E-2</v>
      </c>
      <c r="H130" s="126">
        <f t="shared" si="30"/>
        <v>31.454219030520647</v>
      </c>
      <c r="I130" s="126">
        <f t="shared" si="31"/>
        <v>34.614003590664275</v>
      </c>
      <c r="K130" s="14">
        <f>IFERROR(Table17[[#This Row],[ &lt;15]]/Table17[[#This Row],[FY23 Ach]],"")</f>
        <v>1.6666666666666666E-2</v>
      </c>
      <c r="L130" s="15">
        <f>IFERROR(K130*Table17[[#This Row],[FY24 DATIM Target_Adj (internal) (g*i(district total))]],"")</f>
        <v>0.57690005984440462</v>
      </c>
    </row>
    <row r="131" spans="1:12" x14ac:dyDescent="0.3">
      <c r="A131" s="122" t="s">
        <v>9</v>
      </c>
      <c r="B131" s="123" t="s">
        <v>145</v>
      </c>
      <c r="C131" s="123" t="s">
        <v>150</v>
      </c>
      <c r="D131" s="124">
        <v>4</v>
      </c>
      <c r="E131" s="124">
        <v>131</v>
      </c>
      <c r="F131" s="111">
        <f>SUM(Table17[[#This Row],[ &lt;15]:[ 15+]])</f>
        <v>135</v>
      </c>
      <c r="G131" s="125">
        <f t="shared" ref="G131:G146" si="32">F131/$F$147</f>
        <v>8.0789946140035901E-2</v>
      </c>
      <c r="H131" s="126">
        <f t="shared" si="30"/>
        <v>70.77199281867145</v>
      </c>
      <c r="I131" s="126">
        <f t="shared" si="31"/>
        <v>77.881508078994614</v>
      </c>
      <c r="K131" s="14">
        <f>IFERROR(Table17[[#This Row],[ &lt;15]]/Table17[[#This Row],[FY23 Ach]],"")</f>
        <v>2.9629629629629631E-2</v>
      </c>
      <c r="L131" s="15">
        <f>IFERROR(K131*Table17[[#This Row],[FY24 DATIM Target_Adj (internal) (g*i(district total))]],"")</f>
        <v>2.3076002393776185</v>
      </c>
    </row>
    <row r="132" spans="1:12" x14ac:dyDescent="0.3">
      <c r="A132" s="117" t="s">
        <v>9</v>
      </c>
      <c r="B132" s="118" t="s">
        <v>145</v>
      </c>
      <c r="C132" s="118" t="s">
        <v>149</v>
      </c>
      <c r="D132" s="119"/>
      <c r="E132" s="119"/>
      <c r="F132" s="106">
        <f>SUM(Table17[[#This Row],[ &lt;15]:[ 15+]])</f>
        <v>0</v>
      </c>
      <c r="G132" s="120">
        <f>F132/$F$155</f>
        <v>0</v>
      </c>
      <c r="H132" s="121">
        <f t="shared" si="30"/>
        <v>0</v>
      </c>
      <c r="I132" s="121">
        <f t="shared" si="31"/>
        <v>0</v>
      </c>
      <c r="K132" s="14">
        <v>0</v>
      </c>
      <c r="L132" s="15">
        <f>IFERROR(K132*Table17[[#This Row],[FY24 DATIM Target_Adj (internal) (g*i(district total))]],"")</f>
        <v>0</v>
      </c>
    </row>
    <row r="133" spans="1:12" x14ac:dyDescent="0.3">
      <c r="A133" s="122" t="s">
        <v>9</v>
      </c>
      <c r="B133" s="123" t="s">
        <v>145</v>
      </c>
      <c r="C133" s="123" t="s">
        <v>151</v>
      </c>
      <c r="D133" s="124">
        <v>2</v>
      </c>
      <c r="E133" s="124">
        <v>53</v>
      </c>
      <c r="F133" s="111">
        <f>SUM(Table17[[#This Row],[ &lt;15]:[ 15+]])</f>
        <v>55</v>
      </c>
      <c r="G133" s="125">
        <f t="shared" si="32"/>
        <v>3.2914422501496107E-2</v>
      </c>
      <c r="H133" s="126">
        <f t="shared" si="30"/>
        <v>28.833034111310589</v>
      </c>
      <c r="I133" s="126">
        <f t="shared" si="31"/>
        <v>31.729503291442246</v>
      </c>
      <c r="K133" s="14">
        <f>IFERROR(Table17[[#This Row],[ &lt;15]]/Table17[[#This Row],[FY23 Ach]],"")</f>
        <v>3.6363636363636362E-2</v>
      </c>
      <c r="L133" s="15">
        <f>IFERROR(K133*Table17[[#This Row],[FY24 DATIM Target_Adj (internal) (g*i(district total))]],"")</f>
        <v>1.1538001196888088</v>
      </c>
    </row>
    <row r="134" spans="1:12" x14ac:dyDescent="0.3">
      <c r="A134" s="117" t="s">
        <v>9</v>
      </c>
      <c r="B134" s="118" t="s">
        <v>145</v>
      </c>
      <c r="C134" s="118" t="s">
        <v>152</v>
      </c>
      <c r="D134" s="119"/>
      <c r="E134" s="119">
        <v>10</v>
      </c>
      <c r="F134" s="106">
        <f>SUM(Table17[[#This Row],[ &lt;15]:[ 15+]])</f>
        <v>10</v>
      </c>
      <c r="G134" s="120">
        <f>F134/$F$155</f>
        <v>9.7181729834791061E-3</v>
      </c>
      <c r="H134" s="121">
        <f t="shared" si="30"/>
        <v>8.5131195335276963</v>
      </c>
      <c r="I134" s="121">
        <f t="shared" si="31"/>
        <v>9.3683187560738581</v>
      </c>
      <c r="K134" s="14">
        <f>IFERROR(Table17[[#This Row],[ &lt;15]]/Table17[[#This Row],[FY23 Ach]],"")</f>
        <v>0</v>
      </c>
      <c r="L134" s="15">
        <f>IFERROR(K134*Table17[[#This Row],[FY24 DATIM Target_Adj (internal) (g*i(district total))]],"")</f>
        <v>0</v>
      </c>
    </row>
    <row r="135" spans="1:12" x14ac:dyDescent="0.3">
      <c r="A135" s="122" t="s">
        <v>9</v>
      </c>
      <c r="B135" s="123" t="s">
        <v>145</v>
      </c>
      <c r="C135" s="123" t="s">
        <v>153</v>
      </c>
      <c r="D135" s="124">
        <v>2</v>
      </c>
      <c r="E135" s="124">
        <v>14</v>
      </c>
      <c r="F135" s="111">
        <f>SUM(Table17[[#This Row],[ &lt;15]:[ 15+]])</f>
        <v>16</v>
      </c>
      <c r="G135" s="125">
        <f t="shared" si="32"/>
        <v>9.5751047277079591E-3</v>
      </c>
      <c r="H135" s="126">
        <f t="shared" si="30"/>
        <v>8.3877917414721725</v>
      </c>
      <c r="I135" s="126">
        <f t="shared" si="31"/>
        <v>9.2304009575104722</v>
      </c>
      <c r="K135" s="14">
        <f>IFERROR(Table17[[#This Row],[ &lt;15]]/Table17[[#This Row],[FY23 Ach]],"")</f>
        <v>0.125</v>
      </c>
      <c r="L135" s="15">
        <f>IFERROR(K135*Table17[[#This Row],[FY24 DATIM Target_Adj (internal) (g*i(district total))]],"")</f>
        <v>1.153800119688809</v>
      </c>
    </row>
    <row r="136" spans="1:12" x14ac:dyDescent="0.3">
      <c r="A136" s="122" t="s">
        <v>9</v>
      </c>
      <c r="B136" s="123" t="s">
        <v>145</v>
      </c>
      <c r="C136" s="123" t="s">
        <v>154</v>
      </c>
      <c r="D136" s="124">
        <v>8</v>
      </c>
      <c r="E136" s="124">
        <v>270</v>
      </c>
      <c r="F136" s="111">
        <f>SUM(Table17[[#This Row],[ &lt;15]:[ 15+]])</f>
        <v>278</v>
      </c>
      <c r="G136" s="125">
        <f t="shared" si="32"/>
        <v>0.1663674446439258</v>
      </c>
      <c r="H136" s="126">
        <f t="shared" si="30"/>
        <v>145.737881508079</v>
      </c>
      <c r="I136" s="126">
        <f t="shared" si="31"/>
        <v>160.37821663674447</v>
      </c>
      <c r="K136" s="14">
        <f>IFERROR(Table17[[#This Row],[ &lt;15]]/Table17[[#This Row],[FY23 Ach]],"")</f>
        <v>2.8776978417266189E-2</v>
      </c>
      <c r="L136" s="15">
        <f>IFERROR(K136*Table17[[#This Row],[FY24 DATIM Target_Adj (internal) (g*i(district total))]],"")</f>
        <v>4.615200478755237</v>
      </c>
    </row>
    <row r="137" spans="1:12" x14ac:dyDescent="0.3">
      <c r="A137" s="122" t="s">
        <v>9</v>
      </c>
      <c r="B137" s="123" t="s">
        <v>145</v>
      </c>
      <c r="C137" s="123" t="s">
        <v>155</v>
      </c>
      <c r="D137" s="124">
        <v>8</v>
      </c>
      <c r="E137" s="124">
        <v>204</v>
      </c>
      <c r="F137" s="111">
        <f>SUM(Table17[[#This Row],[ &lt;15]:[ 15+]])</f>
        <v>212</v>
      </c>
      <c r="G137" s="125">
        <f t="shared" si="32"/>
        <v>0.12687013764213045</v>
      </c>
      <c r="H137" s="126">
        <f t="shared" si="30"/>
        <v>111.13824057450628</v>
      </c>
      <c r="I137" s="126">
        <f t="shared" si="31"/>
        <v>122.30281268701376</v>
      </c>
      <c r="K137" s="14">
        <f>IFERROR(Table17[[#This Row],[ &lt;15]]/Table17[[#This Row],[FY23 Ach]],"")</f>
        <v>3.7735849056603772E-2</v>
      </c>
      <c r="L137" s="15">
        <f>IFERROR(K137*Table17[[#This Row],[FY24 DATIM Target_Adj (internal) (g*i(district total))]],"")</f>
        <v>4.6152004787552361</v>
      </c>
    </row>
    <row r="138" spans="1:12" x14ac:dyDescent="0.3">
      <c r="A138" s="122" t="s">
        <v>9</v>
      </c>
      <c r="B138" s="123" t="s">
        <v>145</v>
      </c>
      <c r="C138" s="123" t="s">
        <v>156</v>
      </c>
      <c r="D138" s="124"/>
      <c r="E138" s="124">
        <v>52</v>
      </c>
      <c r="F138" s="111">
        <f>SUM(Table17[[#This Row],[ &lt;15]:[ 15+]])</f>
        <v>52</v>
      </c>
      <c r="G138" s="125">
        <f t="shared" si="32"/>
        <v>3.1119090365050867E-2</v>
      </c>
      <c r="H138" s="126">
        <f t="shared" si="30"/>
        <v>27.260323159784559</v>
      </c>
      <c r="I138" s="126">
        <f t="shared" si="31"/>
        <v>29.998803111909034</v>
      </c>
      <c r="K138" s="14">
        <f>IFERROR(Table17[[#This Row],[ &lt;15]]/Table17[[#This Row],[FY23 Ach]],"")</f>
        <v>0</v>
      </c>
      <c r="L138" s="15">
        <f>IFERROR(K138*Table17[[#This Row],[FY24 DATIM Target_Adj (internal) (g*i(district total))]],"")</f>
        <v>0</v>
      </c>
    </row>
    <row r="139" spans="1:12" x14ac:dyDescent="0.3">
      <c r="A139" s="122" t="s">
        <v>9</v>
      </c>
      <c r="B139" s="123" t="s">
        <v>145</v>
      </c>
      <c r="C139" s="123" t="s">
        <v>157</v>
      </c>
      <c r="D139" s="124">
        <v>9</v>
      </c>
      <c r="E139" s="124">
        <v>321</v>
      </c>
      <c r="F139" s="111">
        <f>SUM(Table17[[#This Row],[ &lt;15]:[ 15+]])</f>
        <v>330</v>
      </c>
      <c r="G139" s="125">
        <f t="shared" si="32"/>
        <v>0.19748653500897667</v>
      </c>
      <c r="H139" s="126">
        <f t="shared" si="30"/>
        <v>172.99820466786358</v>
      </c>
      <c r="I139" s="126">
        <f t="shared" si="31"/>
        <v>190.37701974865351</v>
      </c>
      <c r="K139" s="14">
        <f>IFERROR(Table17[[#This Row],[ &lt;15]]/Table17[[#This Row],[FY23 Ach]],"")</f>
        <v>2.7272727272727271E-2</v>
      </c>
      <c r="L139" s="15">
        <f>IFERROR(K139*Table17[[#This Row],[FY24 DATIM Target_Adj (internal) (g*i(district total))]],"")</f>
        <v>5.1921005385996413</v>
      </c>
    </row>
    <row r="140" spans="1:12" x14ac:dyDescent="0.3">
      <c r="A140" s="122" t="s">
        <v>9</v>
      </c>
      <c r="B140" s="123" t="s">
        <v>145</v>
      </c>
      <c r="C140" s="123" t="s">
        <v>158</v>
      </c>
      <c r="D140" s="124"/>
      <c r="E140" s="124">
        <v>17</v>
      </c>
      <c r="F140" s="111">
        <f>SUM(Table17[[#This Row],[ &lt;15]:[ 15+]])</f>
        <v>17</v>
      </c>
      <c r="G140" s="125">
        <f t="shared" si="32"/>
        <v>1.0173548773189706E-2</v>
      </c>
      <c r="H140" s="126">
        <f t="shared" si="30"/>
        <v>8.9120287253141832</v>
      </c>
      <c r="I140" s="126">
        <f t="shared" si="31"/>
        <v>9.8073010173548774</v>
      </c>
      <c r="K140" s="14">
        <f>IFERROR(Table17[[#This Row],[ &lt;15]]/Table17[[#This Row],[FY23 Ach]],"")</f>
        <v>0</v>
      </c>
      <c r="L140" s="15">
        <f>IFERROR(K140*Table17[[#This Row],[FY24 DATIM Target_Adj (internal) (g*i(district total))]],"")</f>
        <v>0</v>
      </c>
    </row>
    <row r="141" spans="1:12" x14ac:dyDescent="0.3">
      <c r="A141" s="122" t="s">
        <v>9</v>
      </c>
      <c r="B141" s="123" t="s">
        <v>145</v>
      </c>
      <c r="C141" s="123" t="s">
        <v>159</v>
      </c>
      <c r="D141" s="124">
        <v>2</v>
      </c>
      <c r="E141" s="124">
        <v>160</v>
      </c>
      <c r="F141" s="111">
        <f>SUM(Table17[[#This Row],[ &lt;15]:[ 15+]])</f>
        <v>162</v>
      </c>
      <c r="G141" s="125">
        <f t="shared" si="32"/>
        <v>9.6947935368043081E-2</v>
      </c>
      <c r="H141" s="126">
        <f t="shared" si="30"/>
        <v>84.92639138240574</v>
      </c>
      <c r="I141" s="126">
        <f t="shared" si="31"/>
        <v>93.457809694793525</v>
      </c>
      <c r="K141" s="14">
        <f>IFERROR(Table17[[#This Row],[ &lt;15]]/Table17[[#This Row],[FY23 Ach]],"")</f>
        <v>1.2345679012345678E-2</v>
      </c>
      <c r="L141" s="15">
        <f>IFERROR(K141*Table17[[#This Row],[FY24 DATIM Target_Adj (internal) (g*i(district total))]],"")</f>
        <v>1.1538001196888088</v>
      </c>
    </row>
    <row r="142" spans="1:12" x14ac:dyDescent="0.3">
      <c r="A142" s="122" t="s">
        <v>9</v>
      </c>
      <c r="B142" s="123" t="s">
        <v>145</v>
      </c>
      <c r="C142" s="123" t="s">
        <v>160</v>
      </c>
      <c r="D142" s="124"/>
      <c r="E142" s="124">
        <v>6</v>
      </c>
      <c r="F142" s="111">
        <f>SUM(Table17[[#This Row],[ &lt;15]:[ 15+]])</f>
        <v>6</v>
      </c>
      <c r="G142" s="125">
        <f t="shared" si="32"/>
        <v>3.5906642728904849E-3</v>
      </c>
      <c r="H142" s="126">
        <f t="shared" si="30"/>
        <v>3.1454219030520649</v>
      </c>
      <c r="I142" s="126">
        <f t="shared" si="31"/>
        <v>3.4614003590664275</v>
      </c>
      <c r="K142" s="14">
        <f>IFERROR(Table17[[#This Row],[ &lt;15]]/Table17[[#This Row],[FY23 Ach]],"")</f>
        <v>0</v>
      </c>
      <c r="L142" s="15">
        <f>IFERROR(K142*Table17[[#This Row],[FY24 DATIM Target_Adj (internal) (g*i(district total))]],"")</f>
        <v>0</v>
      </c>
    </row>
    <row r="143" spans="1:12" x14ac:dyDescent="0.3">
      <c r="A143" s="122" t="s">
        <v>9</v>
      </c>
      <c r="B143" s="123" t="s">
        <v>145</v>
      </c>
      <c r="C143" s="123" t="s">
        <v>161</v>
      </c>
      <c r="D143" s="124">
        <v>5</v>
      </c>
      <c r="E143" s="124">
        <v>194</v>
      </c>
      <c r="F143" s="111">
        <f>SUM(Table17[[#This Row],[ &lt;15]:[ 15+]])</f>
        <v>199</v>
      </c>
      <c r="G143" s="125">
        <f t="shared" si="32"/>
        <v>0.11909036505086774</v>
      </c>
      <c r="H143" s="126">
        <f t="shared" si="30"/>
        <v>104.32315978456015</v>
      </c>
      <c r="I143" s="126">
        <f t="shared" si="31"/>
        <v>114.8031119090365</v>
      </c>
      <c r="K143" s="14">
        <f>IFERROR(Table17[[#This Row],[ &lt;15]]/Table17[[#This Row],[FY23 Ach]],"")</f>
        <v>2.5125628140703519E-2</v>
      </c>
      <c r="L143" s="15">
        <f>IFERROR(K143*Table17[[#This Row],[FY24 DATIM Target_Adj (internal) (g*i(district total))]],"")</f>
        <v>2.8845002992220228</v>
      </c>
    </row>
    <row r="144" spans="1:12" x14ac:dyDescent="0.3">
      <c r="A144" s="122" t="s">
        <v>9</v>
      </c>
      <c r="B144" s="123" t="s">
        <v>145</v>
      </c>
      <c r="C144" s="123" t="s">
        <v>162</v>
      </c>
      <c r="D144" s="124">
        <v>1</v>
      </c>
      <c r="E144" s="124">
        <v>116</v>
      </c>
      <c r="F144" s="111">
        <f>SUM(Table17[[#This Row],[ &lt;15]:[ 15+]])</f>
        <v>117</v>
      </c>
      <c r="G144" s="125">
        <f t="shared" si="32"/>
        <v>7.0017953321364457E-2</v>
      </c>
      <c r="H144" s="126">
        <f t="shared" si="30"/>
        <v>61.335727109515261</v>
      </c>
      <c r="I144" s="126">
        <f t="shared" si="31"/>
        <v>67.497307001795335</v>
      </c>
      <c r="K144" s="14">
        <f>IFERROR(Table17[[#This Row],[ &lt;15]]/Table17[[#This Row],[FY23 Ach]],"")</f>
        <v>8.5470085470085479E-3</v>
      </c>
      <c r="L144" s="15">
        <f>IFERROR(K144*Table17[[#This Row],[FY24 DATIM Target_Adj (internal) (g*i(district total))]],"")</f>
        <v>0.57690005984440462</v>
      </c>
    </row>
    <row r="145" spans="1:12" x14ac:dyDescent="0.3">
      <c r="A145" s="122" t="s">
        <v>9</v>
      </c>
      <c r="B145" s="123" t="s">
        <v>145</v>
      </c>
      <c r="C145" s="123" t="s">
        <v>163</v>
      </c>
      <c r="D145" s="124"/>
      <c r="E145" s="124">
        <v>32</v>
      </c>
      <c r="F145" s="111">
        <f>SUM(Table17[[#This Row],[ &lt;15]:[ 15+]])</f>
        <v>32</v>
      </c>
      <c r="G145" s="125">
        <f t="shared" si="32"/>
        <v>1.9150209455415918E-2</v>
      </c>
      <c r="H145" s="126">
        <f t="shared" si="30"/>
        <v>16.775583482944345</v>
      </c>
      <c r="I145" s="126">
        <f t="shared" si="31"/>
        <v>18.460801915020944</v>
      </c>
      <c r="K145" s="14">
        <f>IFERROR(Table17[[#This Row],[ &lt;15]]/Table17[[#This Row],[FY23 Ach]],"")</f>
        <v>0</v>
      </c>
      <c r="L145" s="15">
        <f>IFERROR(K145*Table17[[#This Row],[FY24 DATIM Target_Adj (internal) (g*i(district total))]],"")</f>
        <v>0</v>
      </c>
    </row>
    <row r="146" spans="1:12" x14ac:dyDescent="0.3">
      <c r="A146" s="117" t="s">
        <v>9</v>
      </c>
      <c r="B146" s="118" t="s">
        <v>145</v>
      </c>
      <c r="C146" s="118" t="s">
        <v>164</v>
      </c>
      <c r="D146" s="119"/>
      <c r="E146" s="119">
        <v>0</v>
      </c>
      <c r="F146" s="106">
        <f>SUM(Table17[[#This Row],[ &lt;15]:[ 15+]])</f>
        <v>0</v>
      </c>
      <c r="G146" s="120">
        <f t="shared" si="32"/>
        <v>0</v>
      </c>
      <c r="H146" s="121">
        <f t="shared" si="30"/>
        <v>0</v>
      </c>
      <c r="I146" s="121">
        <f t="shared" si="31"/>
        <v>0</v>
      </c>
      <c r="K146" s="14">
        <v>0</v>
      </c>
      <c r="L146" s="15">
        <f>IFERROR(K146*Table17[[#This Row],[FY24 DATIM Target_Adj (internal) (g*i(district total))]],"")</f>
        <v>0</v>
      </c>
    </row>
    <row r="147" spans="1:12" x14ac:dyDescent="0.3">
      <c r="A147" s="127" t="s">
        <v>9</v>
      </c>
      <c r="B147" s="128" t="s">
        <v>165</v>
      </c>
      <c r="C147" s="128"/>
      <c r="D147" s="129">
        <v>42</v>
      </c>
      <c r="E147" s="129">
        <v>1629</v>
      </c>
      <c r="F147" s="111">
        <f>SUM(Table17[[#This Row],[ &lt;15]:[ 15+]])</f>
        <v>1671</v>
      </c>
      <c r="G147" s="130">
        <f>F147/$F$147</f>
        <v>1</v>
      </c>
      <c r="H147" s="129">
        <v>876</v>
      </c>
      <c r="I147" s="131">
        <v>964</v>
      </c>
      <c r="K147" s="14">
        <f>IFERROR(Table17[[#This Row],[ &lt;15]]/Table17[[#This Row],[FY23 Ach]],"")</f>
        <v>2.5134649910233394E-2</v>
      </c>
      <c r="L147" s="15">
        <f>IFERROR(K147*Table17[[#This Row],[FY24 DATIM Target_Adj (internal) (g*i(district total))]],"")</f>
        <v>24.229802513464993</v>
      </c>
    </row>
    <row r="148" spans="1:12" x14ac:dyDescent="0.3">
      <c r="A148" s="122" t="s">
        <v>9</v>
      </c>
      <c r="B148" s="123" t="s">
        <v>166</v>
      </c>
      <c r="C148" s="123" t="s">
        <v>167</v>
      </c>
      <c r="D148" s="124"/>
      <c r="E148" s="124">
        <v>81</v>
      </c>
      <c r="F148" s="111">
        <f>SUM(Table17[[#This Row],[ &lt;15]:[ 15+]])</f>
        <v>81</v>
      </c>
      <c r="G148" s="125">
        <f t="shared" ref="G148:G155" si="33">F148/$F$155</f>
        <v>7.8717201166180764E-2</v>
      </c>
      <c r="H148" s="126">
        <f>G148*$H$155</f>
        <v>57.463556851311957</v>
      </c>
      <c r="I148" s="126">
        <f>G148*$I$155</f>
        <v>63.209912536443156</v>
      </c>
      <c r="K148" s="14">
        <f>IFERROR(Table17[[#This Row],[ &lt;15]]/Table17[[#This Row],[FY23 Ach]],"")</f>
        <v>0</v>
      </c>
      <c r="L148" s="15">
        <f>IFERROR(K148*Table17[[#This Row],[FY24 DATIM Target_Adj (internal) (g*i(district total))]],"")</f>
        <v>0</v>
      </c>
    </row>
    <row r="149" spans="1:12" x14ac:dyDescent="0.3">
      <c r="A149" s="122" t="s">
        <v>9</v>
      </c>
      <c r="B149" s="123" t="s">
        <v>166</v>
      </c>
      <c r="C149" s="123" t="s">
        <v>168</v>
      </c>
      <c r="D149" s="124">
        <v>9</v>
      </c>
      <c r="E149" s="124">
        <v>85</v>
      </c>
      <c r="F149" s="111">
        <f>SUM(Table17[[#This Row],[ &lt;15]:[ 15+]])</f>
        <v>94</v>
      </c>
      <c r="G149" s="125">
        <f t="shared" si="33"/>
        <v>9.1350826044703598E-2</v>
      </c>
      <c r="H149" s="126">
        <f t="shared" ref="H149:H154" si="34">G149*$H$155</f>
        <v>66.686103012633623</v>
      </c>
      <c r="I149" s="126">
        <f t="shared" ref="I149:I154" si="35">G149*$I$155</f>
        <v>73.354713313896994</v>
      </c>
      <c r="K149" s="14">
        <f>IFERROR(Table17[[#This Row],[ &lt;15]]/Table17[[#This Row],[FY23 Ach]],"")</f>
        <v>9.5744680851063829E-2</v>
      </c>
      <c r="L149" s="15">
        <f>IFERROR(K149*Table17[[#This Row],[FY24 DATIM Target_Adj (internal) (g*i(district total))]],"")</f>
        <v>7.0233236151603506</v>
      </c>
    </row>
    <row r="150" spans="1:12" x14ac:dyDescent="0.3">
      <c r="A150" s="117" t="s">
        <v>9</v>
      </c>
      <c r="B150" s="118" t="s">
        <v>166</v>
      </c>
      <c r="C150" s="118" t="s">
        <v>169</v>
      </c>
      <c r="D150" s="119"/>
      <c r="E150" s="119">
        <v>0</v>
      </c>
      <c r="F150" s="106">
        <f>SUM(Table17[[#This Row],[ &lt;15]:[ 15+]])</f>
        <v>0</v>
      </c>
      <c r="G150" s="120">
        <f t="shared" si="33"/>
        <v>0</v>
      </c>
      <c r="H150" s="121">
        <f t="shared" si="34"/>
        <v>0</v>
      </c>
      <c r="I150" s="121">
        <f t="shared" si="35"/>
        <v>0</v>
      </c>
      <c r="K150" s="14">
        <v>0</v>
      </c>
      <c r="L150" s="15">
        <f>IFERROR(K150*Table17[[#This Row],[FY24 DATIM Target_Adj (internal) (g*i(district total))]],"")</f>
        <v>0</v>
      </c>
    </row>
    <row r="151" spans="1:12" x14ac:dyDescent="0.3">
      <c r="A151" s="117" t="s">
        <v>9</v>
      </c>
      <c r="B151" s="118" t="s">
        <v>166</v>
      </c>
      <c r="C151" s="118" t="s">
        <v>170</v>
      </c>
      <c r="D151" s="119"/>
      <c r="E151" s="119">
        <v>12</v>
      </c>
      <c r="F151" s="106">
        <v>12</v>
      </c>
      <c r="G151" s="120">
        <f t="shared" si="33"/>
        <v>1.1661807580174927E-2</v>
      </c>
      <c r="H151" s="121">
        <f t="shared" si="34"/>
        <v>8.5131195335276963</v>
      </c>
      <c r="I151" s="121">
        <f t="shared" si="35"/>
        <v>9.3644314868804663</v>
      </c>
      <c r="K151" s="14">
        <f>IFERROR(Table17[[#This Row],[ &lt;15]]/Table17[[#This Row],[FY23 Ach]],"")</f>
        <v>0</v>
      </c>
      <c r="L151" s="15">
        <f>IFERROR(K151*Table17[[#This Row],[FY24 DATIM Target_Adj (internal) (g*i(district total))]],"")</f>
        <v>0</v>
      </c>
    </row>
    <row r="152" spans="1:12" x14ac:dyDescent="0.3">
      <c r="A152" s="122" t="s">
        <v>9</v>
      </c>
      <c r="B152" s="123" t="s">
        <v>166</v>
      </c>
      <c r="C152" s="123" t="s">
        <v>171</v>
      </c>
      <c r="D152" s="124">
        <v>12</v>
      </c>
      <c r="E152" s="124">
        <v>238</v>
      </c>
      <c r="F152" s="111">
        <f>SUM(Table17[[#This Row],[ &lt;15]:[ 15+]])</f>
        <v>250</v>
      </c>
      <c r="G152" s="125">
        <f t="shared" si="33"/>
        <v>0.24295432458697766</v>
      </c>
      <c r="H152" s="126">
        <f t="shared" si="34"/>
        <v>177.35665694849368</v>
      </c>
      <c r="I152" s="126">
        <f t="shared" si="35"/>
        <v>195.09232264334307</v>
      </c>
      <c r="K152" s="14">
        <f>IFERROR(Table17[[#This Row],[ &lt;15]]/Table17[[#This Row],[FY23 Ach]],"")</f>
        <v>4.8000000000000001E-2</v>
      </c>
      <c r="L152" s="15">
        <f>IFERROR(K152*Table17[[#This Row],[FY24 DATIM Target_Adj (internal) (g*i(district total))]],"")</f>
        <v>9.3644314868804681</v>
      </c>
    </row>
    <row r="153" spans="1:12" x14ac:dyDescent="0.3">
      <c r="A153" s="122" t="s">
        <v>9</v>
      </c>
      <c r="B153" s="123" t="s">
        <v>166</v>
      </c>
      <c r="C153" s="123" t="s">
        <v>172</v>
      </c>
      <c r="D153" s="124">
        <v>22</v>
      </c>
      <c r="E153" s="124">
        <v>233</v>
      </c>
      <c r="F153" s="111">
        <f>SUM(Table17[[#This Row],[ &lt;15]:[ 15+]])</f>
        <v>255</v>
      </c>
      <c r="G153" s="125">
        <f t="shared" si="33"/>
        <v>0.24781341107871721</v>
      </c>
      <c r="H153" s="126">
        <f t="shared" si="34"/>
        <v>180.90379008746356</v>
      </c>
      <c r="I153" s="126">
        <f t="shared" si="35"/>
        <v>198.99416909620993</v>
      </c>
      <c r="K153" s="14">
        <f>IFERROR(Table17[[#This Row],[ &lt;15]]/Table17[[#This Row],[FY23 Ach]],"")</f>
        <v>8.6274509803921567E-2</v>
      </c>
      <c r="L153" s="15">
        <f>IFERROR(K153*Table17[[#This Row],[FY24 DATIM Target_Adj (internal) (g*i(district total))]],"")</f>
        <v>17.168124392614189</v>
      </c>
    </row>
    <row r="154" spans="1:12" x14ac:dyDescent="0.3">
      <c r="A154" s="122" t="s">
        <v>9</v>
      </c>
      <c r="B154" s="123" t="s">
        <v>166</v>
      </c>
      <c r="C154" s="123" t="s">
        <v>173</v>
      </c>
      <c r="D154" s="124">
        <v>12</v>
      </c>
      <c r="E154" s="124">
        <v>337</v>
      </c>
      <c r="F154" s="111">
        <f>SUM(Table17[[#This Row],[ &lt;15]:[ 15+]])</f>
        <v>349</v>
      </c>
      <c r="G154" s="125">
        <f t="shared" si="33"/>
        <v>0.33916423712342081</v>
      </c>
      <c r="H154" s="126">
        <f t="shared" si="34"/>
        <v>247.58989310009719</v>
      </c>
      <c r="I154" s="126">
        <f t="shared" si="35"/>
        <v>272.34888241010691</v>
      </c>
      <c r="K154" s="14">
        <f>IFERROR(Table17[[#This Row],[ &lt;15]]/Table17[[#This Row],[FY23 Ach]],"")</f>
        <v>3.4383954154727794E-2</v>
      </c>
      <c r="L154" s="15">
        <f>IFERROR(K154*Table17[[#This Row],[FY24 DATIM Target_Adj (internal) (g*i(district total))]],"")</f>
        <v>9.3644314868804663</v>
      </c>
    </row>
    <row r="155" spans="1:12" x14ac:dyDescent="0.3">
      <c r="A155" s="127" t="s">
        <v>9</v>
      </c>
      <c r="B155" s="128" t="s">
        <v>174</v>
      </c>
      <c r="C155" s="128"/>
      <c r="D155" s="129">
        <v>55</v>
      </c>
      <c r="E155" s="129">
        <v>974</v>
      </c>
      <c r="F155" s="111">
        <f>SUM(Table17[[#This Row],[ &lt;15]:[ 15+]])</f>
        <v>1029</v>
      </c>
      <c r="G155" s="130">
        <f t="shared" si="33"/>
        <v>1</v>
      </c>
      <c r="H155" s="129">
        <v>730</v>
      </c>
      <c r="I155" s="131">
        <v>803</v>
      </c>
      <c r="K155" s="14">
        <f>IFERROR(Table17[[#This Row],[ &lt;15]]/Table17[[#This Row],[FY23 Ach]],"")</f>
        <v>5.3449951409135082E-2</v>
      </c>
      <c r="L155" s="15">
        <f>IFERROR(K155*Table17[[#This Row],[FY24 DATIM Target_Adj (internal) (g*i(district total))]],"")</f>
        <v>42.920310981535472</v>
      </c>
    </row>
    <row r="156" spans="1:12" x14ac:dyDescent="0.3">
      <c r="A156" s="117" t="s">
        <v>9</v>
      </c>
      <c r="B156" s="118" t="s">
        <v>175</v>
      </c>
      <c r="C156" s="118" t="s">
        <v>176</v>
      </c>
      <c r="D156" s="119"/>
      <c r="E156" s="119">
        <v>0</v>
      </c>
      <c r="F156" s="106">
        <f>SUM(Table17[[#This Row],[ &lt;15]:[ 15+]])</f>
        <v>0</v>
      </c>
      <c r="G156" s="120">
        <f t="shared" ref="G156:G170" si="36">F156/$F$170</f>
        <v>0</v>
      </c>
      <c r="H156" s="121">
        <f t="shared" ref="H156:H169" si="37">G156*$H$170</f>
        <v>0</v>
      </c>
      <c r="I156" s="121">
        <f>G156*$I$170</f>
        <v>0</v>
      </c>
      <c r="K156" s="14">
        <v>0</v>
      </c>
      <c r="L156" s="15">
        <f>IFERROR(K156*Table17[[#This Row],[FY24 DATIM Target_Adj (internal) (g*i(district total))]],"")</f>
        <v>0</v>
      </c>
    </row>
    <row r="157" spans="1:12" x14ac:dyDescent="0.3">
      <c r="A157" s="122" t="s">
        <v>9</v>
      </c>
      <c r="B157" s="123" t="s">
        <v>175</v>
      </c>
      <c r="C157" s="123" t="s">
        <v>177</v>
      </c>
      <c r="D157" s="124"/>
      <c r="E157" s="124">
        <v>10</v>
      </c>
      <c r="F157" s="111">
        <f>SUM(Table17[[#This Row],[ &lt;15]:[ 15+]])</f>
        <v>10</v>
      </c>
      <c r="G157" s="125">
        <f t="shared" si="36"/>
        <v>1.5290519877675841E-2</v>
      </c>
      <c r="H157" s="126">
        <f t="shared" si="37"/>
        <v>7.9204892966360854</v>
      </c>
      <c r="I157" s="126">
        <f>G157*$I$170</f>
        <v>8.7155963302752291</v>
      </c>
      <c r="K157" s="14">
        <f>IFERROR(Table17[[#This Row],[ &lt;15]]/Table17[[#This Row],[FY23 Ach]],"")</f>
        <v>0</v>
      </c>
      <c r="L157" s="15">
        <f>IFERROR(K157*Table17[[#This Row],[FY24 DATIM Target_Adj (internal) (g*i(district total))]],"")</f>
        <v>0</v>
      </c>
    </row>
    <row r="158" spans="1:12" x14ac:dyDescent="0.3">
      <c r="A158" s="117" t="s">
        <v>9</v>
      </c>
      <c r="B158" s="118" t="s">
        <v>175</v>
      </c>
      <c r="C158" s="118" t="s">
        <v>178</v>
      </c>
      <c r="D158" s="119"/>
      <c r="E158" s="119">
        <v>1</v>
      </c>
      <c r="F158" s="106">
        <v>1</v>
      </c>
      <c r="G158" s="120">
        <f t="shared" si="36"/>
        <v>1.5290519877675841E-3</v>
      </c>
      <c r="H158" s="121">
        <f t="shared" si="37"/>
        <v>0.79204892966360851</v>
      </c>
      <c r="I158" s="121">
        <f t="shared" ref="I158:I169" si="38">G158*$I$170</f>
        <v>0.87155963302752293</v>
      </c>
      <c r="K158" s="14">
        <f>IFERROR(Table17[[#This Row],[ &lt;15]]/Table17[[#This Row],[FY23 Ach]],"")</f>
        <v>0</v>
      </c>
      <c r="L158" s="15">
        <f>IFERROR(K158*Table17[[#This Row],[FY24 DATIM Target_Adj (internal) (g*i(district total))]],"")</f>
        <v>0</v>
      </c>
    </row>
    <row r="159" spans="1:12" x14ac:dyDescent="0.3">
      <c r="A159" s="122" t="s">
        <v>9</v>
      </c>
      <c r="B159" s="123" t="s">
        <v>175</v>
      </c>
      <c r="C159" s="123" t="s">
        <v>179</v>
      </c>
      <c r="D159" s="124"/>
      <c r="E159" s="124">
        <v>56</v>
      </c>
      <c r="F159" s="111">
        <f>SUM(Table17[[#This Row],[ &lt;15]:[ 15+]])</f>
        <v>56</v>
      </c>
      <c r="G159" s="125">
        <f t="shared" si="36"/>
        <v>8.5626911314984705E-2</v>
      </c>
      <c r="H159" s="126">
        <f t="shared" si="37"/>
        <v>44.354740061162076</v>
      </c>
      <c r="I159" s="126">
        <f t="shared" si="38"/>
        <v>48.807339449541281</v>
      </c>
      <c r="K159" s="14">
        <f>IFERROR(Table17[[#This Row],[ &lt;15]]/Table17[[#This Row],[FY23 Ach]],"")</f>
        <v>0</v>
      </c>
      <c r="L159" s="15">
        <f>IFERROR(K159*Table17[[#This Row],[FY24 DATIM Target_Adj (internal) (g*i(district total))]],"")</f>
        <v>0</v>
      </c>
    </row>
    <row r="160" spans="1:12" x14ac:dyDescent="0.3">
      <c r="A160" s="117" t="s">
        <v>9</v>
      </c>
      <c r="B160" s="118" t="s">
        <v>175</v>
      </c>
      <c r="C160" s="118" t="s">
        <v>180</v>
      </c>
      <c r="D160" s="119"/>
      <c r="E160" s="119">
        <v>1</v>
      </c>
      <c r="F160" s="106">
        <v>1</v>
      </c>
      <c r="G160" s="120">
        <f t="shared" si="36"/>
        <v>1.5290519877675841E-3</v>
      </c>
      <c r="H160" s="121">
        <f t="shared" si="37"/>
        <v>0.79204892966360851</v>
      </c>
      <c r="I160" s="121">
        <f t="shared" si="38"/>
        <v>0.87155963302752293</v>
      </c>
      <c r="K160" s="14">
        <f>IFERROR(Table17[[#This Row],[ &lt;15]]/Table17[[#This Row],[FY23 Ach]],"")</f>
        <v>0</v>
      </c>
      <c r="L160" s="15">
        <f>IFERROR(K160*Table17[[#This Row],[FY24 DATIM Target_Adj (internal) (g*i(district total))]],"")</f>
        <v>0</v>
      </c>
    </row>
    <row r="161" spans="1:12" x14ac:dyDescent="0.3">
      <c r="A161" s="117" t="s">
        <v>9</v>
      </c>
      <c r="B161" s="118" t="s">
        <v>175</v>
      </c>
      <c r="C161" s="118" t="s">
        <v>181</v>
      </c>
      <c r="D161" s="119"/>
      <c r="E161" s="119">
        <v>0</v>
      </c>
      <c r="F161" s="106">
        <f>SUM(Table17[[#This Row],[ &lt;15]:[ 15+]])</f>
        <v>0</v>
      </c>
      <c r="G161" s="120">
        <f t="shared" si="36"/>
        <v>0</v>
      </c>
      <c r="H161" s="121">
        <f t="shared" si="37"/>
        <v>0</v>
      </c>
      <c r="I161" s="121">
        <f t="shared" si="38"/>
        <v>0</v>
      </c>
      <c r="K161" s="14">
        <v>0</v>
      </c>
      <c r="L161" s="15">
        <f>IFERROR(K161*Table17[[#This Row],[FY24 DATIM Target_Adj (internal) (g*i(district total))]],"")</f>
        <v>0</v>
      </c>
    </row>
    <row r="162" spans="1:12" x14ac:dyDescent="0.3">
      <c r="A162" s="117" t="s">
        <v>9</v>
      </c>
      <c r="B162" s="118" t="s">
        <v>175</v>
      </c>
      <c r="C162" s="118" t="s">
        <v>182</v>
      </c>
      <c r="D162" s="119"/>
      <c r="E162" s="119">
        <v>0</v>
      </c>
      <c r="F162" s="106">
        <f>SUM(Table17[[#This Row],[ &lt;15]:[ 15+]])</f>
        <v>0</v>
      </c>
      <c r="G162" s="120">
        <f t="shared" si="36"/>
        <v>0</v>
      </c>
      <c r="H162" s="121">
        <f t="shared" si="37"/>
        <v>0</v>
      </c>
      <c r="I162" s="121">
        <f t="shared" si="38"/>
        <v>0</v>
      </c>
      <c r="K162" s="14">
        <v>0</v>
      </c>
      <c r="L162" s="15">
        <f>IFERROR(K162*Table17[[#This Row],[FY24 DATIM Target_Adj (internal) (g*i(district total))]],"")</f>
        <v>0</v>
      </c>
    </row>
    <row r="163" spans="1:12" x14ac:dyDescent="0.3">
      <c r="A163" s="122" t="s">
        <v>9</v>
      </c>
      <c r="B163" s="123" t="s">
        <v>175</v>
      </c>
      <c r="C163" s="123" t="s">
        <v>183</v>
      </c>
      <c r="D163" s="124"/>
      <c r="E163" s="124">
        <v>55</v>
      </c>
      <c r="F163" s="111">
        <f>SUM(Table17[[#This Row],[ &lt;15]:[ 15+]])</f>
        <v>55</v>
      </c>
      <c r="G163" s="125">
        <f t="shared" si="36"/>
        <v>8.4097859327217125E-2</v>
      </c>
      <c r="H163" s="126">
        <f t="shared" si="37"/>
        <v>43.562691131498468</v>
      </c>
      <c r="I163" s="126">
        <f t="shared" si="38"/>
        <v>47.935779816513758</v>
      </c>
      <c r="K163" s="14">
        <f>IFERROR(Table17[[#This Row],[ &lt;15]]/Table17[[#This Row],[FY23 Ach]],"")</f>
        <v>0</v>
      </c>
      <c r="L163" s="15">
        <f>IFERROR(K163*Table17[[#This Row],[FY24 DATIM Target_Adj (internal) (g*i(district total))]],"")</f>
        <v>0</v>
      </c>
    </row>
    <row r="164" spans="1:12" x14ac:dyDescent="0.3">
      <c r="A164" s="117" t="s">
        <v>9</v>
      </c>
      <c r="B164" s="118" t="s">
        <v>175</v>
      </c>
      <c r="C164" s="118" t="s">
        <v>184</v>
      </c>
      <c r="D164" s="119"/>
      <c r="E164" s="119">
        <v>0</v>
      </c>
      <c r="F164" s="106">
        <f>SUM(Table17[[#This Row],[ &lt;15]:[ 15+]])</f>
        <v>0</v>
      </c>
      <c r="G164" s="120">
        <f t="shared" si="36"/>
        <v>0</v>
      </c>
      <c r="H164" s="121">
        <f t="shared" si="37"/>
        <v>0</v>
      </c>
      <c r="I164" s="121">
        <f t="shared" si="38"/>
        <v>0</v>
      </c>
      <c r="K164" s="14">
        <v>0</v>
      </c>
      <c r="L164" s="15">
        <f>IFERROR(K164*Table17[[#This Row],[FY24 DATIM Target_Adj (internal) (g*i(district total))]],"")</f>
        <v>0</v>
      </c>
    </row>
    <row r="165" spans="1:12" x14ac:dyDescent="0.3">
      <c r="A165" s="122" t="s">
        <v>9</v>
      </c>
      <c r="B165" s="123" t="s">
        <v>175</v>
      </c>
      <c r="C165" s="123" t="s">
        <v>185</v>
      </c>
      <c r="D165" s="124">
        <v>2</v>
      </c>
      <c r="E165" s="124">
        <v>147</v>
      </c>
      <c r="F165" s="111">
        <f>SUM(Table17[[#This Row],[ &lt;15]:[ 15+]])</f>
        <v>149</v>
      </c>
      <c r="G165" s="125">
        <f t="shared" si="36"/>
        <v>0.22782874617737003</v>
      </c>
      <c r="H165" s="126">
        <f t="shared" si="37"/>
        <v>118.01529051987768</v>
      </c>
      <c r="I165" s="126">
        <f t="shared" si="38"/>
        <v>129.86238532110093</v>
      </c>
      <c r="K165" s="14">
        <f>IFERROR(Table17[[#This Row],[ &lt;15]]/Table17[[#This Row],[FY23 Ach]],"")</f>
        <v>1.3422818791946308E-2</v>
      </c>
      <c r="L165" s="15">
        <f>IFERROR(K165*Table17[[#This Row],[FY24 DATIM Target_Adj (internal) (g*i(district total))]],"")</f>
        <v>1.7431192660550461</v>
      </c>
    </row>
    <row r="166" spans="1:12" x14ac:dyDescent="0.3">
      <c r="A166" s="122" t="s">
        <v>9</v>
      </c>
      <c r="B166" s="123" t="s">
        <v>175</v>
      </c>
      <c r="C166" s="123" t="s">
        <v>186</v>
      </c>
      <c r="D166" s="124"/>
      <c r="E166" s="124">
        <v>33</v>
      </c>
      <c r="F166" s="111">
        <f>SUM(Table17[[#This Row],[ &lt;15]:[ 15+]])</f>
        <v>33</v>
      </c>
      <c r="G166" s="125">
        <f t="shared" si="36"/>
        <v>5.0458715596330278E-2</v>
      </c>
      <c r="H166" s="126">
        <f t="shared" si="37"/>
        <v>26.137614678899084</v>
      </c>
      <c r="I166" s="126">
        <f t="shared" si="38"/>
        <v>28.761467889908257</v>
      </c>
      <c r="K166" s="14">
        <f>IFERROR(Table17[[#This Row],[ &lt;15]]/Table17[[#This Row],[FY23 Ach]],"")</f>
        <v>0</v>
      </c>
      <c r="L166" s="15">
        <f>IFERROR(K166*Table17[[#This Row],[FY24 DATIM Target_Adj (internal) (g*i(district total))]],"")</f>
        <v>0</v>
      </c>
    </row>
    <row r="167" spans="1:12" x14ac:dyDescent="0.3">
      <c r="A167" s="122" t="s">
        <v>9</v>
      </c>
      <c r="B167" s="123" t="s">
        <v>175</v>
      </c>
      <c r="C167" s="123" t="s">
        <v>187</v>
      </c>
      <c r="D167" s="124">
        <v>2</v>
      </c>
      <c r="E167" s="124">
        <v>322</v>
      </c>
      <c r="F167" s="111">
        <f>SUM(Table17[[#This Row],[ &lt;15]:[ 15+]])</f>
        <v>324</v>
      </c>
      <c r="G167" s="125">
        <f t="shared" si="36"/>
        <v>0.49541284403669728</v>
      </c>
      <c r="H167" s="126">
        <f t="shared" si="37"/>
        <v>256.62385321100919</v>
      </c>
      <c r="I167" s="126">
        <f t="shared" si="38"/>
        <v>282.38532110091745</v>
      </c>
      <c r="K167" s="14">
        <f>IFERROR(Table17[[#This Row],[ &lt;15]]/Table17[[#This Row],[FY23 Ach]],"")</f>
        <v>6.1728395061728392E-3</v>
      </c>
      <c r="L167" s="15">
        <f>IFERROR(K167*Table17[[#This Row],[FY24 DATIM Target_Adj (internal) (g*i(district total))]],"")</f>
        <v>1.7431192660550459</v>
      </c>
    </row>
    <row r="168" spans="1:12" x14ac:dyDescent="0.3">
      <c r="A168" s="122" t="s">
        <v>9</v>
      </c>
      <c r="B168" s="123" t="s">
        <v>175</v>
      </c>
      <c r="C168" s="123" t="s">
        <v>188</v>
      </c>
      <c r="D168" s="124"/>
      <c r="E168" s="124">
        <v>27</v>
      </c>
      <c r="F168" s="111">
        <f>SUM(Table17[[#This Row],[ &lt;15]:[ 15+]])</f>
        <v>27</v>
      </c>
      <c r="G168" s="125">
        <f t="shared" si="36"/>
        <v>4.1284403669724773E-2</v>
      </c>
      <c r="H168" s="126">
        <f t="shared" si="37"/>
        <v>21.385321100917434</v>
      </c>
      <c r="I168" s="126">
        <f t="shared" si="38"/>
        <v>23.532110091743121</v>
      </c>
      <c r="K168" s="14">
        <f>IFERROR(Table17[[#This Row],[ &lt;15]]/Table17[[#This Row],[FY23 Ach]],"")</f>
        <v>0</v>
      </c>
      <c r="L168" s="15">
        <f>IFERROR(K168*Table17[[#This Row],[FY24 DATIM Target_Adj (internal) (g*i(district total))]],"")</f>
        <v>0</v>
      </c>
    </row>
    <row r="169" spans="1:12" x14ac:dyDescent="0.3">
      <c r="A169" s="122" t="s">
        <v>9</v>
      </c>
      <c r="B169" s="123" t="s">
        <v>175</v>
      </c>
      <c r="C169" s="123" t="s">
        <v>189</v>
      </c>
      <c r="D169" s="124"/>
      <c r="E169" s="124">
        <v>11</v>
      </c>
      <c r="F169" s="111">
        <v>11</v>
      </c>
      <c r="G169" s="125">
        <f t="shared" si="36"/>
        <v>1.6819571865443424E-2</v>
      </c>
      <c r="H169" s="126">
        <f t="shared" si="37"/>
        <v>8.712538226299694</v>
      </c>
      <c r="I169" s="126">
        <f t="shared" si="38"/>
        <v>9.5871559633027523</v>
      </c>
      <c r="K169" s="14">
        <f>IFERROR(Table17[[#This Row],[ &lt;15]]/Table17[[#This Row],[FY23 Ach]],"")</f>
        <v>0</v>
      </c>
      <c r="L169" s="15">
        <f>IFERROR(K169*Table17[[#This Row],[FY24 DATIM Target_Adj (internal) (g*i(district total))]],"")</f>
        <v>0</v>
      </c>
    </row>
    <row r="170" spans="1:12" x14ac:dyDescent="0.3">
      <c r="A170" s="127" t="s">
        <v>9</v>
      </c>
      <c r="B170" s="128" t="s">
        <v>190</v>
      </c>
      <c r="C170" s="128"/>
      <c r="D170" s="129">
        <v>4</v>
      </c>
      <c r="E170" s="129">
        <v>650</v>
      </c>
      <c r="F170" s="111">
        <f>SUM(Table17[[#This Row],[ &lt;15]:[ 15+]])</f>
        <v>654</v>
      </c>
      <c r="G170" s="130">
        <f t="shared" si="36"/>
        <v>1</v>
      </c>
      <c r="H170" s="129">
        <v>518</v>
      </c>
      <c r="I170" s="131">
        <v>570</v>
      </c>
      <c r="K170" s="14">
        <f>IFERROR(Table17[[#This Row],[ &lt;15]]/Table17[[#This Row],[FY23 Ach]],"")</f>
        <v>6.1162079510703364E-3</v>
      </c>
      <c r="L170" s="15">
        <f>IFERROR(K170*Table17[[#This Row],[FY24 DATIM Target_Adj (internal) (g*i(district total))]],"")</f>
        <v>3.4862385321100917</v>
      </c>
    </row>
  </sheetData>
  <pageMargins left="0.7" right="0.7" top="0.75" bottom="0.75" header="0.3" footer="0.3"/>
  <ignoredErrors>
    <ignoredError sqref="F2:F170" unlockedFormula="1"/>
    <ignoredError sqref="G2:G170" unlockedFormula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Tx_Curr</vt:lpstr>
      <vt:lpstr>PMTCT STAT D</vt:lpstr>
      <vt:lpstr>PMTCT STAT N</vt:lpstr>
      <vt:lpstr>HTS TST</vt:lpstr>
      <vt:lpstr>HTS POS</vt:lpstr>
      <vt:lpstr>TX NEW</vt:lpstr>
      <vt:lpstr>PMTCT ART</vt:lpstr>
      <vt:lpstr>PMTCT EID</vt:lpstr>
      <vt:lpstr>TB PREV D</vt:lpstr>
      <vt:lpstr>TB PREV N</vt:lpstr>
      <vt:lpstr>HTS_SELF</vt:lpstr>
      <vt:lpstr>TX_PVLS D</vt:lpstr>
      <vt:lpstr>TX_PVLS N</vt:lpstr>
      <vt:lpstr>GEND GBV</vt:lpstr>
      <vt:lpstr>TX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Opias Phiri</dc:creator>
  <cp:lastModifiedBy>Shida Nyimbili</cp:lastModifiedBy>
  <dcterms:created xsi:type="dcterms:W3CDTF">2024-08-02T09:36:52Z</dcterms:created>
  <dcterms:modified xsi:type="dcterms:W3CDTF">2024-08-20T19:15:43Z</dcterms:modified>
</cp:coreProperties>
</file>