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3" activeTab="7"/>
  </bookViews>
  <sheets>
    <sheet name="ComputersMoniors" sheetId="1" r:id="rId1"/>
    <sheet name="FrigeFreezer" sheetId="4" r:id="rId2"/>
    <sheet name="Lighting" sheetId="5" r:id="rId3"/>
    <sheet name="TVs" sheetId="6" r:id="rId4"/>
    <sheet name="ElectricHeaters" sheetId="7" r:id="rId5"/>
    <sheet name="GameConsoles" sheetId="8" r:id="rId6"/>
    <sheet name="TumbleDryers" sheetId="9" r:id="rId7"/>
    <sheet name="Cooking" sheetId="10" r:id="rId8"/>
    <sheet name="Sheet4" sheetId="11" r:id="rId9"/>
  </sheets>
  <calcPr calcId="125725"/>
</workbook>
</file>

<file path=xl/calcChain.xml><?xml version="1.0" encoding="utf-8"?>
<calcChain xmlns="http://schemas.openxmlformats.org/spreadsheetml/2006/main">
  <c r="B2" i="11"/>
  <c r="E5" i="10"/>
  <c r="E3" s="1"/>
  <c r="E2"/>
  <c r="E7"/>
  <c r="E6"/>
  <c r="E4"/>
  <c r="E12"/>
  <c r="E11"/>
  <c r="E10"/>
  <c r="E9"/>
  <c r="E8"/>
  <c r="C5" i="9"/>
  <c r="C7"/>
  <c r="B7" s="1"/>
  <c r="B5"/>
  <c r="B4" s="1"/>
  <c r="B6" s="1"/>
  <c r="C6" s="1"/>
  <c r="C3"/>
  <c r="B3" s="1"/>
  <c r="D2"/>
  <c r="C2"/>
  <c r="E3" i="8"/>
  <c r="E4"/>
  <c r="E5"/>
  <c r="E6"/>
  <c r="E7"/>
  <c r="E8"/>
  <c r="E2"/>
  <c r="D3"/>
  <c r="D4"/>
  <c r="D5"/>
  <c r="D6"/>
  <c r="D7"/>
  <c r="D8"/>
  <c r="D2"/>
  <c r="G19" i="7"/>
  <c r="G20"/>
  <c r="G21"/>
  <c r="G22"/>
  <c r="G23"/>
  <c r="E20"/>
  <c r="D19"/>
  <c r="E19" s="1"/>
  <c r="D20"/>
  <c r="D21"/>
  <c r="E21" s="1"/>
  <c r="D22"/>
  <c r="E22" s="1"/>
  <c r="D23"/>
  <c r="E23" s="1"/>
  <c r="D18"/>
  <c r="E18" s="1"/>
  <c r="G18"/>
  <c r="D17"/>
  <c r="E17" s="1"/>
  <c r="G17"/>
  <c r="D16"/>
  <c r="E16" s="1"/>
  <c r="G16"/>
  <c r="D15"/>
  <c r="E15" s="1"/>
  <c r="G15"/>
  <c r="G14"/>
  <c r="G13"/>
  <c r="G12"/>
  <c r="G11"/>
  <c r="G10"/>
  <c r="G9"/>
  <c r="G8"/>
  <c r="D7"/>
  <c r="E7"/>
  <c r="G7"/>
  <c r="G5"/>
  <c r="G6"/>
  <c r="G3"/>
  <c r="G4"/>
  <c r="G2"/>
  <c r="D5"/>
  <c r="D6"/>
  <c r="D8"/>
  <c r="D9"/>
  <c r="E9" s="1"/>
  <c r="D10"/>
  <c r="D11"/>
  <c r="D12"/>
  <c r="D13"/>
  <c r="D14"/>
  <c r="E5"/>
  <c r="E6"/>
  <c r="E8"/>
  <c r="E10"/>
  <c r="E11"/>
  <c r="E12"/>
  <c r="E13"/>
  <c r="E14"/>
  <c r="E2"/>
  <c r="D3"/>
  <c r="E3" s="1"/>
  <c r="D4"/>
  <c r="E4" s="1"/>
  <c r="D2"/>
  <c r="C2" i="6"/>
  <c r="D2" s="1"/>
  <c r="E2" s="1"/>
  <c r="C3"/>
  <c r="D3"/>
  <c r="E3" s="1"/>
  <c r="C4"/>
  <c r="D4" s="1"/>
  <c r="E4" s="1"/>
  <c r="C5"/>
  <c r="D5" s="1"/>
  <c r="E5" s="1"/>
  <c r="C6"/>
  <c r="D6" s="1"/>
  <c r="E6" s="1"/>
  <c r="C7"/>
  <c r="D7"/>
  <c r="E7" s="1"/>
  <c r="C8"/>
  <c r="D8" s="1"/>
  <c r="E8" s="1"/>
  <c r="C9"/>
  <c r="D9" s="1"/>
  <c r="E9" s="1"/>
  <c r="C10"/>
  <c r="D10" s="1"/>
  <c r="E10" s="1"/>
  <c r="C11"/>
  <c r="D11"/>
  <c r="E11" s="1"/>
  <c r="C12"/>
  <c r="D12" s="1"/>
  <c r="E12" s="1"/>
  <c r="C13"/>
  <c r="D13" s="1"/>
  <c r="E13" s="1"/>
  <c r="C14"/>
  <c r="D14" s="1"/>
  <c r="E14" s="1"/>
  <c r="C15"/>
  <c r="D15"/>
  <c r="E15" s="1"/>
  <c r="C16"/>
  <c r="D16" s="1"/>
  <c r="E16" s="1"/>
  <c r="C17"/>
  <c r="D17" s="1"/>
  <c r="E17" s="1"/>
  <c r="C18"/>
  <c r="D18" s="1"/>
  <c r="E18" s="1"/>
  <c r="C19"/>
  <c r="D19"/>
  <c r="E19" s="1"/>
  <c r="D2" i="5"/>
  <c r="E2" s="1"/>
  <c r="F2" s="1"/>
  <c r="D3"/>
  <c r="E3"/>
  <c r="F3"/>
  <c r="D4"/>
  <c r="E4" s="1"/>
  <c r="F4" s="1"/>
  <c r="D5"/>
  <c r="E5" s="1"/>
  <c r="F5" s="1"/>
  <c r="D2" i="4"/>
  <c r="E2"/>
  <c r="D3"/>
  <c r="E3"/>
  <c r="D4"/>
  <c r="E4"/>
  <c r="D5"/>
  <c r="E5"/>
  <c r="D6"/>
  <c r="E6"/>
  <c r="D7"/>
  <c r="E7"/>
  <c r="D8"/>
  <c r="E8"/>
  <c r="D9"/>
  <c r="E9"/>
  <c r="D10"/>
  <c r="E10"/>
  <c r="D11"/>
  <c r="E11"/>
  <c r="D12"/>
  <c r="E12"/>
  <c r="D13"/>
  <c r="E13"/>
  <c r="C14"/>
  <c r="E14"/>
  <c r="C15"/>
  <c r="E15"/>
  <c r="C16"/>
  <c r="E16"/>
  <c r="C17"/>
  <c r="E17"/>
  <c r="C18"/>
  <c r="E18"/>
  <c r="C19"/>
  <c r="E19"/>
  <c r="C20"/>
  <c r="E20"/>
  <c r="C21"/>
  <c r="E21"/>
  <c r="C22"/>
  <c r="E22"/>
  <c r="C23"/>
  <c r="E23"/>
  <c r="C24"/>
  <c r="E24"/>
  <c r="C25"/>
  <c r="E25"/>
  <c r="C26"/>
  <c r="E26"/>
  <c r="C27"/>
  <c r="E27"/>
  <c r="C28"/>
  <c r="E28"/>
  <c r="C29"/>
  <c r="E29"/>
  <c r="C30"/>
  <c r="E30"/>
  <c r="C31"/>
  <c r="E31"/>
  <c r="C32"/>
  <c r="E32"/>
  <c r="C33"/>
  <c r="E33"/>
  <c r="C34"/>
  <c r="E34"/>
  <c r="C35"/>
  <c r="E35"/>
  <c r="C36"/>
  <c r="E36"/>
  <c r="C37"/>
  <c r="E37"/>
  <c r="C3" i="1"/>
  <c r="D3" s="1"/>
  <c r="E3" s="1"/>
  <c r="C4"/>
  <c r="D4" s="1"/>
  <c r="E4" s="1"/>
  <c r="C5"/>
  <c r="D5" s="1"/>
  <c r="E5" s="1"/>
  <c r="C6"/>
  <c r="D6" s="1"/>
  <c r="E6" s="1"/>
  <c r="C7"/>
  <c r="D7" s="1"/>
  <c r="E7" s="1"/>
  <c r="C8"/>
  <c r="D8" s="1"/>
  <c r="E8" s="1"/>
  <c r="C2"/>
  <c r="C4" i="9" l="1"/>
  <c r="D4" s="1"/>
  <c r="D2" i="1"/>
  <c r="E2" s="1"/>
  <c r="D6" i="9"/>
</calcChain>
</file>

<file path=xl/sharedStrings.xml><?xml version="1.0" encoding="utf-8"?>
<sst xmlns="http://schemas.openxmlformats.org/spreadsheetml/2006/main" count="191" uniqueCount="147">
  <si>
    <t>Uses/ hours</t>
  </si>
  <si>
    <t>kW per use/ hour</t>
  </si>
  <si>
    <t>Total kWh</t>
  </si>
  <si>
    <t>Total cost (£) /py</t>
  </si>
  <si>
    <t>W per user/hour</t>
  </si>
  <si>
    <t>32'' LCD</t>
  </si>
  <si>
    <t>42'' LCD</t>
  </si>
  <si>
    <t>52'' LCD</t>
  </si>
  <si>
    <t>32'' LED</t>
  </si>
  <si>
    <t>38'' LED</t>
  </si>
  <si>
    <t>42'' LED</t>
  </si>
  <si>
    <t>52'' LED</t>
  </si>
  <si>
    <t>60'' LED</t>
  </si>
  <si>
    <t>68'' LED</t>
  </si>
  <si>
    <t>75'' LED</t>
  </si>
  <si>
    <t>32'' Plasma</t>
  </si>
  <si>
    <t>38'' Plasma</t>
  </si>
  <si>
    <t>42'' Plasma</t>
  </si>
  <si>
    <t>52'' Plasma</t>
  </si>
  <si>
    <t>60'' Plasma</t>
  </si>
  <si>
    <t>68'' Plasma</t>
  </si>
  <si>
    <t>75'' Plasma</t>
  </si>
  <si>
    <t>satellite receiver</t>
  </si>
  <si>
    <t>Cost (£)/pu (estimate)</t>
  </si>
  <si>
    <t>Regular computer</t>
  </si>
  <si>
    <t>Gaming computer</t>
  </si>
  <si>
    <t>Gaming laptop</t>
  </si>
  <si>
    <t>Regular laptop</t>
  </si>
  <si>
    <t>Computer Monitor 20''</t>
  </si>
  <si>
    <t>Computer Montor 24''</t>
  </si>
  <si>
    <t>Computer Monitor 27''</t>
  </si>
  <si>
    <t>large(750l), side by side, class A+++</t>
  </si>
  <si>
    <t>large(750l), side by side, class A++</t>
  </si>
  <si>
    <t>large(750l), side by side, class A+</t>
  </si>
  <si>
    <t>medium(524l), side by side, class A+++</t>
  </si>
  <si>
    <t>medium(524l), side by side, class A</t>
  </si>
  <si>
    <t>medium(524l), side by side, class B</t>
  </si>
  <si>
    <t>large(583l),double door,  30% better A+++</t>
  </si>
  <si>
    <t>large(583l),double door,  class A+++</t>
  </si>
  <si>
    <t>large(583l),double door,  class A</t>
  </si>
  <si>
    <t xml:space="preserve">intervals) and a frost-free freezer section, to keep frozen food frost-free. </t>
  </si>
  <si>
    <t>medium(293l),double door,  30% better A+++</t>
  </si>
  <si>
    <t xml:space="preserve">European refrigerators include a moist cold fridge section (which does require defrosting at irregular </t>
  </si>
  <si>
    <t>medium(293l),double door,  class A+++</t>
  </si>
  <si>
    <t xml:space="preserve">model. There is an increase in use of combined refrigerator/freezer devices (Presutto et al. 2007). Most </t>
  </si>
  <si>
    <t>medium(293l),double door,  class A</t>
  </si>
  <si>
    <t xml:space="preserve">In Europe, the typical models are between 300-400 litres and the most popular purchase is a 300 litre </t>
  </si>
  <si>
    <t>small(172),double door,  30% better A+++</t>
  </si>
  <si>
    <t>small(172),double door,  class A+++</t>
  </si>
  <si>
    <t>small(172),double door,  class A</t>
  </si>
  <si>
    <t>large(224l),single door, with freezer, 30% better A+++</t>
  </si>
  <si>
    <t>large(224l),single door, with freezer, class A+++</t>
  </si>
  <si>
    <t>large(224l),single door, with freezer, class A+</t>
  </si>
  <si>
    <t>medium(193l),single door, with freezer, 30% better A+++</t>
  </si>
  <si>
    <t>medium(193l),single door, with freezer, class A+++</t>
  </si>
  <si>
    <t>medium(193l),single door, with freezer, class A+</t>
  </si>
  <si>
    <t>small(114l),single door, with freezer, 30% better A+++</t>
  </si>
  <si>
    <t>small(114l),single door, with freezer, class A+++</t>
  </si>
  <si>
    <t>small(114l),single door, with freezer, class A+</t>
  </si>
  <si>
    <t>large(335l),single door, no freezer, 30% better A+++</t>
  </si>
  <si>
    <t>large(335l),single door, no freezer, class A+++</t>
  </si>
  <si>
    <t>large(335l),single door, no freezer, class A</t>
  </si>
  <si>
    <t>medium(224l),single door, no freezer, 30% better A+++</t>
  </si>
  <si>
    <t>medium(224l),single door, no freezer, class A+++</t>
  </si>
  <si>
    <t>medium(224l),single door, no freezer, class A</t>
  </si>
  <si>
    <t>small(156l),single door, no freezer, 30% better A+++</t>
  </si>
  <si>
    <t>small(156l),single door, no freezer, class A+++</t>
  </si>
  <si>
    <t>small(156l),single door, no freezer, class A</t>
  </si>
  <si>
    <t>Fridge Freezer A++ /avg</t>
  </si>
  <si>
    <t>Fridge-freezer A /avg</t>
  </si>
  <si>
    <t>30 year old fridge freezer/avg</t>
  </si>
  <si>
    <t>Some do not last much longer than standard incandescent bulbs, yet they cost more.</t>
  </si>
  <si>
    <t>Halogens are incandescent bulbs that use about 25 to 30 percent less energy than standard incandescents. The halogen bulbs meet the new energy-efficiency standards required by federal law and will not be phased out with standard incandescent bulbs. Halogen bulbs instantly produce light and are fully dimmable. The A-type bulbs cast light in all directions and accurately reveal the color of furnishings.</t>
  </si>
  <si>
    <t>Halogen (60W equivalent)</t>
  </si>
  <si>
    <t>They take time to fully brighten, typically from 19 seconds for spiral bulbs to several minutes or more for flood/reflector bulbs, especially when used outdoors in frigid temperatures. Most CFLs aren't dimmable, and since frequently turning them on and off affects the bulbs' performance and life, they shouldn't be used in certain sockets. CFLs contain mercury, and while the amount is small and has decreased substantially in the bulbs Consumer Reports tested, they should be recycled.</t>
  </si>
  <si>
    <t>They use about 75 percent less energy and last 7 to 10 times longer than incandescent bulbs. Typically, it takes less than a year to recoup the cost of most CFLs. The spirals and covered spirals give off light in all directions, making them a good choice for lamps, and the flood/reflector bulbs are more directional. Several CFL brands offer bulbs with a plastic coating that contains the mercury and any shards if the bulb breaks.</t>
  </si>
  <si>
    <t>CFL (60W equivalent)</t>
  </si>
  <si>
    <t>Among A-type bulbs, the type used for lamps and other applications, not all LEDs are good at emitting light in all directions. The shapes are unusual, and the bulbs are heavier. And LEDs can be expensive, although prices have been going down.</t>
  </si>
  <si>
    <t>They use slightly less energy than CFLs, and manufacturers claim LEDs last 20,000 to 50,000 hours. That's about 18 to 46 years when used three hours a day. LEDs instantly brighten, even in frigid temperatures, and performance is not affected by frequently turning them on and off.</t>
  </si>
  <si>
    <t>LED (60W equivalent)</t>
  </si>
  <si>
    <t>They use significantly more electricity than energy-saving bulbs, and most last about 1,000 hours.</t>
  </si>
  <si>
    <t>They're inexpensive and instantly emit a warm light in all directions, accurately revealing the colors of objects and skin tones.</t>
  </si>
  <si>
    <t>60 Watt Incadescent</t>
  </si>
  <si>
    <t>cons</t>
  </si>
  <si>
    <t>pros</t>
  </si>
  <si>
    <t>Lumens</t>
  </si>
  <si>
    <t>Lifespan/ hrs</t>
  </si>
  <si>
    <t>Total cost (£)/py</t>
  </si>
  <si>
    <t>Price per bulb(£)/avg</t>
  </si>
  <si>
    <t>Halogen 800W</t>
  </si>
  <si>
    <t>Halogen 1200W</t>
  </si>
  <si>
    <t>Halogen 1600W</t>
  </si>
  <si>
    <t>Cost (£) /pu</t>
  </si>
  <si>
    <t>Pros</t>
  </si>
  <si>
    <t>the advantage of these is that they radiate (safe infrared spectrum), the heat generated, which is absorbed directly by us, without heating the air first. This makes them suitable for warming people in poorly insulated rooms. Halogen heaters convert up to 86% of their input power to radiant energy</t>
  </si>
  <si>
    <t>room size square ft</t>
  </si>
  <si>
    <t>Fan Heater 2000W</t>
  </si>
  <si>
    <t>Fan Heater 3000W</t>
  </si>
  <si>
    <t>are a good choice for quick heating of enclosed spaces. There is a risk of ignition if they are near furnishings and curtains.</t>
  </si>
  <si>
    <t>Convection 400W</t>
  </si>
  <si>
    <t>Convection 800W</t>
  </si>
  <si>
    <t>Convection 1000W</t>
  </si>
  <si>
    <t>Convection 1500W</t>
  </si>
  <si>
    <t>Convection 2000W</t>
  </si>
  <si>
    <t>Convection 3000W</t>
  </si>
  <si>
    <t>are best suited for heating enclosed spaces. They operate silently and have a lower fire risk hazard.</t>
  </si>
  <si>
    <t>Oil Filled 400W</t>
  </si>
  <si>
    <t>Oil Filled 600W</t>
  </si>
  <si>
    <t>Oil Filled 1000W</t>
  </si>
  <si>
    <t>Oil Filled 1500W</t>
  </si>
  <si>
    <t>Oil Filled 2000W</t>
  </si>
  <si>
    <t>Oil Filled 2500W</t>
  </si>
  <si>
    <t>can take longer to heat up, but retain the heat better, similar to storage heaters, and provide heat from all sides.</t>
  </si>
  <si>
    <t>Wall Heater 400W</t>
  </si>
  <si>
    <t>Wall Heater 600W</t>
  </si>
  <si>
    <t>Wall Heater 1000W</t>
  </si>
  <si>
    <t>Wall Heater 1500W</t>
  </si>
  <si>
    <t>Wall Heater 2000W</t>
  </si>
  <si>
    <t>are more visually pleasing and take up less space as they are mounted on to the wall</t>
  </si>
  <si>
    <t>Original PS3</t>
  </si>
  <si>
    <t>PS3 Slim</t>
  </si>
  <si>
    <t>Xbox 360</t>
  </si>
  <si>
    <t>Xbox 360S</t>
  </si>
  <si>
    <t>Nintendo Wii</t>
  </si>
  <si>
    <t>Xbox One</t>
  </si>
  <si>
    <t>PS4</t>
  </si>
  <si>
    <t>Cycles per year</t>
  </si>
  <si>
    <t>kW per use/ cycle</t>
  </si>
  <si>
    <t>Load (kg)</t>
  </si>
  <si>
    <t>Energy Efficiency</t>
  </si>
  <si>
    <t>C</t>
  </si>
  <si>
    <t>B</t>
  </si>
  <si>
    <t>A</t>
  </si>
  <si>
    <t>Electric Oven 350</t>
  </si>
  <si>
    <t>Gas Oven 350, electric ignition</t>
  </si>
  <si>
    <t>Convection Oven 325</t>
  </si>
  <si>
    <t xml:space="preserve">Gas oven 350 </t>
  </si>
  <si>
    <t>Crockpot 200</t>
  </si>
  <si>
    <t>Toaster Oven 350</t>
  </si>
  <si>
    <t>Microwave 700W</t>
  </si>
  <si>
    <t>Microwave 800W</t>
  </si>
  <si>
    <t>Microwave 900W</t>
  </si>
  <si>
    <t>Microwave 1000W</t>
  </si>
  <si>
    <t>Microwave 1500W</t>
  </si>
  <si>
    <t>Hrs to cook</t>
  </si>
  <si>
    <t>Total therm</t>
  </si>
  <si>
    <t>Cost</t>
  </si>
</sst>
</file>

<file path=xl/styles.xml><?xml version="1.0" encoding="utf-8"?>
<styleSheet xmlns="http://schemas.openxmlformats.org/spreadsheetml/2006/main">
  <numFmts count="3">
    <numFmt numFmtId="6" formatCode="&quot;£&quot;#,##0;[Red]\-&quot;£&quot;#,##0"/>
    <numFmt numFmtId="43" formatCode="_-* #,##0.00_-;\-* #,##0.00_-;_-* &quot;-&quot;??_-;_-@_-"/>
    <numFmt numFmtId="164" formatCode="&quot;£&quot;#,##0.00"/>
  </numFmts>
  <fonts count="5">
    <font>
      <sz val="11"/>
      <color theme="1"/>
      <name val="Calibri"/>
      <family val="2"/>
      <scheme val="minor"/>
    </font>
    <font>
      <sz val="8"/>
      <color rgb="FF3D3D3D"/>
      <name val="Verdana"/>
      <family val="2"/>
      <charset val="186"/>
    </font>
    <font>
      <sz val="11"/>
      <color theme="1"/>
      <name val="Calibri"/>
      <family val="2"/>
      <scheme val="minor"/>
    </font>
    <font>
      <sz val="9"/>
      <color rgb="FF000000"/>
      <name val="Arial"/>
      <family val="2"/>
      <charset val="186"/>
    </font>
    <font>
      <u/>
      <sz val="11"/>
      <color theme="10"/>
      <name val="Calibri"/>
      <family val="2"/>
    </font>
  </fonts>
  <fills count="4">
    <fill>
      <patternFill patternType="none"/>
    </fill>
    <fill>
      <patternFill patternType="gray125"/>
    </fill>
    <fill>
      <patternFill patternType="solid">
        <fgColor rgb="FFFFFFFF"/>
        <bgColor indexed="64"/>
      </patternFill>
    </fill>
    <fill>
      <patternFill patternType="solid">
        <fgColor rgb="FFF1F5F0"/>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top" wrapText="1"/>
    </xf>
    <xf numFmtId="6" fontId="1" fillId="3" borderId="0" xfId="0" applyNumberFormat="1" applyFont="1" applyFill="1" applyAlignment="1">
      <alignment horizontal="right" vertical="top" wrapText="1"/>
    </xf>
    <xf numFmtId="0" fontId="1" fillId="3" borderId="0" xfId="0" applyFont="1" applyFill="1" applyAlignment="1">
      <alignment horizontal="right" vertical="top" wrapText="1"/>
    </xf>
    <xf numFmtId="0" fontId="1" fillId="3" borderId="0" xfId="0" applyFont="1" applyFill="1" applyAlignment="1">
      <alignment vertical="top" wrapText="1"/>
    </xf>
    <xf numFmtId="0" fontId="3" fillId="0" borderId="0" xfId="0" applyFont="1"/>
    <xf numFmtId="0" fontId="4" fillId="0" borderId="0" xfId="2" applyAlignment="1" applyProtection="1"/>
    <xf numFmtId="164" fontId="0" fillId="0" borderId="0" xfId="0" applyNumberFormat="1"/>
    <xf numFmtId="164" fontId="1" fillId="3" borderId="0" xfId="1" applyNumberFormat="1" applyFont="1" applyFill="1" applyAlignment="1">
      <alignment horizontal="righ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
  <sheetViews>
    <sheetView workbookViewId="0">
      <selection activeCell="F5" sqref="F5"/>
    </sheetView>
  </sheetViews>
  <sheetFormatPr defaultRowHeight="15"/>
  <cols>
    <col min="1" max="1" width="21.42578125" customWidth="1"/>
  </cols>
  <sheetData>
    <row r="1" spans="1:7" ht="42">
      <c r="B1" s="1" t="s">
        <v>0</v>
      </c>
      <c r="C1" s="1" t="s">
        <v>1</v>
      </c>
      <c r="D1" s="1" t="s">
        <v>2</v>
      </c>
      <c r="E1" s="1" t="s">
        <v>3</v>
      </c>
      <c r="F1" s="1" t="s">
        <v>23</v>
      </c>
      <c r="G1" s="1" t="s">
        <v>4</v>
      </c>
    </row>
    <row r="2" spans="1:7">
      <c r="A2" t="s">
        <v>25</v>
      </c>
      <c r="B2">
        <v>1445</v>
      </c>
      <c r="C2">
        <f>G2/1000</f>
        <v>0.2</v>
      </c>
      <c r="D2">
        <f>B2*C2</f>
        <v>289</v>
      </c>
      <c r="E2">
        <f>D2*0.17</f>
        <v>49.13</v>
      </c>
      <c r="F2">
        <v>600</v>
      </c>
      <c r="G2">
        <v>200</v>
      </c>
    </row>
    <row r="3" spans="1:7">
      <c r="A3" t="s">
        <v>24</v>
      </c>
      <c r="B3">
        <v>1445</v>
      </c>
      <c r="C3">
        <f t="shared" ref="C3:C8" si="0">G3/1000</f>
        <v>0.1</v>
      </c>
      <c r="D3">
        <f t="shared" ref="D3:D8" si="1">B3*C3</f>
        <v>144.5</v>
      </c>
      <c r="E3">
        <f t="shared" ref="E3:E8" si="2">D3*0.17</f>
        <v>24.565000000000001</v>
      </c>
      <c r="F3">
        <v>250</v>
      </c>
      <c r="G3">
        <v>100</v>
      </c>
    </row>
    <row r="4" spans="1:7">
      <c r="A4" t="s">
        <v>26</v>
      </c>
      <c r="B4">
        <v>1445</v>
      </c>
      <c r="C4">
        <f t="shared" si="0"/>
        <v>0.1</v>
      </c>
      <c r="D4">
        <f t="shared" si="1"/>
        <v>144.5</v>
      </c>
      <c r="E4">
        <f t="shared" si="2"/>
        <v>24.565000000000001</v>
      </c>
      <c r="F4">
        <v>800</v>
      </c>
      <c r="G4">
        <v>100</v>
      </c>
    </row>
    <row r="5" spans="1:7">
      <c r="A5" t="s">
        <v>27</v>
      </c>
      <c r="B5">
        <v>1445</v>
      </c>
      <c r="C5">
        <f t="shared" si="0"/>
        <v>0.05</v>
      </c>
      <c r="D5">
        <f t="shared" si="1"/>
        <v>72.25</v>
      </c>
      <c r="E5">
        <f t="shared" si="2"/>
        <v>12.282500000000001</v>
      </c>
      <c r="F5">
        <v>300</v>
      </c>
      <c r="G5">
        <v>50</v>
      </c>
    </row>
    <row r="6" spans="1:7">
      <c r="A6" t="s">
        <v>28</v>
      </c>
      <c r="B6">
        <v>1445</v>
      </c>
      <c r="C6">
        <f t="shared" si="0"/>
        <v>3.5000000000000003E-2</v>
      </c>
      <c r="D6">
        <f t="shared" si="1"/>
        <v>50.575000000000003</v>
      </c>
      <c r="E6">
        <f t="shared" si="2"/>
        <v>8.5977500000000013</v>
      </c>
      <c r="F6">
        <v>100</v>
      </c>
      <c r="G6">
        <v>35</v>
      </c>
    </row>
    <row r="7" spans="1:7">
      <c r="A7" t="s">
        <v>29</v>
      </c>
      <c r="B7">
        <v>1445</v>
      </c>
      <c r="C7">
        <f t="shared" si="0"/>
        <v>0.04</v>
      </c>
      <c r="D7">
        <f t="shared" si="1"/>
        <v>57.800000000000004</v>
      </c>
      <c r="E7">
        <f t="shared" si="2"/>
        <v>9.8260000000000023</v>
      </c>
      <c r="F7">
        <v>380</v>
      </c>
      <c r="G7">
        <v>40</v>
      </c>
    </row>
    <row r="8" spans="1:7">
      <c r="A8" t="s">
        <v>30</v>
      </c>
      <c r="B8">
        <v>1445</v>
      </c>
      <c r="C8">
        <f t="shared" si="0"/>
        <v>4.4999999999999998E-2</v>
      </c>
      <c r="D8">
        <f t="shared" si="1"/>
        <v>65.024999999999991</v>
      </c>
      <c r="E8">
        <f t="shared" si="2"/>
        <v>11.05425</v>
      </c>
      <c r="F8">
        <v>700</v>
      </c>
      <c r="G8">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7"/>
  <sheetViews>
    <sheetView workbookViewId="0">
      <selection activeCell="B1" sqref="B1:E1"/>
    </sheetView>
  </sheetViews>
  <sheetFormatPr defaultRowHeight="15"/>
  <cols>
    <col min="1" max="1" width="18.5703125" customWidth="1"/>
    <col min="2" max="2" width="11.85546875" customWidth="1"/>
    <col min="3" max="3" width="11.5703125" bestFit="1" customWidth="1"/>
  </cols>
  <sheetData>
    <row r="1" spans="1:5" ht="21">
      <c r="A1" s="4"/>
      <c r="B1" s="1" t="s">
        <v>0</v>
      </c>
      <c r="C1" s="1" t="s">
        <v>1</v>
      </c>
      <c r="D1" s="1" t="s">
        <v>2</v>
      </c>
      <c r="E1" s="1" t="s">
        <v>3</v>
      </c>
    </row>
    <row r="2" spans="1:5" ht="21">
      <c r="A2" s="4" t="s">
        <v>70</v>
      </c>
      <c r="B2" s="3">
        <v>8760</v>
      </c>
      <c r="C2" s="3">
        <v>0.14000000000000001</v>
      </c>
      <c r="D2" s="3">
        <f t="shared" ref="D2:D13" si="0">B2*C2</f>
        <v>1226.4000000000001</v>
      </c>
      <c r="E2" s="2">
        <f t="shared" ref="E2:E37" si="1">D2*0.17</f>
        <v>208.48800000000003</v>
      </c>
    </row>
    <row r="3" spans="1:5" ht="21">
      <c r="A3" s="4" t="s">
        <v>69</v>
      </c>
      <c r="B3" s="3">
        <v>8760</v>
      </c>
      <c r="C3" s="3">
        <v>0.05</v>
      </c>
      <c r="D3" s="3">
        <f t="shared" si="0"/>
        <v>438</v>
      </c>
      <c r="E3" s="2">
        <f t="shared" si="1"/>
        <v>74.460000000000008</v>
      </c>
    </row>
    <row r="4" spans="1:5" ht="21">
      <c r="A4" s="4" t="s">
        <v>68</v>
      </c>
      <c r="B4" s="3">
        <v>8760</v>
      </c>
      <c r="C4" s="3">
        <v>0.02</v>
      </c>
      <c r="D4" s="3">
        <f t="shared" si="0"/>
        <v>175.20000000000002</v>
      </c>
      <c r="E4" s="2">
        <f t="shared" si="1"/>
        <v>29.784000000000006</v>
      </c>
    </row>
    <row r="5" spans="1:5" ht="31.5">
      <c r="A5" s="4" t="s">
        <v>67</v>
      </c>
      <c r="B5" s="3">
        <v>8760</v>
      </c>
      <c r="C5" s="3">
        <v>1.03E-2</v>
      </c>
      <c r="D5" s="3">
        <f t="shared" si="0"/>
        <v>90.227999999999994</v>
      </c>
      <c r="E5" s="2">
        <f t="shared" si="1"/>
        <v>15.338760000000001</v>
      </c>
    </row>
    <row r="6" spans="1:5" ht="31.5">
      <c r="A6" s="4" t="s">
        <v>66</v>
      </c>
      <c r="B6" s="3">
        <v>8760</v>
      </c>
      <c r="C6" s="3">
        <v>7.0000000000000001E-3</v>
      </c>
      <c r="D6" s="3">
        <f t="shared" si="0"/>
        <v>61.32</v>
      </c>
      <c r="E6" s="2">
        <f t="shared" si="1"/>
        <v>10.4244</v>
      </c>
    </row>
    <row r="7" spans="1:5" ht="31.5">
      <c r="A7" s="4" t="s">
        <v>65</v>
      </c>
      <c r="B7" s="3">
        <v>8760</v>
      </c>
      <c r="C7" s="3">
        <v>5.0000000000000001E-3</v>
      </c>
      <c r="D7" s="3">
        <f t="shared" si="0"/>
        <v>43.800000000000004</v>
      </c>
      <c r="E7" s="2">
        <f t="shared" si="1"/>
        <v>7.4460000000000015</v>
      </c>
    </row>
    <row r="8" spans="1:5" ht="31.5">
      <c r="A8" s="4" t="s">
        <v>64</v>
      </c>
      <c r="B8" s="3">
        <v>8760</v>
      </c>
      <c r="C8" s="3">
        <v>1.9E-2</v>
      </c>
      <c r="D8" s="3">
        <f t="shared" si="0"/>
        <v>166.44</v>
      </c>
      <c r="E8" s="2">
        <f t="shared" si="1"/>
        <v>28.294800000000002</v>
      </c>
    </row>
    <row r="9" spans="1:5" ht="31.5">
      <c r="A9" s="4" t="s">
        <v>63</v>
      </c>
      <c r="B9" s="3">
        <v>8760</v>
      </c>
      <c r="C9" s="3">
        <v>8.0000000000000002E-3</v>
      </c>
      <c r="D9" s="3">
        <f t="shared" si="0"/>
        <v>70.08</v>
      </c>
      <c r="E9" s="2">
        <f t="shared" si="1"/>
        <v>11.913600000000001</v>
      </c>
    </row>
    <row r="10" spans="1:5" ht="31.5">
      <c r="A10" s="4" t="s">
        <v>62</v>
      </c>
      <c r="B10" s="3">
        <v>8760</v>
      </c>
      <c r="C10" s="3">
        <v>5.5999999999999999E-3</v>
      </c>
      <c r="D10" s="3">
        <f t="shared" si="0"/>
        <v>49.055999999999997</v>
      </c>
      <c r="E10" s="2">
        <f t="shared" si="1"/>
        <v>8.3395200000000003</v>
      </c>
    </row>
    <row r="11" spans="1:5" ht="31.5">
      <c r="A11" s="4" t="s">
        <v>61</v>
      </c>
      <c r="B11" s="3">
        <v>8760</v>
      </c>
      <c r="C11" s="3">
        <v>2.4E-2</v>
      </c>
      <c r="D11" s="3">
        <f t="shared" si="0"/>
        <v>210.24</v>
      </c>
      <c r="E11" s="2">
        <f t="shared" si="1"/>
        <v>35.740800000000007</v>
      </c>
    </row>
    <row r="12" spans="1:5" ht="31.5">
      <c r="A12" s="4" t="s">
        <v>60</v>
      </c>
      <c r="B12" s="3">
        <v>8760</v>
      </c>
      <c r="C12" s="3">
        <v>1.7999999999999999E-2</v>
      </c>
      <c r="D12" s="3">
        <f t="shared" si="0"/>
        <v>157.67999999999998</v>
      </c>
      <c r="E12" s="2">
        <f t="shared" si="1"/>
        <v>26.805599999999998</v>
      </c>
    </row>
    <row r="13" spans="1:5" ht="31.5">
      <c r="A13" s="4" t="s">
        <v>59</v>
      </c>
      <c r="B13" s="3">
        <v>8760</v>
      </c>
      <c r="C13" s="3">
        <v>5.8999999999999999E-3</v>
      </c>
      <c r="D13" s="3">
        <f t="shared" si="0"/>
        <v>51.683999999999997</v>
      </c>
      <c r="E13" s="2">
        <f t="shared" si="1"/>
        <v>8.7862799999999996</v>
      </c>
    </row>
    <row r="14" spans="1:5" ht="31.5">
      <c r="A14" s="4" t="s">
        <v>58</v>
      </c>
      <c r="B14" s="3">
        <v>8760</v>
      </c>
      <c r="C14" s="3">
        <f t="shared" ref="C14:C37" si="2">D14/8760</f>
        <v>1.8264840182648401E-2</v>
      </c>
      <c r="D14" s="3">
        <v>160</v>
      </c>
      <c r="E14" s="2">
        <f t="shared" si="1"/>
        <v>27.200000000000003</v>
      </c>
    </row>
    <row r="15" spans="1:5" ht="31.5">
      <c r="A15" s="4" t="s">
        <v>57</v>
      </c>
      <c r="B15" s="3">
        <v>8760</v>
      </c>
      <c r="C15" s="3">
        <f t="shared" si="2"/>
        <v>8.1050228310502286E-3</v>
      </c>
      <c r="D15" s="3">
        <v>71</v>
      </c>
      <c r="E15" s="2">
        <f t="shared" si="1"/>
        <v>12.07</v>
      </c>
    </row>
    <row r="16" spans="1:5" ht="31.5">
      <c r="A16" s="4" t="s">
        <v>56</v>
      </c>
      <c r="B16" s="3">
        <v>8760</v>
      </c>
      <c r="C16" s="3">
        <f t="shared" si="2"/>
        <v>5.5936073059360729E-3</v>
      </c>
      <c r="D16" s="3">
        <v>49</v>
      </c>
      <c r="E16" s="2">
        <f t="shared" si="1"/>
        <v>8.33</v>
      </c>
    </row>
    <row r="17" spans="1:9" ht="31.5">
      <c r="A17" s="4" t="s">
        <v>55</v>
      </c>
      <c r="B17" s="3">
        <v>8760</v>
      </c>
      <c r="C17" s="3">
        <f t="shared" si="2"/>
        <v>2.6369863013698629E-2</v>
      </c>
      <c r="D17" s="3">
        <v>231</v>
      </c>
      <c r="E17" s="2">
        <f t="shared" si="1"/>
        <v>39.270000000000003</v>
      </c>
    </row>
    <row r="18" spans="1:9" ht="31.5">
      <c r="A18" s="4" t="s">
        <v>54</v>
      </c>
      <c r="B18" s="3">
        <v>8760</v>
      </c>
      <c r="C18" s="3">
        <f t="shared" si="2"/>
        <v>1.3584474885844749E-2</v>
      </c>
      <c r="D18" s="3">
        <v>119</v>
      </c>
      <c r="E18" s="2">
        <f t="shared" si="1"/>
        <v>20.23</v>
      </c>
    </row>
    <row r="19" spans="1:9" ht="31.5">
      <c r="A19" s="4" t="s">
        <v>53</v>
      </c>
      <c r="B19" s="3">
        <v>8760</v>
      </c>
      <c r="C19" s="3">
        <f t="shared" si="2"/>
        <v>9.3607305936073051E-3</v>
      </c>
      <c r="D19" s="3">
        <v>82</v>
      </c>
      <c r="E19" s="2">
        <f t="shared" si="1"/>
        <v>13.940000000000001</v>
      </c>
    </row>
    <row r="20" spans="1:9" ht="31.5">
      <c r="A20" s="4" t="s">
        <v>52</v>
      </c>
      <c r="B20" s="3">
        <v>8760</v>
      </c>
      <c r="C20" s="3">
        <f t="shared" si="2"/>
        <v>3.0593607305936073E-2</v>
      </c>
      <c r="D20" s="3">
        <v>268</v>
      </c>
      <c r="E20" s="2">
        <f t="shared" si="1"/>
        <v>45.56</v>
      </c>
    </row>
    <row r="21" spans="1:9" ht="31.5">
      <c r="A21" s="4" t="s">
        <v>51</v>
      </c>
      <c r="B21" s="3">
        <v>8760</v>
      </c>
      <c r="C21" s="3">
        <f t="shared" si="2"/>
        <v>1.4611872146118721E-2</v>
      </c>
      <c r="D21" s="3">
        <v>128</v>
      </c>
      <c r="E21" s="2">
        <f t="shared" si="1"/>
        <v>21.76</v>
      </c>
    </row>
    <row r="22" spans="1:9" ht="31.5">
      <c r="A22" s="4" t="s">
        <v>50</v>
      </c>
      <c r="B22" s="3">
        <v>8760</v>
      </c>
      <c r="C22" s="3">
        <f t="shared" si="2"/>
        <v>1.0045662100456621E-2</v>
      </c>
      <c r="D22" s="3">
        <v>88</v>
      </c>
      <c r="E22" s="2">
        <f t="shared" si="1"/>
        <v>14.96</v>
      </c>
    </row>
    <row r="23" spans="1:9" ht="21">
      <c r="A23" s="4" t="s">
        <v>49</v>
      </c>
      <c r="B23" s="3">
        <v>8760</v>
      </c>
      <c r="C23" s="3">
        <f t="shared" si="2"/>
        <v>2.7054794520547945E-2</v>
      </c>
      <c r="D23" s="3">
        <v>237</v>
      </c>
      <c r="E23" s="2">
        <f t="shared" si="1"/>
        <v>40.290000000000006</v>
      </c>
    </row>
    <row r="24" spans="1:9" ht="21">
      <c r="A24" s="4" t="s">
        <v>48</v>
      </c>
      <c r="B24" s="3">
        <v>8760</v>
      </c>
      <c r="C24" s="3">
        <f t="shared" si="2"/>
        <v>1.0388127853881279E-2</v>
      </c>
      <c r="D24" s="3">
        <v>91</v>
      </c>
      <c r="E24" s="2">
        <f t="shared" si="1"/>
        <v>15.47</v>
      </c>
    </row>
    <row r="25" spans="1:9" ht="31.5">
      <c r="A25" s="4" t="s">
        <v>47</v>
      </c>
      <c r="B25" s="3">
        <v>8760</v>
      </c>
      <c r="C25" s="3">
        <f t="shared" si="2"/>
        <v>8.7899543378995425E-3</v>
      </c>
      <c r="D25" s="3">
        <v>77</v>
      </c>
      <c r="E25" s="2">
        <f t="shared" si="1"/>
        <v>13.090000000000002</v>
      </c>
      <c r="I25" t="s">
        <v>46</v>
      </c>
    </row>
    <row r="26" spans="1:9" ht="21">
      <c r="A26" s="4" t="s">
        <v>45</v>
      </c>
      <c r="B26" s="3">
        <v>8760</v>
      </c>
      <c r="C26" s="3">
        <f t="shared" si="2"/>
        <v>3.4589041095890408E-2</v>
      </c>
      <c r="D26" s="3">
        <v>303</v>
      </c>
      <c r="E26" s="2">
        <f t="shared" si="1"/>
        <v>51.510000000000005</v>
      </c>
      <c r="I26" t="s">
        <v>44</v>
      </c>
    </row>
    <row r="27" spans="1:9" ht="21">
      <c r="A27" s="4" t="s">
        <v>43</v>
      </c>
      <c r="B27" s="3">
        <v>8760</v>
      </c>
      <c r="C27" s="3">
        <f t="shared" si="2"/>
        <v>1.5867579908675798E-2</v>
      </c>
      <c r="D27" s="3">
        <v>139</v>
      </c>
      <c r="E27" s="2">
        <f t="shared" si="1"/>
        <v>23.630000000000003</v>
      </c>
      <c r="I27" t="s">
        <v>42</v>
      </c>
    </row>
    <row r="28" spans="1:9" ht="31.5">
      <c r="A28" s="4" t="s">
        <v>41</v>
      </c>
      <c r="B28" s="3">
        <v>8760</v>
      </c>
      <c r="C28" s="3">
        <f t="shared" si="2"/>
        <v>1.1073059360730594E-2</v>
      </c>
      <c r="D28" s="3">
        <v>97</v>
      </c>
      <c r="E28" s="2">
        <f t="shared" si="1"/>
        <v>16.490000000000002</v>
      </c>
      <c r="I28" t="s">
        <v>40</v>
      </c>
    </row>
    <row r="29" spans="1:9" ht="21">
      <c r="A29" s="4" t="s">
        <v>39</v>
      </c>
      <c r="B29" s="3">
        <v>8760</v>
      </c>
      <c r="C29" s="3">
        <f t="shared" si="2"/>
        <v>5.8219178082191778E-2</v>
      </c>
      <c r="D29" s="3">
        <v>510</v>
      </c>
      <c r="E29" s="2">
        <f t="shared" si="1"/>
        <v>86.7</v>
      </c>
    </row>
    <row r="30" spans="1:9" ht="21">
      <c r="A30" s="4" t="s">
        <v>38</v>
      </c>
      <c r="B30" s="3">
        <v>8760</v>
      </c>
      <c r="C30" s="3">
        <f t="shared" si="2"/>
        <v>4.0639269406392696E-2</v>
      </c>
      <c r="D30" s="3">
        <v>356</v>
      </c>
      <c r="E30" s="2">
        <f t="shared" si="1"/>
        <v>60.52</v>
      </c>
    </row>
    <row r="31" spans="1:9" ht="31.5">
      <c r="A31" s="4" t="s">
        <v>37</v>
      </c>
      <c r="B31" s="3">
        <v>8760</v>
      </c>
      <c r="C31" s="3">
        <f t="shared" si="2"/>
        <v>2.1917808219178082E-2</v>
      </c>
      <c r="D31" s="3">
        <v>192</v>
      </c>
      <c r="E31" s="2">
        <f t="shared" si="1"/>
        <v>32.64</v>
      </c>
    </row>
    <row r="32" spans="1:9" ht="21">
      <c r="A32" s="4" t="s">
        <v>36</v>
      </c>
      <c r="B32" s="3">
        <v>8760</v>
      </c>
      <c r="C32" s="3">
        <f t="shared" si="2"/>
        <v>5.9589041095890409E-2</v>
      </c>
      <c r="D32" s="3">
        <v>522</v>
      </c>
      <c r="E32" s="2">
        <f t="shared" si="1"/>
        <v>88.740000000000009</v>
      </c>
    </row>
    <row r="33" spans="1:5" ht="21">
      <c r="A33" s="4" t="s">
        <v>35</v>
      </c>
      <c r="B33" s="3">
        <v>8760</v>
      </c>
      <c r="C33" s="3">
        <f t="shared" si="2"/>
        <v>3.5958904109589039E-2</v>
      </c>
      <c r="D33" s="3">
        <v>315</v>
      </c>
      <c r="E33" s="2">
        <f t="shared" si="1"/>
        <v>53.550000000000004</v>
      </c>
    </row>
    <row r="34" spans="1:5" ht="21">
      <c r="A34" s="4" t="s">
        <v>34</v>
      </c>
      <c r="B34" s="3">
        <v>8760</v>
      </c>
      <c r="C34" s="3">
        <f t="shared" si="2"/>
        <v>1.8036529680365298E-2</v>
      </c>
      <c r="D34" s="3">
        <v>158</v>
      </c>
      <c r="E34" s="2">
        <f t="shared" si="1"/>
        <v>26.860000000000003</v>
      </c>
    </row>
    <row r="35" spans="1:5" ht="21">
      <c r="A35" s="4" t="s">
        <v>33</v>
      </c>
      <c r="B35" s="3">
        <v>8760</v>
      </c>
      <c r="C35" s="3">
        <f t="shared" si="2"/>
        <v>6.1757990867579909E-2</v>
      </c>
      <c r="D35" s="3">
        <v>541</v>
      </c>
      <c r="E35" s="2">
        <f t="shared" si="1"/>
        <v>91.970000000000013</v>
      </c>
    </row>
    <row r="36" spans="1:5" ht="21">
      <c r="A36" s="4" t="s">
        <v>32</v>
      </c>
      <c r="B36" s="3">
        <v>8760</v>
      </c>
      <c r="C36" s="3">
        <f t="shared" si="2"/>
        <v>4.3264840182648402E-2</v>
      </c>
      <c r="D36" s="3">
        <v>379</v>
      </c>
      <c r="E36" s="2">
        <f t="shared" si="1"/>
        <v>64.430000000000007</v>
      </c>
    </row>
    <row r="37" spans="1:5" ht="21">
      <c r="A37" s="4" t="s">
        <v>31</v>
      </c>
      <c r="B37" s="3">
        <v>8760</v>
      </c>
      <c r="C37" s="3">
        <f t="shared" si="2"/>
        <v>2.4315068493150686E-2</v>
      </c>
      <c r="D37" s="3">
        <v>213</v>
      </c>
      <c r="E37" s="2">
        <f t="shared" si="1"/>
        <v>36.21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19"/>
  <sheetViews>
    <sheetView workbookViewId="0">
      <selection activeCell="I8" sqref="I8"/>
    </sheetView>
  </sheetViews>
  <sheetFormatPr defaultRowHeight="15"/>
  <cols>
    <col min="1" max="1" width="24" customWidth="1"/>
    <col min="9" max="9" width="24.28515625" customWidth="1"/>
    <col min="10" max="10" width="9.5703125" customWidth="1"/>
  </cols>
  <sheetData>
    <row r="1" spans="1:10" ht="31.5">
      <c r="B1" s="1" t="s">
        <v>88</v>
      </c>
      <c r="C1" s="1" t="s">
        <v>0</v>
      </c>
      <c r="D1" s="1" t="s">
        <v>1</v>
      </c>
      <c r="E1" s="1" t="s">
        <v>2</v>
      </c>
      <c r="F1" s="1" t="s">
        <v>87</v>
      </c>
      <c r="G1" s="1" t="s">
        <v>86</v>
      </c>
      <c r="H1" s="1" t="s">
        <v>85</v>
      </c>
      <c r="I1" s="1" t="s">
        <v>84</v>
      </c>
      <c r="J1" s="1" t="s">
        <v>83</v>
      </c>
    </row>
    <row r="2" spans="1:10">
      <c r="A2" t="s">
        <v>82</v>
      </c>
      <c r="B2" s="8">
        <v>1.5</v>
      </c>
      <c r="C2">
        <v>1460</v>
      </c>
      <c r="D2">
        <f>60/1000</f>
        <v>0.06</v>
      </c>
      <c r="E2">
        <f>C2*D2</f>
        <v>87.6</v>
      </c>
      <c r="F2" s="8">
        <f>E2*0.17</f>
        <v>14.891999999999999</v>
      </c>
      <c r="G2">
        <v>1500</v>
      </c>
      <c r="H2">
        <v>700</v>
      </c>
      <c r="I2" s="5" t="s">
        <v>81</v>
      </c>
      <c r="J2" s="5" t="s">
        <v>80</v>
      </c>
    </row>
    <row r="3" spans="1:10">
      <c r="A3" t="s">
        <v>79</v>
      </c>
      <c r="B3" s="8">
        <v>16</v>
      </c>
      <c r="C3">
        <v>1460</v>
      </c>
      <c r="D3">
        <f>10/1000</f>
        <v>0.01</v>
      </c>
      <c r="E3">
        <f>C3*D3</f>
        <v>14.6</v>
      </c>
      <c r="F3" s="8">
        <f>E3*0.17</f>
        <v>2.4820000000000002</v>
      </c>
      <c r="G3">
        <v>20000</v>
      </c>
      <c r="H3">
        <v>700</v>
      </c>
      <c r="I3" s="5" t="s">
        <v>78</v>
      </c>
      <c r="J3" s="5" t="s">
        <v>77</v>
      </c>
    </row>
    <row r="4" spans="1:10">
      <c r="A4" t="s">
        <v>76</v>
      </c>
      <c r="B4" s="8">
        <v>7.5</v>
      </c>
      <c r="C4">
        <v>1460</v>
      </c>
      <c r="D4">
        <f>14/1000</f>
        <v>1.4E-2</v>
      </c>
      <c r="E4">
        <f>C4*D4</f>
        <v>20.440000000000001</v>
      </c>
      <c r="F4" s="8">
        <f>E4*0.17</f>
        <v>3.4748000000000006</v>
      </c>
      <c r="G4">
        <v>10000</v>
      </c>
      <c r="H4">
        <v>780</v>
      </c>
      <c r="I4" s="5" t="s">
        <v>75</v>
      </c>
      <c r="J4" s="5" t="s">
        <v>74</v>
      </c>
    </row>
    <row r="5" spans="1:10">
      <c r="A5" t="s">
        <v>73</v>
      </c>
      <c r="B5" s="8">
        <v>3.5</v>
      </c>
      <c r="C5">
        <v>1460</v>
      </c>
      <c r="D5">
        <f>43/1000</f>
        <v>4.2999999999999997E-2</v>
      </c>
      <c r="E5">
        <f>C5*D5</f>
        <v>62.779999999999994</v>
      </c>
      <c r="F5" s="8">
        <f>E5*0.17</f>
        <v>10.672599999999999</v>
      </c>
      <c r="G5">
        <v>1000</v>
      </c>
      <c r="H5">
        <v>650</v>
      </c>
      <c r="I5" s="5" t="s">
        <v>72</v>
      </c>
      <c r="J5" s="5" t="s">
        <v>71</v>
      </c>
    </row>
    <row r="6" spans="1:10">
      <c r="B6" s="7"/>
      <c r="F6" s="7"/>
      <c r="I6" s="5"/>
      <c r="J6" s="5"/>
    </row>
    <row r="7" spans="1:10">
      <c r="B7" s="7"/>
      <c r="F7" s="7"/>
      <c r="I7" s="6"/>
      <c r="J7" s="6"/>
    </row>
    <row r="10" spans="1:10">
      <c r="A10" s="5"/>
      <c r="B10" s="5"/>
    </row>
    <row r="11" spans="1:10">
      <c r="A11" s="5"/>
      <c r="B11" s="5"/>
    </row>
    <row r="18" spans="1:2">
      <c r="A18" s="5"/>
      <c r="B18" s="5"/>
    </row>
    <row r="19" spans="1:2">
      <c r="A19" s="5"/>
      <c r="B1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9"/>
  <sheetViews>
    <sheetView workbookViewId="0">
      <selection activeCell="F20" sqref="F20"/>
    </sheetView>
  </sheetViews>
  <sheetFormatPr defaultRowHeight="15"/>
  <cols>
    <col min="1" max="1" width="18.7109375" customWidth="1"/>
  </cols>
  <sheetData>
    <row r="1" spans="1:7" ht="42">
      <c r="B1" s="1" t="s">
        <v>0</v>
      </c>
      <c r="C1" s="1" t="s">
        <v>1</v>
      </c>
      <c r="D1" s="1" t="s">
        <v>2</v>
      </c>
      <c r="E1" s="1" t="s">
        <v>3</v>
      </c>
      <c r="F1" s="1" t="s">
        <v>23</v>
      </c>
      <c r="G1" s="1" t="s">
        <v>4</v>
      </c>
    </row>
    <row r="2" spans="1:7">
      <c r="A2" t="s">
        <v>5</v>
      </c>
      <c r="B2">
        <v>1460</v>
      </c>
      <c r="C2">
        <f t="shared" ref="C2:C19" si="0">G2/1000</f>
        <v>0.125</v>
      </c>
      <c r="D2">
        <f t="shared" ref="D2:D19" si="1">B2*C2</f>
        <v>182.5</v>
      </c>
      <c r="E2">
        <f t="shared" ref="E2:E19" si="2">D2*0.17</f>
        <v>31.025000000000002</v>
      </c>
      <c r="F2">
        <v>280</v>
      </c>
      <c r="G2">
        <v>125</v>
      </c>
    </row>
    <row r="3" spans="1:7">
      <c r="A3" t="s">
        <v>6</v>
      </c>
      <c r="B3">
        <v>1460</v>
      </c>
      <c r="C3">
        <f t="shared" si="0"/>
        <v>0.21</v>
      </c>
      <c r="D3">
        <f t="shared" si="1"/>
        <v>306.59999999999997</v>
      </c>
      <c r="E3">
        <f t="shared" si="2"/>
        <v>52.122</v>
      </c>
      <c r="F3">
        <v>420</v>
      </c>
      <c r="G3">
        <v>210</v>
      </c>
    </row>
    <row r="4" spans="1:7">
      <c r="A4" t="s">
        <v>7</v>
      </c>
      <c r="B4">
        <v>1460</v>
      </c>
      <c r="C4">
        <f t="shared" si="0"/>
        <v>0.26</v>
      </c>
      <c r="D4">
        <f t="shared" si="1"/>
        <v>379.6</v>
      </c>
      <c r="E4">
        <f t="shared" si="2"/>
        <v>64.532000000000011</v>
      </c>
      <c r="F4">
        <v>900</v>
      </c>
      <c r="G4">
        <v>260</v>
      </c>
    </row>
    <row r="5" spans="1:7">
      <c r="A5" t="s">
        <v>8</v>
      </c>
      <c r="B5">
        <v>1460</v>
      </c>
      <c r="C5">
        <f t="shared" si="0"/>
        <v>2.8000000000000001E-2</v>
      </c>
      <c r="D5">
        <f t="shared" si="1"/>
        <v>40.880000000000003</v>
      </c>
      <c r="E5">
        <f t="shared" si="2"/>
        <v>6.9496000000000011</v>
      </c>
      <c r="F5">
        <v>250</v>
      </c>
      <c r="G5">
        <v>28</v>
      </c>
    </row>
    <row r="6" spans="1:7">
      <c r="A6" t="s">
        <v>9</v>
      </c>
      <c r="B6">
        <v>1460</v>
      </c>
      <c r="C6">
        <f t="shared" si="0"/>
        <v>3.7999999999999999E-2</v>
      </c>
      <c r="D6">
        <f t="shared" si="1"/>
        <v>55.48</v>
      </c>
      <c r="E6">
        <f t="shared" si="2"/>
        <v>9.4315999999999995</v>
      </c>
      <c r="F6">
        <v>320</v>
      </c>
      <c r="G6">
        <v>38</v>
      </c>
    </row>
    <row r="7" spans="1:7">
      <c r="A7" t="s">
        <v>10</v>
      </c>
      <c r="B7">
        <v>1460</v>
      </c>
      <c r="C7">
        <f t="shared" si="0"/>
        <v>4.4999999999999998E-2</v>
      </c>
      <c r="D7">
        <f t="shared" si="1"/>
        <v>65.7</v>
      </c>
      <c r="E7">
        <f t="shared" si="2"/>
        <v>11.169</v>
      </c>
      <c r="F7">
        <v>380</v>
      </c>
      <c r="G7">
        <v>45</v>
      </c>
    </row>
    <row r="8" spans="1:7">
      <c r="A8" t="s">
        <v>11</v>
      </c>
      <c r="B8">
        <v>1460</v>
      </c>
      <c r="C8">
        <f t="shared" si="0"/>
        <v>6.2E-2</v>
      </c>
      <c r="D8">
        <f t="shared" si="1"/>
        <v>90.52</v>
      </c>
      <c r="E8">
        <f t="shared" si="2"/>
        <v>15.388400000000001</v>
      </c>
      <c r="F8">
        <v>700</v>
      </c>
      <c r="G8">
        <v>62</v>
      </c>
    </row>
    <row r="9" spans="1:7">
      <c r="A9" t="s">
        <v>12</v>
      </c>
      <c r="B9">
        <v>1460</v>
      </c>
      <c r="C9">
        <f t="shared" si="0"/>
        <v>7.4999999999999997E-2</v>
      </c>
      <c r="D9">
        <f t="shared" si="1"/>
        <v>109.5</v>
      </c>
      <c r="E9">
        <f t="shared" si="2"/>
        <v>18.615000000000002</v>
      </c>
      <c r="F9">
        <v>1200</v>
      </c>
      <c r="G9">
        <v>75</v>
      </c>
    </row>
    <row r="10" spans="1:7">
      <c r="A10" t="s">
        <v>13</v>
      </c>
      <c r="B10">
        <v>1460</v>
      </c>
      <c r="C10">
        <f t="shared" si="0"/>
        <v>8.7999999999999995E-2</v>
      </c>
      <c r="D10">
        <f t="shared" si="1"/>
        <v>128.47999999999999</v>
      </c>
      <c r="E10">
        <f t="shared" si="2"/>
        <v>21.8416</v>
      </c>
      <c r="F10">
        <v>2000</v>
      </c>
      <c r="G10">
        <v>88</v>
      </c>
    </row>
    <row r="11" spans="1:7">
      <c r="A11" t="s">
        <v>14</v>
      </c>
      <c r="B11">
        <v>1460</v>
      </c>
      <c r="C11">
        <f t="shared" si="0"/>
        <v>0.1</v>
      </c>
      <c r="D11">
        <f t="shared" si="1"/>
        <v>146</v>
      </c>
      <c r="E11">
        <f t="shared" si="2"/>
        <v>24.82</v>
      </c>
      <c r="F11">
        <v>2500</v>
      </c>
      <c r="G11">
        <v>100</v>
      </c>
    </row>
    <row r="12" spans="1:7">
      <c r="A12" t="s">
        <v>15</v>
      </c>
      <c r="B12">
        <v>1460</v>
      </c>
      <c r="C12">
        <f t="shared" si="0"/>
        <v>1.0999999999999999E-2</v>
      </c>
      <c r="D12">
        <f t="shared" si="1"/>
        <v>16.059999999999999</v>
      </c>
      <c r="E12">
        <f t="shared" si="2"/>
        <v>2.7302</v>
      </c>
      <c r="F12">
        <v>300</v>
      </c>
      <c r="G12">
        <v>11</v>
      </c>
    </row>
    <row r="13" spans="1:7">
      <c r="A13" t="s">
        <v>16</v>
      </c>
      <c r="B13">
        <v>1460</v>
      </c>
      <c r="C13">
        <f t="shared" si="0"/>
        <v>4.2999999999999997E-2</v>
      </c>
      <c r="D13">
        <f t="shared" si="1"/>
        <v>62.779999999999994</v>
      </c>
      <c r="E13">
        <f t="shared" si="2"/>
        <v>10.672599999999999</v>
      </c>
      <c r="F13">
        <v>300</v>
      </c>
      <c r="G13">
        <v>43</v>
      </c>
    </row>
    <row r="14" spans="1:7">
      <c r="A14" t="s">
        <v>17</v>
      </c>
      <c r="B14">
        <v>1460</v>
      </c>
      <c r="C14">
        <f t="shared" si="0"/>
        <v>6.5000000000000002E-2</v>
      </c>
      <c r="D14">
        <f t="shared" si="1"/>
        <v>94.9</v>
      </c>
      <c r="E14">
        <f t="shared" si="2"/>
        <v>16.133000000000003</v>
      </c>
      <c r="F14">
        <v>350</v>
      </c>
      <c r="G14">
        <v>65</v>
      </c>
    </row>
    <row r="15" spans="1:7">
      <c r="A15" t="s">
        <v>18</v>
      </c>
      <c r="B15">
        <v>1460</v>
      </c>
      <c r="C15">
        <f t="shared" si="0"/>
        <v>0.11899999999999999</v>
      </c>
      <c r="D15">
        <f t="shared" si="1"/>
        <v>173.73999999999998</v>
      </c>
      <c r="E15">
        <f t="shared" si="2"/>
        <v>29.535799999999998</v>
      </c>
      <c r="F15">
        <v>450</v>
      </c>
      <c r="G15">
        <v>119</v>
      </c>
    </row>
    <row r="16" spans="1:7">
      <c r="A16" t="s">
        <v>19</v>
      </c>
      <c r="B16">
        <v>1460</v>
      </c>
      <c r="C16">
        <f t="shared" si="0"/>
        <v>0.16300000000000001</v>
      </c>
      <c r="D16">
        <f t="shared" si="1"/>
        <v>237.98000000000002</v>
      </c>
      <c r="E16">
        <f t="shared" si="2"/>
        <v>40.456600000000009</v>
      </c>
      <c r="F16">
        <v>1000</v>
      </c>
      <c r="G16">
        <v>163</v>
      </c>
    </row>
    <row r="17" spans="1:7">
      <c r="A17" t="s">
        <v>20</v>
      </c>
      <c r="B17">
        <v>1460</v>
      </c>
      <c r="C17">
        <f t="shared" si="0"/>
        <v>0.20599999999999999</v>
      </c>
      <c r="D17">
        <f t="shared" si="1"/>
        <v>300.76</v>
      </c>
      <c r="E17">
        <f t="shared" si="2"/>
        <v>51.129200000000004</v>
      </c>
      <c r="F17">
        <v>2000</v>
      </c>
      <c r="G17">
        <v>206</v>
      </c>
    </row>
    <row r="18" spans="1:7">
      <c r="A18" t="s">
        <v>21</v>
      </c>
      <c r="B18">
        <v>1460</v>
      </c>
      <c r="C18">
        <f t="shared" si="0"/>
        <v>0.24399999999999999</v>
      </c>
      <c r="D18">
        <f t="shared" si="1"/>
        <v>356.24</v>
      </c>
      <c r="E18">
        <f t="shared" si="2"/>
        <v>60.560800000000008</v>
      </c>
      <c r="F18">
        <v>2500</v>
      </c>
      <c r="G18">
        <v>244</v>
      </c>
    </row>
    <row r="19" spans="1:7">
      <c r="A19" t="s">
        <v>22</v>
      </c>
      <c r="B19">
        <v>8760</v>
      </c>
      <c r="C19">
        <f t="shared" si="0"/>
        <v>0.03</v>
      </c>
      <c r="D19">
        <f t="shared" si="1"/>
        <v>262.8</v>
      </c>
      <c r="E19">
        <f t="shared" si="2"/>
        <v>44.676000000000002</v>
      </c>
      <c r="F19">
        <v>50</v>
      </c>
      <c r="G19">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3"/>
  <sheetViews>
    <sheetView workbookViewId="0">
      <selection activeCell="B1" sqref="B1:G1"/>
    </sheetView>
  </sheetViews>
  <sheetFormatPr defaultRowHeight="15"/>
  <cols>
    <col min="1" max="1" width="17.140625" customWidth="1"/>
  </cols>
  <sheetData>
    <row r="1" spans="1:8" ht="21">
      <c r="B1" s="1" t="s">
        <v>0</v>
      </c>
      <c r="C1" s="1" t="s">
        <v>1</v>
      </c>
      <c r="D1" s="1" t="s">
        <v>2</v>
      </c>
      <c r="E1" s="1" t="s">
        <v>3</v>
      </c>
      <c r="F1" s="1" t="s">
        <v>92</v>
      </c>
      <c r="G1" s="1" t="s">
        <v>95</v>
      </c>
      <c r="H1" s="1" t="s">
        <v>93</v>
      </c>
    </row>
    <row r="2" spans="1:8">
      <c r="A2" t="s">
        <v>89</v>
      </c>
      <c r="B2">
        <v>1095</v>
      </c>
      <c r="C2">
        <v>0.8</v>
      </c>
      <c r="D2">
        <f>B2*C2</f>
        <v>876</v>
      </c>
      <c r="E2">
        <f>D2*0.17</f>
        <v>148.92000000000002</v>
      </c>
      <c r="F2">
        <v>15</v>
      </c>
      <c r="G2">
        <f>C2*100</f>
        <v>80</v>
      </c>
      <c r="H2" t="s">
        <v>94</v>
      </c>
    </row>
    <row r="3" spans="1:8">
      <c r="A3" t="s">
        <v>90</v>
      </c>
      <c r="B3">
        <v>1095</v>
      </c>
      <c r="C3">
        <v>1.2</v>
      </c>
      <c r="D3">
        <f t="shared" ref="D3:D23" si="0">B3*C3</f>
        <v>1314</v>
      </c>
      <c r="E3">
        <f t="shared" ref="E3:E23" si="1">D3*0.17</f>
        <v>223.38000000000002</v>
      </c>
      <c r="F3">
        <v>20</v>
      </c>
      <c r="G3">
        <f t="shared" ref="G3:G4" si="2">C3*100</f>
        <v>120</v>
      </c>
      <c r="H3" t="s">
        <v>94</v>
      </c>
    </row>
    <row r="4" spans="1:8">
      <c r="A4" t="s">
        <v>91</v>
      </c>
      <c r="B4">
        <v>1095</v>
      </c>
      <c r="C4">
        <v>1.6</v>
      </c>
      <c r="D4">
        <f t="shared" si="0"/>
        <v>1752</v>
      </c>
      <c r="E4">
        <f t="shared" si="1"/>
        <v>297.84000000000003</v>
      </c>
      <c r="F4">
        <v>25</v>
      </c>
      <c r="G4">
        <f t="shared" si="2"/>
        <v>160</v>
      </c>
      <c r="H4" t="s">
        <v>94</v>
      </c>
    </row>
    <row r="5" spans="1:8">
      <c r="A5" t="s">
        <v>96</v>
      </c>
      <c r="B5">
        <v>1095</v>
      </c>
      <c r="C5">
        <v>2</v>
      </c>
      <c r="D5">
        <f>B5*C5</f>
        <v>2190</v>
      </c>
      <c r="E5">
        <f>D5*0.17</f>
        <v>372.3</v>
      </c>
      <c r="F5">
        <v>20</v>
      </c>
      <c r="G5">
        <f t="shared" ref="G5:G18" si="3">C5*100</f>
        <v>200</v>
      </c>
      <c r="H5" t="s">
        <v>98</v>
      </c>
    </row>
    <row r="6" spans="1:8">
      <c r="A6" t="s">
        <v>97</v>
      </c>
      <c r="B6">
        <v>1095</v>
      </c>
      <c r="C6">
        <v>3</v>
      </c>
      <c r="D6">
        <f>B6*C6</f>
        <v>3285</v>
      </c>
      <c r="E6">
        <f>D6*0.17</f>
        <v>558.45000000000005</v>
      </c>
      <c r="F6">
        <v>40</v>
      </c>
      <c r="G6">
        <f t="shared" si="3"/>
        <v>300</v>
      </c>
      <c r="H6" t="s">
        <v>98</v>
      </c>
    </row>
    <row r="7" spans="1:8">
      <c r="A7" t="s">
        <v>99</v>
      </c>
      <c r="B7">
        <v>1095</v>
      </c>
      <c r="C7">
        <v>0.4</v>
      </c>
      <c r="D7">
        <f>B7*C7</f>
        <v>438</v>
      </c>
      <c r="E7">
        <f>D7*0.17</f>
        <v>74.460000000000008</v>
      </c>
      <c r="F7">
        <v>100</v>
      </c>
      <c r="G7">
        <f t="shared" si="3"/>
        <v>40</v>
      </c>
      <c r="H7" t="s">
        <v>105</v>
      </c>
    </row>
    <row r="8" spans="1:8">
      <c r="A8" t="s">
        <v>100</v>
      </c>
      <c r="B8">
        <v>1095</v>
      </c>
      <c r="C8">
        <v>0.8</v>
      </c>
      <c r="D8">
        <f t="shared" si="0"/>
        <v>876</v>
      </c>
      <c r="E8">
        <f t="shared" si="1"/>
        <v>148.92000000000002</v>
      </c>
      <c r="F8">
        <v>100</v>
      </c>
      <c r="G8">
        <f t="shared" si="3"/>
        <v>80</v>
      </c>
      <c r="H8" t="s">
        <v>105</v>
      </c>
    </row>
    <row r="9" spans="1:8">
      <c r="A9" t="s">
        <v>101</v>
      </c>
      <c r="B9">
        <v>1095</v>
      </c>
      <c r="C9">
        <v>1</v>
      </c>
      <c r="D9">
        <f t="shared" si="0"/>
        <v>1095</v>
      </c>
      <c r="E9">
        <f t="shared" si="1"/>
        <v>186.15</v>
      </c>
      <c r="F9">
        <v>100</v>
      </c>
      <c r="G9">
        <f t="shared" si="3"/>
        <v>100</v>
      </c>
      <c r="H9" t="s">
        <v>105</v>
      </c>
    </row>
    <row r="10" spans="1:8">
      <c r="A10" t="s">
        <v>102</v>
      </c>
      <c r="B10">
        <v>1095</v>
      </c>
      <c r="C10">
        <v>1.5</v>
      </c>
      <c r="D10">
        <f t="shared" si="0"/>
        <v>1642.5</v>
      </c>
      <c r="E10">
        <f t="shared" si="1"/>
        <v>279.22500000000002</v>
      </c>
      <c r="F10">
        <v>100</v>
      </c>
      <c r="G10">
        <f t="shared" si="3"/>
        <v>150</v>
      </c>
      <c r="H10" t="s">
        <v>105</v>
      </c>
    </row>
    <row r="11" spans="1:8">
      <c r="A11" t="s">
        <v>103</v>
      </c>
      <c r="B11">
        <v>1095</v>
      </c>
      <c r="C11">
        <v>2</v>
      </c>
      <c r="D11">
        <f t="shared" si="0"/>
        <v>2190</v>
      </c>
      <c r="E11">
        <f t="shared" si="1"/>
        <v>372.3</v>
      </c>
      <c r="F11">
        <v>120</v>
      </c>
      <c r="G11">
        <f t="shared" si="3"/>
        <v>200</v>
      </c>
      <c r="H11" t="s">
        <v>105</v>
      </c>
    </row>
    <row r="12" spans="1:8">
      <c r="A12" t="s">
        <v>104</v>
      </c>
      <c r="B12">
        <v>1095</v>
      </c>
      <c r="C12">
        <v>3</v>
      </c>
      <c r="D12">
        <f t="shared" si="0"/>
        <v>3285</v>
      </c>
      <c r="E12">
        <f t="shared" si="1"/>
        <v>558.45000000000005</v>
      </c>
      <c r="F12">
        <v>120</v>
      </c>
      <c r="G12">
        <f t="shared" si="3"/>
        <v>300</v>
      </c>
      <c r="H12" t="s">
        <v>105</v>
      </c>
    </row>
    <row r="13" spans="1:8">
      <c r="A13" t="s">
        <v>106</v>
      </c>
      <c r="B13">
        <v>1095</v>
      </c>
      <c r="C13">
        <v>0.4</v>
      </c>
      <c r="D13">
        <f t="shared" si="0"/>
        <v>438</v>
      </c>
      <c r="E13">
        <f t="shared" si="1"/>
        <v>74.460000000000008</v>
      </c>
      <c r="F13">
        <v>30</v>
      </c>
      <c r="G13">
        <f t="shared" si="3"/>
        <v>40</v>
      </c>
      <c r="H13" t="s">
        <v>112</v>
      </c>
    </row>
    <row r="14" spans="1:8">
      <c r="A14" t="s">
        <v>107</v>
      </c>
      <c r="B14">
        <v>1095</v>
      </c>
      <c r="C14">
        <v>0.6</v>
      </c>
      <c r="D14">
        <f t="shared" si="0"/>
        <v>657</v>
      </c>
      <c r="E14">
        <f t="shared" si="1"/>
        <v>111.69000000000001</v>
      </c>
      <c r="F14">
        <v>30</v>
      </c>
      <c r="G14">
        <f t="shared" si="3"/>
        <v>60</v>
      </c>
      <c r="H14" t="s">
        <v>112</v>
      </c>
    </row>
    <row r="15" spans="1:8">
      <c r="A15" t="s">
        <v>108</v>
      </c>
      <c r="B15">
        <v>1095</v>
      </c>
      <c r="C15">
        <v>1</v>
      </c>
      <c r="D15">
        <f t="shared" si="0"/>
        <v>1095</v>
      </c>
      <c r="E15">
        <f t="shared" si="1"/>
        <v>186.15</v>
      </c>
      <c r="F15">
        <v>50</v>
      </c>
      <c r="G15">
        <f t="shared" si="3"/>
        <v>100</v>
      </c>
      <c r="H15" t="s">
        <v>112</v>
      </c>
    </row>
    <row r="16" spans="1:8">
      <c r="A16" t="s">
        <v>109</v>
      </c>
      <c r="B16">
        <v>1095</v>
      </c>
      <c r="C16">
        <v>1.5</v>
      </c>
      <c r="D16">
        <f t="shared" si="0"/>
        <v>1642.5</v>
      </c>
      <c r="E16">
        <f t="shared" si="1"/>
        <v>279.22500000000002</v>
      </c>
      <c r="F16">
        <v>50</v>
      </c>
      <c r="G16">
        <f t="shared" si="3"/>
        <v>150</v>
      </c>
      <c r="H16" t="s">
        <v>112</v>
      </c>
    </row>
    <row r="17" spans="1:8">
      <c r="A17" t="s">
        <v>110</v>
      </c>
      <c r="B17">
        <v>1095</v>
      </c>
      <c r="C17">
        <v>2</v>
      </c>
      <c r="D17">
        <f t="shared" si="0"/>
        <v>2190</v>
      </c>
      <c r="E17">
        <f t="shared" si="1"/>
        <v>372.3</v>
      </c>
      <c r="F17">
        <v>50</v>
      </c>
      <c r="G17">
        <f t="shared" si="3"/>
        <v>200</v>
      </c>
      <c r="H17" t="s">
        <v>112</v>
      </c>
    </row>
    <row r="18" spans="1:8">
      <c r="A18" t="s">
        <v>111</v>
      </c>
      <c r="B18">
        <v>1095</v>
      </c>
      <c r="C18">
        <v>2.5</v>
      </c>
      <c r="D18">
        <f t="shared" si="0"/>
        <v>2737.5</v>
      </c>
      <c r="E18">
        <f t="shared" si="1"/>
        <v>465.37500000000006</v>
      </c>
      <c r="F18">
        <v>60</v>
      </c>
      <c r="G18">
        <f t="shared" si="3"/>
        <v>250</v>
      </c>
      <c r="H18" t="s">
        <v>112</v>
      </c>
    </row>
    <row r="19" spans="1:8">
      <c r="A19" t="s">
        <v>113</v>
      </c>
      <c r="B19">
        <v>1095</v>
      </c>
      <c r="C19">
        <v>0.4</v>
      </c>
      <c r="D19">
        <f t="shared" si="0"/>
        <v>438</v>
      </c>
      <c r="E19">
        <f t="shared" si="1"/>
        <v>74.460000000000008</v>
      </c>
      <c r="F19">
        <v>40</v>
      </c>
      <c r="G19">
        <f t="shared" ref="G19:G23" si="4">C19*100</f>
        <v>40</v>
      </c>
      <c r="H19" t="s">
        <v>118</v>
      </c>
    </row>
    <row r="20" spans="1:8">
      <c r="A20" t="s">
        <v>114</v>
      </c>
      <c r="B20">
        <v>1095</v>
      </c>
      <c r="C20">
        <v>0.6</v>
      </c>
      <c r="D20">
        <f t="shared" si="0"/>
        <v>657</v>
      </c>
      <c r="E20">
        <f t="shared" si="1"/>
        <v>111.69000000000001</v>
      </c>
      <c r="F20">
        <v>50</v>
      </c>
      <c r="G20">
        <f t="shared" si="4"/>
        <v>60</v>
      </c>
      <c r="H20" t="s">
        <v>118</v>
      </c>
    </row>
    <row r="21" spans="1:8">
      <c r="A21" t="s">
        <v>115</v>
      </c>
      <c r="B21">
        <v>1095</v>
      </c>
      <c r="C21">
        <v>1</v>
      </c>
      <c r="D21">
        <f t="shared" si="0"/>
        <v>1095</v>
      </c>
      <c r="E21">
        <f t="shared" si="1"/>
        <v>186.15</v>
      </c>
      <c r="F21">
        <v>50</v>
      </c>
      <c r="G21">
        <f t="shared" si="4"/>
        <v>100</v>
      </c>
      <c r="H21" t="s">
        <v>118</v>
      </c>
    </row>
    <row r="22" spans="1:8">
      <c r="A22" t="s">
        <v>116</v>
      </c>
      <c r="B22">
        <v>1095</v>
      </c>
      <c r="C22">
        <v>1.5</v>
      </c>
      <c r="D22">
        <f t="shared" si="0"/>
        <v>1642.5</v>
      </c>
      <c r="E22">
        <f t="shared" si="1"/>
        <v>279.22500000000002</v>
      </c>
      <c r="F22">
        <v>70</v>
      </c>
      <c r="G22">
        <f t="shared" si="4"/>
        <v>150</v>
      </c>
      <c r="H22" t="s">
        <v>118</v>
      </c>
    </row>
    <row r="23" spans="1:8">
      <c r="A23" t="s">
        <v>117</v>
      </c>
      <c r="B23">
        <v>1095</v>
      </c>
      <c r="C23">
        <v>2</v>
      </c>
      <c r="D23">
        <f t="shared" si="0"/>
        <v>2190</v>
      </c>
      <c r="E23">
        <f t="shared" si="1"/>
        <v>372.3</v>
      </c>
      <c r="F23">
        <v>100</v>
      </c>
      <c r="G23">
        <f t="shared" si="4"/>
        <v>200</v>
      </c>
      <c r="H23"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8"/>
  <sheetViews>
    <sheetView workbookViewId="0">
      <selection activeCell="B1" sqref="B1:E1"/>
    </sheetView>
  </sheetViews>
  <sheetFormatPr defaultRowHeight="15"/>
  <cols>
    <col min="1" max="1" width="14.28515625" customWidth="1"/>
  </cols>
  <sheetData>
    <row r="1" spans="1:7" ht="21">
      <c r="B1" s="1" t="s">
        <v>0</v>
      </c>
      <c r="C1" s="1" t="s">
        <v>1</v>
      </c>
      <c r="D1" s="1" t="s">
        <v>2</v>
      </c>
      <c r="E1" s="1" t="s">
        <v>3</v>
      </c>
      <c r="F1" s="1"/>
      <c r="G1" s="1"/>
    </row>
    <row r="2" spans="1:7">
      <c r="A2" t="s">
        <v>119</v>
      </c>
      <c r="B2">
        <v>730</v>
      </c>
      <c r="C2">
        <v>0.189</v>
      </c>
      <c r="D2">
        <f>B2*C2</f>
        <v>137.97</v>
      </c>
      <c r="E2">
        <f>D2*0.17</f>
        <v>23.454900000000002</v>
      </c>
    </row>
    <row r="3" spans="1:7">
      <c r="A3" t="s">
        <v>120</v>
      </c>
      <c r="B3">
        <v>730</v>
      </c>
      <c r="C3">
        <v>8.5000000000000006E-2</v>
      </c>
      <c r="D3">
        <f t="shared" ref="D3:D8" si="0">B3*C3</f>
        <v>62.050000000000004</v>
      </c>
      <c r="E3">
        <f t="shared" ref="E3:E8" si="1">D3*0.17</f>
        <v>10.548500000000001</v>
      </c>
    </row>
    <row r="4" spans="1:7">
      <c r="A4" t="s">
        <v>121</v>
      </c>
      <c r="B4">
        <v>730</v>
      </c>
      <c r="C4">
        <v>0.17199999999999999</v>
      </c>
      <c r="D4">
        <f t="shared" si="0"/>
        <v>125.55999999999999</v>
      </c>
      <c r="E4">
        <f t="shared" si="1"/>
        <v>21.345199999999998</v>
      </c>
    </row>
    <row r="5" spans="1:7">
      <c r="A5" t="s">
        <v>122</v>
      </c>
      <c r="B5">
        <v>730</v>
      </c>
      <c r="C5">
        <v>8.7999999999999995E-2</v>
      </c>
      <c r="D5">
        <f t="shared" si="0"/>
        <v>64.239999999999995</v>
      </c>
      <c r="E5">
        <f t="shared" si="1"/>
        <v>10.9208</v>
      </c>
    </row>
    <row r="6" spans="1:7">
      <c r="A6" t="s">
        <v>123</v>
      </c>
      <c r="B6">
        <v>730</v>
      </c>
      <c r="C6">
        <v>1.6E-2</v>
      </c>
      <c r="D6">
        <f t="shared" si="0"/>
        <v>11.68</v>
      </c>
      <c r="E6">
        <f t="shared" si="1"/>
        <v>1.9856</v>
      </c>
    </row>
    <row r="7" spans="1:7">
      <c r="A7" t="s">
        <v>124</v>
      </c>
      <c r="B7">
        <v>730</v>
      </c>
      <c r="C7">
        <v>0.11</v>
      </c>
      <c r="D7">
        <f t="shared" si="0"/>
        <v>80.3</v>
      </c>
      <c r="E7">
        <f t="shared" si="1"/>
        <v>13.651</v>
      </c>
    </row>
    <row r="8" spans="1:7">
      <c r="A8" t="s">
        <v>125</v>
      </c>
      <c r="B8">
        <v>730</v>
      </c>
      <c r="C8">
        <v>0.14000000000000001</v>
      </c>
      <c r="D8">
        <f t="shared" si="0"/>
        <v>102.2</v>
      </c>
      <c r="E8">
        <f t="shared" si="1"/>
        <v>17.374000000000002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7"/>
  <sheetViews>
    <sheetView workbookViewId="0">
      <selection activeCell="C7" sqref="C1:C7"/>
    </sheetView>
  </sheetViews>
  <sheetFormatPr defaultRowHeight="15"/>
  <sheetData>
    <row r="1" spans="1:6" ht="31.5">
      <c r="A1" s="1" t="s">
        <v>126</v>
      </c>
      <c r="B1" s="1" t="s">
        <v>127</v>
      </c>
      <c r="C1" s="1" t="s">
        <v>2</v>
      </c>
      <c r="D1" s="1" t="s">
        <v>3</v>
      </c>
      <c r="E1" s="1" t="s">
        <v>128</v>
      </c>
      <c r="F1" s="1" t="s">
        <v>129</v>
      </c>
    </row>
    <row r="2" spans="1:6">
      <c r="A2">
        <v>150</v>
      </c>
      <c r="B2">
        <v>3.35</v>
      </c>
      <c r="C2">
        <f>A2*B2</f>
        <v>502.5</v>
      </c>
      <c r="D2">
        <f>C2*0.17</f>
        <v>85.425000000000011</v>
      </c>
      <c r="E2">
        <v>6</v>
      </c>
      <c r="F2" t="s">
        <v>130</v>
      </c>
    </row>
    <row r="3" spans="1:6">
      <c r="A3">
        <v>150</v>
      </c>
      <c r="B3">
        <f>C3/A3</f>
        <v>4.1568627450980387</v>
      </c>
      <c r="C3">
        <f>D3/0.17</f>
        <v>623.52941176470586</v>
      </c>
      <c r="D3">
        <v>106</v>
      </c>
      <c r="E3">
        <v>7</v>
      </c>
      <c r="F3" t="s">
        <v>130</v>
      </c>
    </row>
    <row r="4" spans="1:6">
      <c r="A4">
        <v>150</v>
      </c>
      <c r="B4">
        <f>B5*B2/B3</f>
        <v>3.2867924528301891</v>
      </c>
      <c r="C4">
        <f>A4*B4</f>
        <v>493.01886792452837</v>
      </c>
      <c r="D4">
        <f>C4*0.17</f>
        <v>83.813207547169824</v>
      </c>
      <c r="E4">
        <v>6</v>
      </c>
      <c r="F4" t="s">
        <v>131</v>
      </c>
    </row>
    <row r="5" spans="1:6">
      <c r="A5">
        <v>150</v>
      </c>
      <c r="B5">
        <f t="shared" ref="B4:B7" si="0">C5/A5</f>
        <v>4.0784313725490193</v>
      </c>
      <c r="C5">
        <f t="shared" ref="C4:C7" si="1">D5/0.17</f>
        <v>611.76470588235293</v>
      </c>
      <c r="D5">
        <v>104</v>
      </c>
      <c r="E5">
        <v>7</v>
      </c>
      <c r="F5" t="s">
        <v>131</v>
      </c>
    </row>
    <row r="6" spans="1:6">
      <c r="A6">
        <v>150</v>
      </c>
      <c r="B6">
        <f>B7*B4/B5</f>
        <v>1.3589622641509433</v>
      </c>
      <c r="C6">
        <f>A6*B6</f>
        <v>203.84433962264151</v>
      </c>
      <c r="D6">
        <f>C6*0.17</f>
        <v>34.653537735849056</v>
      </c>
      <c r="E6">
        <v>6</v>
      </c>
      <c r="F6" t="s">
        <v>132</v>
      </c>
    </row>
    <row r="7" spans="1:6">
      <c r="A7">
        <v>150</v>
      </c>
      <c r="B7">
        <f t="shared" si="0"/>
        <v>1.6862745098039214</v>
      </c>
      <c r="C7">
        <f t="shared" si="1"/>
        <v>252.9411764705882</v>
      </c>
      <c r="D7">
        <v>43</v>
      </c>
      <c r="E7">
        <v>7</v>
      </c>
      <c r="F7" t="s">
        <v>132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12"/>
  <sheetViews>
    <sheetView tabSelected="1" workbookViewId="0">
      <selection activeCell="G5" sqref="G5"/>
    </sheetView>
  </sheetViews>
  <sheetFormatPr defaultRowHeight="15"/>
  <cols>
    <col min="1" max="1" width="19.85546875" customWidth="1"/>
    <col min="2" max="2" width="10.42578125" customWidth="1"/>
    <col min="4" max="4" width="11.28515625" customWidth="1"/>
  </cols>
  <sheetData>
    <row r="1" spans="1:5">
      <c r="B1" t="s">
        <v>144</v>
      </c>
      <c r="C1" s="1" t="s">
        <v>2</v>
      </c>
      <c r="D1" t="s">
        <v>145</v>
      </c>
      <c r="E1" t="s">
        <v>146</v>
      </c>
    </row>
    <row r="2" spans="1:5">
      <c r="A2" t="s">
        <v>133</v>
      </c>
      <c r="B2">
        <v>1</v>
      </c>
      <c r="C2">
        <v>2</v>
      </c>
      <c r="D2">
        <v>0</v>
      </c>
      <c r="E2">
        <f>C2*17</f>
        <v>34</v>
      </c>
    </row>
    <row r="3" spans="1:5" ht="13.5" customHeight="1">
      <c r="A3" t="s">
        <v>134</v>
      </c>
      <c r="B3">
        <v>1</v>
      </c>
      <c r="C3">
        <v>0.35</v>
      </c>
      <c r="D3">
        <v>0.112</v>
      </c>
      <c r="E3">
        <f>E5+C3*17</f>
        <v>24.871705599999999</v>
      </c>
    </row>
    <row r="4" spans="1:5">
      <c r="A4" t="s">
        <v>135</v>
      </c>
      <c r="B4">
        <v>0.75</v>
      </c>
      <c r="C4">
        <v>1.39</v>
      </c>
      <c r="D4">
        <v>0</v>
      </c>
      <c r="E4">
        <f>C4*0.17*B4</f>
        <v>0.17722500000000002</v>
      </c>
    </row>
    <row r="5" spans="1:5">
      <c r="A5" t="s">
        <v>136</v>
      </c>
      <c r="B5">
        <v>1</v>
      </c>
      <c r="C5">
        <v>0</v>
      </c>
      <c r="D5">
        <v>0.112</v>
      </c>
      <c r="E5">
        <f>29.3*D3*5.766</f>
        <v>18.921705599999999</v>
      </c>
    </row>
    <row r="6" spans="1:5">
      <c r="A6" t="s">
        <v>137</v>
      </c>
      <c r="B6">
        <v>7</v>
      </c>
      <c r="C6">
        <v>0.7</v>
      </c>
      <c r="D6">
        <v>0</v>
      </c>
      <c r="E6">
        <f>C6*0.17*B6</f>
        <v>0.83299999999999996</v>
      </c>
    </row>
    <row r="7" spans="1:5">
      <c r="A7" t="s">
        <v>138</v>
      </c>
      <c r="B7">
        <v>1</v>
      </c>
      <c r="C7">
        <v>0.7</v>
      </c>
      <c r="D7">
        <v>0</v>
      </c>
      <c r="E7">
        <f>C7*0.17*B7</f>
        <v>0.11899999999999999</v>
      </c>
    </row>
    <row r="8" spans="1:5">
      <c r="A8" t="s">
        <v>139</v>
      </c>
      <c r="C8">
        <v>0.7</v>
      </c>
      <c r="D8">
        <v>0</v>
      </c>
      <c r="E8">
        <f>C8*0.17</f>
        <v>0.11899999999999999</v>
      </c>
    </row>
    <row r="9" spans="1:5">
      <c r="A9" t="s">
        <v>140</v>
      </c>
      <c r="C9">
        <v>0.8</v>
      </c>
      <c r="D9">
        <v>0</v>
      </c>
      <c r="E9">
        <f>C9*0.17</f>
        <v>0.13600000000000001</v>
      </c>
    </row>
    <row r="10" spans="1:5">
      <c r="A10" t="s">
        <v>141</v>
      </c>
      <c r="C10">
        <v>0.9</v>
      </c>
      <c r="D10">
        <v>0</v>
      </c>
      <c r="E10">
        <f>C10*0.17</f>
        <v>0.15300000000000002</v>
      </c>
    </row>
    <row r="11" spans="1:5">
      <c r="A11" t="s">
        <v>142</v>
      </c>
      <c r="B11">
        <v>0.25</v>
      </c>
      <c r="C11">
        <v>1</v>
      </c>
      <c r="D11">
        <v>0</v>
      </c>
      <c r="E11">
        <f>C11*0.17</f>
        <v>0.17</v>
      </c>
    </row>
    <row r="12" spans="1:5">
      <c r="A12" t="s">
        <v>143</v>
      </c>
      <c r="C12">
        <v>1.5</v>
      </c>
      <c r="D12">
        <v>0</v>
      </c>
      <c r="E12">
        <f>C12*0.17</f>
        <v>0.255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
  <sheetViews>
    <sheetView workbookViewId="0">
      <selection activeCell="B3" sqref="B3"/>
    </sheetView>
  </sheetViews>
  <sheetFormatPr defaultRowHeight="15"/>
  <sheetData>
    <row r="2" spans="2:2">
      <c r="B2">
        <f>0.17*0.5*356</f>
        <v>30.26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ComputersMoniors</vt:lpstr>
      <vt:lpstr>FrigeFreezer</vt:lpstr>
      <vt:lpstr>Lighting</vt:lpstr>
      <vt:lpstr>TVs</vt:lpstr>
      <vt:lpstr>ElectricHeaters</vt:lpstr>
      <vt:lpstr>GameConsoles</vt:lpstr>
      <vt:lpstr>TumbleDryers</vt:lpstr>
      <vt:lpstr>Cooking</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2014-03-22T17:18:52Z</dcterms:modified>
</cp:coreProperties>
</file>