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ield\Documents\Story\AgranariTTRPG\"/>
    </mc:Choice>
  </mc:AlternateContent>
  <xr:revisionPtr revIDLastSave="0" documentId="13_ncr:1_{43DE4842-CC5D-4DA5-B8F9-5E12CEB5DB41}" xr6:coauthVersionLast="47" xr6:coauthVersionMax="47" xr10:uidLastSave="{00000000-0000-0000-0000-000000000000}"/>
  <bookViews>
    <workbookView xWindow="17100" yWindow="0" windowWidth="17400" windowHeight="20985" tabRatio="809" activeTab="5" xr2:uid="{939E3A0E-BA0B-442B-84B0-B7815D6CBC2B}"/>
  </bookViews>
  <sheets>
    <sheet name="Species" sheetId="1" r:id="rId1"/>
    <sheet name="Calculator" sheetId="5" r:id="rId2"/>
    <sheet name="_TMPLT_Character" sheetId="8" r:id="rId3"/>
    <sheet name="Weapons" sheetId="9" r:id="rId4"/>
    <sheet name="Features" sheetId="11" r:id="rId5"/>
    <sheet name="Features (Species)" sheetId="12" r:id="rId6"/>
    <sheet name="STAT COSTS" sheetId="7" r:id="rId7"/>
    <sheet name="_TEST_Characters" sheetId="2" r:id="rId8"/>
    <sheet name="_TEST_Runs" sheetId="6" r:id="rId9"/>
    <sheet name="Sources" sheetId="4" r:id="rId10"/>
    <sheet name="Changelog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8" l="1"/>
  <c r="F28" i="8"/>
  <c r="F29" i="8"/>
  <c r="D27" i="8"/>
  <c r="D28" i="8"/>
  <c r="D29" i="8"/>
  <c r="D24" i="8"/>
  <c r="F24" i="8" s="1"/>
  <c r="D25" i="8"/>
  <c r="F25" i="8" s="1"/>
  <c r="F26" i="8"/>
  <c r="D26" i="8"/>
  <c r="E20" i="8"/>
  <c r="E19" i="8"/>
  <c r="E7" i="8"/>
  <c r="E9" i="8"/>
  <c r="C3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6" i="8"/>
  <c r="F11" i="8" l="1"/>
  <c r="F12" i="8"/>
  <c r="F14" i="8"/>
  <c r="F16" i="8"/>
  <c r="F18" i="8"/>
  <c r="F19" i="8"/>
  <c r="F20" i="8"/>
  <c r="F21" i="8"/>
  <c r="F22" i="8"/>
  <c r="F23" i="8"/>
  <c r="F7" i="8"/>
  <c r="F8" i="8"/>
  <c r="F9" i="8"/>
  <c r="F10" i="8"/>
  <c r="E6" i="8"/>
  <c r="F6" i="8" s="1"/>
  <c r="C13" i="5"/>
  <c r="B31" i="5"/>
  <c r="B32" i="5" s="1"/>
  <c r="B33" i="5" s="1"/>
  <c r="B34" i="5" s="1"/>
  <c r="B35" i="5" s="1"/>
  <c r="B36" i="5" s="1"/>
  <c r="B37" i="5" s="1"/>
  <c r="I31" i="5"/>
  <c r="I32" i="5" s="1"/>
  <c r="I33" i="5" s="1"/>
  <c r="I34" i="5" s="1"/>
  <c r="I35" i="5" s="1"/>
  <c r="I36" i="5" s="1"/>
  <c r="I37" i="5" s="1"/>
  <c r="I30" i="5"/>
  <c r="B30" i="5"/>
  <c r="B29" i="5"/>
  <c r="I29" i="5"/>
  <c r="B28" i="5"/>
  <c r="I28" i="5"/>
  <c r="B27" i="5"/>
  <c r="I27" i="5"/>
  <c r="J20" i="5"/>
  <c r="G20" i="5"/>
  <c r="C20" i="5"/>
  <c r="J13" i="5"/>
  <c r="G13" i="5"/>
  <c r="P30" i="2"/>
  <c r="P29" i="2"/>
  <c r="E17" i="8" l="1"/>
  <c r="F17" i="8" s="1"/>
  <c r="E15" i="8"/>
  <c r="F15" i="8" s="1"/>
  <c r="E13" i="8"/>
  <c r="F13" i="8" s="1"/>
  <c r="K20" i="5"/>
  <c r="N20" i="5" s="1"/>
  <c r="P20" i="5" s="1"/>
  <c r="Q20" i="5" s="1"/>
  <c r="K13" i="5"/>
  <c r="N13" i="5" s="1"/>
  <c r="P13" i="5" s="1"/>
  <c r="Q13" i="5" s="1"/>
  <c r="A2" i="6" l="1"/>
  <c r="D2" i="6"/>
  <c r="B3" i="6"/>
  <c r="B4" i="6" s="1"/>
  <c r="E3" i="6"/>
  <c r="E5" i="6" s="1"/>
  <c r="E7" i="6" s="1"/>
  <c r="E9" i="6" s="1"/>
  <c r="E11" i="6" s="1"/>
  <c r="E13" i="6" s="1"/>
  <c r="E15" i="6" s="1"/>
  <c r="E17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A24" i="6"/>
  <c r="D24" i="6"/>
  <c r="B25" i="6"/>
  <c r="E25" i="6"/>
  <c r="B26" i="6"/>
  <c r="E26" i="6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B27" i="6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A56" i="6"/>
  <c r="D56" i="6"/>
  <c r="B57" i="6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E57" i="6"/>
  <c r="E58" i="6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B79" i="6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E79" i="6"/>
  <c r="E80" i="6" s="1"/>
  <c r="E81" i="6"/>
  <c r="E82" i="6"/>
  <c r="E83" i="6"/>
  <c r="E84" i="6" s="1"/>
  <c r="E85" i="6"/>
  <c r="E86" i="6" s="1"/>
  <c r="E87" i="6"/>
  <c r="E88" i="6"/>
  <c r="E89" i="6"/>
  <c r="E90" i="6"/>
  <c r="E91" i="6"/>
  <c r="E92" i="6" s="1"/>
  <c r="E93" i="6" s="1"/>
  <c r="E94" i="6" s="1"/>
  <c r="E95" i="6"/>
  <c r="E96" i="6"/>
  <c r="E97" i="6"/>
  <c r="E98" i="6"/>
  <c r="E99" i="6"/>
  <c r="E100" i="6" s="1"/>
  <c r="E101" i="6" s="1"/>
  <c r="E102" i="6" s="1"/>
  <c r="E103" i="6" s="1"/>
  <c r="E104" i="6" s="1"/>
  <c r="E105" i="6" s="1"/>
  <c r="E106" i="6" s="1"/>
  <c r="B112" i="6"/>
  <c r="E112" i="6"/>
  <c r="E113" i="6" s="1"/>
  <c r="B113" i="6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E114" i="6"/>
  <c r="E115" i="6" s="1"/>
  <c r="E116" i="6"/>
  <c r="E117" i="6" s="1"/>
  <c r="E118" i="6"/>
  <c r="E119" i="6"/>
  <c r="E120" i="6"/>
  <c r="E121" i="6" s="1"/>
  <c r="E122" i="6"/>
  <c r="E123" i="6" s="1"/>
  <c r="E124" i="6" s="1"/>
  <c r="E125" i="6" s="1"/>
  <c r="E126" i="6"/>
  <c r="E127" i="6"/>
  <c r="E128" i="6"/>
  <c r="E129" i="6" s="1"/>
  <c r="E130" i="6"/>
  <c r="E131" i="6" s="1"/>
  <c r="E132" i="6"/>
  <c r="E133" i="6"/>
  <c r="E134" i="6"/>
  <c r="E135" i="6"/>
  <c r="E136" i="6"/>
  <c r="E137" i="6" s="1"/>
  <c r="E138" i="6" s="1"/>
  <c r="E139" i="6" s="1"/>
  <c r="B144" i="6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E144" i="6"/>
  <c r="E145" i="6"/>
  <c r="E146" i="6"/>
  <c r="E147" i="6"/>
  <c r="E148" i="6"/>
  <c r="E149" i="6" s="1"/>
  <c r="E150" i="6" s="1"/>
  <c r="E151" i="6" s="1"/>
  <c r="E152" i="6" s="1"/>
  <c r="E153" i="6" s="1"/>
  <c r="E154" i="6" s="1"/>
  <c r="E155" i="6" s="1"/>
  <c r="E156" i="6"/>
  <c r="E157" i="6" s="1"/>
  <c r="E158" i="6"/>
  <c r="E159" i="6" s="1"/>
  <c r="E160" i="6"/>
  <c r="E161" i="6"/>
  <c r="E162" i="6"/>
  <c r="E163" i="6"/>
  <c r="E164" i="6"/>
  <c r="E165" i="6" s="1"/>
  <c r="E166" i="6"/>
  <c r="E167" i="6" s="1"/>
  <c r="E168" i="6"/>
  <c r="E169" i="6"/>
  <c r="E170" i="6"/>
  <c r="E171" i="6"/>
  <c r="E172" i="6"/>
  <c r="E173" i="6" s="1"/>
  <c r="E174" i="6" s="1"/>
  <c r="E175" i="6" s="1"/>
  <c r="E176" i="6" s="1"/>
  <c r="E177" i="6" s="1"/>
  <c r="E178" i="6" s="1"/>
  <c r="E179" i="6" s="1"/>
  <c r="E180" i="6"/>
  <c r="E181" i="6" s="1"/>
  <c r="E182" i="6" s="1"/>
  <c r="E183" i="6" s="1"/>
  <c r="E184" i="6" s="1"/>
  <c r="E185" i="6" s="1"/>
  <c r="C5" i="5"/>
  <c r="G5" i="5"/>
  <c r="J5" i="5"/>
  <c r="K5" i="5"/>
  <c r="N5" i="5"/>
  <c r="P5" i="5"/>
  <c r="Q5" i="5"/>
  <c r="P24" i="2"/>
  <c r="P23" i="2"/>
  <c r="P19" i="2"/>
  <c r="P18" i="2"/>
  <c r="P14" i="2"/>
  <c r="P13" i="2"/>
  <c r="P9" i="2"/>
  <c r="P8" i="2"/>
</calcChain>
</file>

<file path=xl/sharedStrings.xml><?xml version="1.0" encoding="utf-8"?>
<sst xmlns="http://schemas.openxmlformats.org/spreadsheetml/2006/main" count="340" uniqueCount="129">
  <si>
    <t>Agranari TTRPG</t>
  </si>
  <si>
    <t>Species</t>
  </si>
  <si>
    <t>Max Health</t>
  </si>
  <si>
    <t>Damage Resistance</t>
  </si>
  <si>
    <t>Armor</t>
  </si>
  <si>
    <t>Accuracy</t>
  </si>
  <si>
    <t>Accuracy Variance</t>
  </si>
  <si>
    <t>Damage Variance</t>
  </si>
  <si>
    <t>Attack</t>
  </si>
  <si>
    <t>Dodge</t>
  </si>
  <si>
    <t>Dodge Variance</t>
  </si>
  <si>
    <t>Pain Tolerance</t>
  </si>
  <si>
    <t>Pain Tolerance Variance</t>
  </si>
  <si>
    <t>Durability</t>
  </si>
  <si>
    <t>Durability Variance</t>
  </si>
  <si>
    <t>Strength</t>
  </si>
  <si>
    <t>Strength Variance</t>
  </si>
  <si>
    <t>Willpower</t>
  </si>
  <si>
    <t>Willpower Factor</t>
  </si>
  <si>
    <t>Constitution</t>
  </si>
  <si>
    <t>Constitution Variance</t>
  </si>
  <si>
    <t>Speed</t>
  </si>
  <si>
    <t>Speed Variance</t>
  </si>
  <si>
    <t>Wolf</t>
  </si>
  <si>
    <t>Deer</t>
  </si>
  <si>
    <t>Bear</t>
  </si>
  <si>
    <t>Cat</t>
  </si>
  <si>
    <t>Beaver</t>
  </si>
  <si>
    <t>Spider</t>
  </si>
  <si>
    <t>Peacock</t>
  </si>
  <si>
    <t>Age * 100</t>
  </si>
  <si>
    <t>Age * 200</t>
  </si>
  <si>
    <t>Age * 150</t>
  </si>
  <si>
    <t>Age * 75</t>
  </si>
  <si>
    <t>Age * 10</t>
  </si>
  <si>
    <t>Resistance</t>
  </si>
  <si>
    <t>Bludgeoning Resist</t>
  </si>
  <si>
    <t>Age * 50</t>
  </si>
  <si>
    <t>Age * -10</t>
  </si>
  <si>
    <t>Age * 5</t>
  </si>
  <si>
    <t>Age * 0.7</t>
  </si>
  <si>
    <t>Age * 0.4</t>
  </si>
  <si>
    <t>Age * 0.3</t>
  </si>
  <si>
    <t>Age * 0.2</t>
  </si>
  <si>
    <t>Defense</t>
  </si>
  <si>
    <t>Wryonin</t>
  </si>
  <si>
    <t>Age</t>
  </si>
  <si>
    <t>Name</t>
  </si>
  <si>
    <t>Weapon</t>
  </si>
  <si>
    <t>Slingshot</t>
  </si>
  <si>
    <t>Damage</t>
  </si>
  <si>
    <t>Cat Soldier</t>
  </si>
  <si>
    <t>Sword</t>
  </si>
  <si>
    <t>Sense</t>
  </si>
  <si>
    <t>Sense Variance</t>
  </si>
  <si>
    <t>Hit?</t>
  </si>
  <si>
    <t>Result</t>
  </si>
  <si>
    <t>Value</t>
  </si>
  <si>
    <t>Stealth Value</t>
  </si>
  <si>
    <t>Damage Received</t>
  </si>
  <si>
    <t>Item</t>
  </si>
  <si>
    <t>Source</t>
  </si>
  <si>
    <t>Resistance formula</t>
  </si>
  <si>
    <t>https://leagueoflegends.fandom.com/wiki/Armor</t>
  </si>
  <si>
    <t>upped armor to 30</t>
  </si>
  <si>
    <t>upped resistance to 30</t>
  </si>
  <si>
    <t>Stat</t>
  </si>
  <si>
    <t>XP Cost</t>
  </si>
  <si>
    <t>Gary</t>
  </si>
  <si>
    <t>Katana</t>
  </si>
  <si>
    <t>XP</t>
  </si>
  <si>
    <t>Stat Group</t>
  </si>
  <si>
    <t>Bonus</t>
  </si>
  <si>
    <t>Total</t>
  </si>
  <si>
    <t>Total XP</t>
  </si>
  <si>
    <t>Grappling</t>
  </si>
  <si>
    <t>Fist</t>
  </si>
  <si>
    <t>Range (m)</t>
  </si>
  <si>
    <t>Shortsword</t>
  </si>
  <si>
    <t>slingshot range</t>
  </si>
  <si>
    <t>https://www.slingshotforum.com/threads/slingshot-maximum-range-test-result-300metres.15476/</t>
  </si>
  <si>
    <t>Longsword</t>
  </si>
  <si>
    <t>Fists</t>
  </si>
  <si>
    <t>Warhammer</t>
  </si>
  <si>
    <t>Weight</t>
  </si>
  <si>
    <t>weapon stats</t>
  </si>
  <si>
    <t>https://dnd5e.wikidot.com/weapons</t>
  </si>
  <si>
    <t>Date</t>
  </si>
  <si>
    <t>Change</t>
  </si>
  <si>
    <t>Sheet</t>
  </si>
  <si>
    <t>Rename column: "Date Acquired" -&gt; "Date Accessed"</t>
  </si>
  <si>
    <t>Sources</t>
  </si>
  <si>
    <t>Date Accessed</t>
  </si>
  <si>
    <t>war hammer weight</t>
  </si>
  <si>
    <t>https://www.quora.com/How-heavy-was-Robert-Baratheons-war-hammer</t>
  </si>
  <si>
    <t>Time Cost</t>
  </si>
  <si>
    <t>Recover Time Cost</t>
  </si>
  <si>
    <t>Type</t>
  </si>
  <si>
    <t>Bludgeoning</t>
  </si>
  <si>
    <t>Slashing</t>
  </si>
  <si>
    <t>Spear</t>
  </si>
  <si>
    <t>Piercing</t>
  </si>
  <si>
    <t>Hard Swinger</t>
  </si>
  <si>
    <t>Prerequisite</t>
  </si>
  <si>
    <t>50+ Strength</t>
  </si>
  <si>
    <t>Sharpshooter</t>
  </si>
  <si>
    <t>50+ in a ranged weapon</t>
  </si>
  <si>
    <t>50+ in a Sense</t>
  </si>
  <si>
    <t>Ranged Crit Factor</t>
  </si>
  <si>
    <t>Feature</t>
  </si>
  <si>
    <t>Darkvision</t>
  </si>
  <si>
    <t>Trainable Features</t>
  </si>
  <si>
    <t>Short Description</t>
  </si>
  <si>
    <t>Darkvision Penetration, Darkvision Range, Light Resistance</t>
  </si>
  <si>
    <t>Your ranged crits have increased damage.</t>
  </si>
  <si>
    <t>50+ in a Bludgeoning melee weapon</t>
  </si>
  <si>
    <t>Climbing</t>
  </si>
  <si>
    <t>25+ Strength</t>
  </si>
  <si>
    <t>You can climb.</t>
  </si>
  <si>
    <t>aDirada's Lie</t>
  </si>
  <si>
    <t>Heart Fire</t>
  </si>
  <si>
    <t>Spell Spinner</t>
  </si>
  <si>
    <t>Add your Strength to your melee bluedgeoning damage.</t>
  </si>
  <si>
    <t>See in the dark.</t>
  </si>
  <si>
    <t>Bend reality.</t>
  </si>
  <si>
    <t>Will yourself to succeed and set things on fire.</t>
  </si>
  <si>
    <t>Weave tapestries magical effects.</t>
  </si>
  <si>
    <t>Silver Eye</t>
  </si>
  <si>
    <t>Turn things to stone.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</si>
</sst>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F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14" fontId="0" fillId="0" borderId="0" xfId="0" applyNumberFormat="1"/>
    <xf numFmtId="164" fontId="3" fillId="7" borderId="2" xfId="0" applyNumberFormat="1" applyFont="1" applyFill="1" applyBorder="1" applyAlignment="1">
      <alignment horizontal="center"/>
    </xf>
    <xf numFmtId="164" fontId="0" fillId="2" borderId="0" xfId="0" applyNumberFormat="1" applyFill="1"/>
    <xf numFmtId="164" fontId="0" fillId="3" borderId="0" xfId="0" applyNumberFormat="1" applyFill="1"/>
    <xf numFmtId="0" fontId="1" fillId="2" borderId="0" xfId="0" applyFont="1" applyFill="1"/>
    <xf numFmtId="0" fontId="0" fillId="0" borderId="3" xfId="0" applyBorder="1"/>
    <xf numFmtId="0" fontId="0" fillId="0" borderId="2" xfId="0" applyBorder="1"/>
    <xf numFmtId="0" fontId="0" fillId="0" borderId="1" xfId="0" applyBorder="1"/>
    <xf numFmtId="164" fontId="0" fillId="4" borderId="2" xfId="0" applyNumberFormat="1" applyFill="1" applyBorder="1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9999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ADB3-3614-4A02-AC61-29B5FE861A9E}">
  <dimension ref="A1:W10"/>
  <sheetViews>
    <sheetView workbookViewId="0">
      <selection activeCell="B4" sqref="B4:T10"/>
    </sheetView>
  </sheetViews>
  <sheetFormatPr defaultRowHeight="15" x14ac:dyDescent="0.25"/>
  <cols>
    <col min="11" max="11" width="4" customWidth="1"/>
    <col min="13" max="13" width="3.42578125" customWidth="1"/>
    <col min="15" max="15" width="4.85546875" customWidth="1"/>
    <col min="17" max="17" width="3.42578125" customWidth="1"/>
    <col min="18" max="18" width="9.140625" customWidth="1"/>
    <col min="19" max="19" width="3.42578125" customWidth="1"/>
    <col min="21" max="21" width="4.28515625" customWidth="1"/>
    <col min="23" max="23" width="3.85546875" customWidth="1"/>
  </cols>
  <sheetData>
    <row r="1" spans="1:23" x14ac:dyDescent="0.25">
      <c r="A1" t="s">
        <v>0</v>
      </c>
    </row>
    <row r="2" spans="1:23" x14ac:dyDescent="0.25">
      <c r="C2" s="19" t="s">
        <v>35</v>
      </c>
      <c r="D2" s="19"/>
      <c r="E2" s="19"/>
      <c r="F2" s="19"/>
      <c r="G2" s="19" t="s">
        <v>8</v>
      </c>
      <c r="H2" s="19"/>
      <c r="I2" s="19"/>
      <c r="J2" s="19" t="s">
        <v>44</v>
      </c>
      <c r="K2" s="19"/>
      <c r="L2" s="19"/>
      <c r="M2" s="19"/>
      <c r="N2" s="19"/>
      <c r="O2" s="19"/>
    </row>
    <row r="3" spans="1:23" s="1" customFormat="1" x14ac:dyDescent="0.25">
      <c r="A3" s="1" t="s">
        <v>1</v>
      </c>
      <c r="B3" s="1" t="s">
        <v>2</v>
      </c>
      <c r="C3" s="1" t="s">
        <v>3</v>
      </c>
      <c r="E3" s="1" t="s">
        <v>4</v>
      </c>
      <c r="F3" s="1" t="s">
        <v>36</v>
      </c>
      <c r="G3" s="1" t="s">
        <v>5</v>
      </c>
      <c r="H3" s="1" t="s">
        <v>6</v>
      </c>
      <c r="I3" s="1" t="s">
        <v>7</v>
      </c>
      <c r="J3" s="1" t="s">
        <v>9</v>
      </c>
      <c r="K3" s="1" t="s">
        <v>10</v>
      </c>
      <c r="L3" s="1" t="s">
        <v>13</v>
      </c>
      <c r="M3" s="1" t="s">
        <v>14</v>
      </c>
      <c r="N3" s="1" t="s">
        <v>11</v>
      </c>
      <c r="O3" s="1" t="s">
        <v>12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</row>
    <row r="4" spans="1:23" x14ac:dyDescent="0.25">
      <c r="A4" t="s">
        <v>23</v>
      </c>
      <c r="B4" t="s">
        <v>32</v>
      </c>
      <c r="J4" t="s">
        <v>34</v>
      </c>
      <c r="V4" t="s">
        <v>40</v>
      </c>
    </row>
    <row r="5" spans="1:23" x14ac:dyDescent="0.25">
      <c r="A5" t="s">
        <v>24</v>
      </c>
      <c r="B5" t="s">
        <v>32</v>
      </c>
      <c r="J5" t="s">
        <v>39</v>
      </c>
      <c r="V5" t="s">
        <v>40</v>
      </c>
    </row>
    <row r="6" spans="1:23" x14ac:dyDescent="0.25">
      <c r="A6" t="s">
        <v>25</v>
      </c>
      <c r="B6" t="s">
        <v>31</v>
      </c>
      <c r="I6">
        <v>100</v>
      </c>
      <c r="J6" t="s">
        <v>38</v>
      </c>
      <c r="P6" t="s">
        <v>37</v>
      </c>
      <c r="T6">
        <v>100</v>
      </c>
      <c r="V6" t="s">
        <v>41</v>
      </c>
    </row>
    <row r="7" spans="1:23" x14ac:dyDescent="0.25">
      <c r="A7" t="s">
        <v>26</v>
      </c>
      <c r="B7" t="s">
        <v>30</v>
      </c>
      <c r="J7" t="s">
        <v>37</v>
      </c>
      <c r="V7" t="s">
        <v>42</v>
      </c>
    </row>
    <row r="8" spans="1:23" x14ac:dyDescent="0.25">
      <c r="A8" t="s">
        <v>27</v>
      </c>
      <c r="B8" t="s">
        <v>33</v>
      </c>
      <c r="J8">
        <v>-20</v>
      </c>
      <c r="V8" t="s">
        <v>43</v>
      </c>
    </row>
    <row r="9" spans="1:23" x14ac:dyDescent="0.25">
      <c r="A9" t="s">
        <v>28</v>
      </c>
      <c r="B9" t="s">
        <v>34</v>
      </c>
      <c r="J9">
        <v>-100</v>
      </c>
      <c r="V9">
        <v>1</v>
      </c>
    </row>
    <row r="10" spans="1:23" x14ac:dyDescent="0.25">
      <c r="A10" t="s">
        <v>29</v>
      </c>
      <c r="B10" t="s">
        <v>33</v>
      </c>
      <c r="F10">
        <v>-50</v>
      </c>
      <c r="J10">
        <v>50</v>
      </c>
      <c r="V10" t="s">
        <v>42</v>
      </c>
    </row>
  </sheetData>
  <mergeCells count="3">
    <mergeCell ref="G2:I2"/>
    <mergeCell ref="C2:F2"/>
    <mergeCell ref="J2:O2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D2B5-4BCA-4176-9912-353601ED4B2B}">
  <dimension ref="A3:C7"/>
  <sheetViews>
    <sheetView workbookViewId="0">
      <selection activeCell="A8" sqref="A8"/>
    </sheetView>
  </sheetViews>
  <sheetFormatPr defaultRowHeight="15" x14ac:dyDescent="0.25"/>
  <cols>
    <col min="1" max="1" width="18.28515625" bestFit="1" customWidth="1"/>
    <col min="2" max="2" width="13.85546875" bestFit="1" customWidth="1"/>
    <col min="3" max="3" width="45.28515625" bestFit="1" customWidth="1"/>
  </cols>
  <sheetData>
    <row r="3" spans="1:3" s="1" customFormat="1" x14ac:dyDescent="0.25">
      <c r="A3" s="1" t="s">
        <v>60</v>
      </c>
      <c r="B3" s="1" t="s">
        <v>92</v>
      </c>
      <c r="C3" s="1" t="s">
        <v>61</v>
      </c>
    </row>
    <row r="4" spans="1:3" x14ac:dyDescent="0.25">
      <c r="A4" t="s">
        <v>62</v>
      </c>
      <c r="B4" s="9">
        <v>45629</v>
      </c>
      <c r="C4" t="s">
        <v>63</v>
      </c>
    </row>
    <row r="5" spans="1:3" x14ac:dyDescent="0.25">
      <c r="A5" t="s">
        <v>79</v>
      </c>
      <c r="B5" s="9">
        <v>45630</v>
      </c>
      <c r="C5" t="s">
        <v>80</v>
      </c>
    </row>
    <row r="6" spans="1:3" x14ac:dyDescent="0.25">
      <c r="A6" t="s">
        <v>85</v>
      </c>
      <c r="B6" s="9">
        <v>45630</v>
      </c>
      <c r="C6" t="s">
        <v>86</v>
      </c>
    </row>
    <row r="7" spans="1:3" x14ac:dyDescent="0.25">
      <c r="A7" t="s">
        <v>93</v>
      </c>
      <c r="B7" s="9">
        <v>45630</v>
      </c>
      <c r="C7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CA514-A3F6-4C3D-8DE3-968F9B32194D}">
  <dimension ref="A3:C4"/>
  <sheetViews>
    <sheetView workbookViewId="0">
      <selection activeCell="B1" sqref="B1:B1048576"/>
    </sheetView>
  </sheetViews>
  <sheetFormatPr defaultRowHeight="15" x14ac:dyDescent="0.25"/>
  <cols>
    <col min="1" max="1" width="10.42578125" bestFit="1" customWidth="1"/>
    <col min="3" max="3" width="48" bestFit="1" customWidth="1"/>
  </cols>
  <sheetData>
    <row r="3" spans="1:3" s="1" customFormat="1" x14ac:dyDescent="0.25">
      <c r="A3" s="1" t="s">
        <v>87</v>
      </c>
      <c r="B3" s="1" t="s">
        <v>89</v>
      </c>
      <c r="C3" s="1" t="s">
        <v>88</v>
      </c>
    </row>
    <row r="4" spans="1:3" x14ac:dyDescent="0.25">
      <c r="A4" s="9">
        <v>45629</v>
      </c>
      <c r="B4" t="s">
        <v>91</v>
      </c>
      <c r="C4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826C1-5BBF-49CB-8482-1931281ACA0C}">
  <dimension ref="A2:R37"/>
  <sheetViews>
    <sheetView workbookViewId="0">
      <selection activeCell="K35" sqref="K35"/>
    </sheetView>
  </sheetViews>
  <sheetFormatPr defaultRowHeight="15" x14ac:dyDescent="0.25"/>
  <cols>
    <col min="3" max="3" width="6" bestFit="1" customWidth="1"/>
    <col min="4" max="7" width="0" hidden="1" customWidth="1"/>
  </cols>
  <sheetData>
    <row r="2" spans="1:1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20" t="s">
        <v>8</v>
      </c>
      <c r="B3" s="20"/>
      <c r="C3" s="20"/>
      <c r="D3" s="20" t="s">
        <v>53</v>
      </c>
      <c r="E3" s="20"/>
      <c r="F3" s="20"/>
      <c r="G3" s="20"/>
      <c r="H3" s="20" t="s">
        <v>9</v>
      </c>
      <c r="I3" s="20"/>
      <c r="J3" s="20"/>
      <c r="K3" s="2" t="s">
        <v>55</v>
      </c>
      <c r="L3" s="20" t="s">
        <v>50</v>
      </c>
      <c r="M3" s="20"/>
      <c r="N3" s="20"/>
      <c r="O3" s="3" t="s">
        <v>35</v>
      </c>
      <c r="P3" s="20" t="s">
        <v>56</v>
      </c>
      <c r="Q3" s="20"/>
      <c r="R3" s="2"/>
    </row>
    <row r="4" spans="1:18" s="1" customFormat="1" ht="15.75" thickBot="1" x14ac:dyDescent="0.3">
      <c r="A4" s="4" t="s">
        <v>5</v>
      </c>
      <c r="B4" s="4" t="s">
        <v>6</v>
      </c>
      <c r="C4" s="13" t="s">
        <v>57</v>
      </c>
      <c r="D4" s="4" t="s">
        <v>58</v>
      </c>
      <c r="E4" s="4" t="s">
        <v>53</v>
      </c>
      <c r="F4" s="4" t="s">
        <v>54</v>
      </c>
      <c r="G4" s="4" t="s">
        <v>57</v>
      </c>
      <c r="H4" s="4" t="s">
        <v>9</v>
      </c>
      <c r="I4" s="4" t="s">
        <v>10</v>
      </c>
      <c r="J4" s="13" t="s">
        <v>57</v>
      </c>
      <c r="K4" s="4" t="s">
        <v>55</v>
      </c>
      <c r="L4" s="4" t="s">
        <v>50</v>
      </c>
      <c r="M4" s="4" t="s">
        <v>7</v>
      </c>
      <c r="N4" s="13" t="s">
        <v>57</v>
      </c>
      <c r="O4" s="4" t="s">
        <v>35</v>
      </c>
      <c r="P4" s="4" t="s">
        <v>59</v>
      </c>
      <c r="Q4" s="13" t="s">
        <v>56</v>
      </c>
      <c r="R4" s="4"/>
    </row>
    <row r="5" spans="1:18" ht="15.75" thickBot="1" x14ac:dyDescent="0.3">
      <c r="A5" s="5">
        <v>22</v>
      </c>
      <c r="B5" s="12">
        <v>20</v>
      </c>
      <c r="C5" s="6">
        <f>A5+B5</f>
        <v>42</v>
      </c>
      <c r="D5" s="2">
        <v>0</v>
      </c>
      <c r="E5" s="2"/>
      <c r="F5" s="2"/>
      <c r="G5" s="2">
        <f>E5+F5</f>
        <v>0</v>
      </c>
      <c r="H5" s="5">
        <v>12</v>
      </c>
      <c r="I5" s="5">
        <v>3</v>
      </c>
      <c r="J5" s="7">
        <f>H5+I5</f>
        <v>15</v>
      </c>
      <c r="K5" s="2" t="str">
        <f>IF(C5&gt;J5*2,"CRIT",IF(C5&gt;J5,"HIT","MISS"))</f>
        <v>CRIT</v>
      </c>
      <c r="L5" s="5">
        <v>10</v>
      </c>
      <c r="M5" s="5">
        <v>24</v>
      </c>
      <c r="N5" s="8">
        <f>IF(K5="CRIT",(L5+M5)*2,IF(K5="HIT",L5+M5,0))</f>
        <v>68</v>
      </c>
      <c r="O5" s="5">
        <v>20</v>
      </c>
      <c r="P5" s="11">
        <f>N5*(100/(100+O5))</f>
        <v>56.666666666666671</v>
      </c>
      <c r="Q5" s="10">
        <f>IF(K5&lt;&gt;"MISS",P5,"MISS")</f>
        <v>56.666666666666671</v>
      </c>
      <c r="R5" s="2"/>
    </row>
    <row r="6" spans="1:18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10" spans="1:18" x14ac:dyDescent="0.25">
      <c r="A10" s="2" t="s">
        <v>68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0" t="s">
        <v>8</v>
      </c>
      <c r="B11" s="20"/>
      <c r="C11" s="20"/>
      <c r="D11" s="20" t="s">
        <v>53</v>
      </c>
      <c r="E11" s="20"/>
      <c r="F11" s="20"/>
      <c r="G11" s="20"/>
      <c r="H11" s="20" t="s">
        <v>9</v>
      </c>
      <c r="I11" s="20"/>
      <c r="J11" s="20"/>
      <c r="K11" s="2" t="s">
        <v>55</v>
      </c>
      <c r="L11" s="20" t="s">
        <v>50</v>
      </c>
      <c r="M11" s="20"/>
      <c r="N11" s="20"/>
      <c r="O11" s="3" t="s">
        <v>35</v>
      </c>
      <c r="P11" s="20" t="s">
        <v>56</v>
      </c>
      <c r="Q11" s="20"/>
      <c r="R11" s="2"/>
    </row>
    <row r="12" spans="1:18" ht="15.75" thickBot="1" x14ac:dyDescent="0.3">
      <c r="A12" s="4" t="s">
        <v>5</v>
      </c>
      <c r="B12" s="4" t="s">
        <v>6</v>
      </c>
      <c r="C12" s="13" t="s">
        <v>57</v>
      </c>
      <c r="D12" s="4" t="s">
        <v>58</v>
      </c>
      <c r="E12" s="4" t="s">
        <v>53</v>
      </c>
      <c r="F12" s="4" t="s">
        <v>54</v>
      </c>
      <c r="G12" s="4" t="s">
        <v>57</v>
      </c>
      <c r="H12" s="4" t="s">
        <v>9</v>
      </c>
      <c r="I12" s="4" t="s">
        <v>10</v>
      </c>
      <c r="J12" s="13" t="s">
        <v>57</v>
      </c>
      <c r="K12" s="4" t="s">
        <v>55</v>
      </c>
      <c r="L12" s="4" t="s">
        <v>50</v>
      </c>
      <c r="M12" s="4" t="s">
        <v>7</v>
      </c>
      <c r="N12" s="13" t="s">
        <v>57</v>
      </c>
      <c r="O12" s="4" t="s">
        <v>35</v>
      </c>
      <c r="P12" s="4" t="s">
        <v>59</v>
      </c>
      <c r="Q12" s="13" t="s">
        <v>56</v>
      </c>
      <c r="R12" s="4"/>
    </row>
    <row r="13" spans="1:18" ht="15.75" thickBot="1" x14ac:dyDescent="0.3">
      <c r="A13" s="5">
        <v>15</v>
      </c>
      <c r="B13" s="12">
        <v>12</v>
      </c>
      <c r="C13" s="17">
        <f>A13+B13</f>
        <v>27</v>
      </c>
      <c r="D13" s="2">
        <v>0</v>
      </c>
      <c r="E13" s="2"/>
      <c r="F13" s="2"/>
      <c r="G13" s="2">
        <f>E13+F13</f>
        <v>0</v>
      </c>
      <c r="H13" s="5">
        <v>17</v>
      </c>
      <c r="I13" s="5">
        <v>5</v>
      </c>
      <c r="J13" s="7">
        <f>H13+I13</f>
        <v>22</v>
      </c>
      <c r="K13" s="2" t="str">
        <f>IF(C13&gt;J13*2,"CRIT",IF(C13&gt;J13,"HIT","MISS"))</f>
        <v>HIT</v>
      </c>
      <c r="L13" s="5">
        <v>12</v>
      </c>
      <c r="M13" s="5">
        <v>7</v>
      </c>
      <c r="N13" s="8">
        <f>IF(K13="CRIT",(L13+M13)*2,IF(K13="HIT",L13+M13,0))</f>
        <v>19</v>
      </c>
      <c r="O13" s="5">
        <v>30</v>
      </c>
      <c r="P13" s="11">
        <f>N13*(100/(100+O13))</f>
        <v>14.615384615384617</v>
      </c>
      <c r="Q13" s="10">
        <f>IF(K13&lt;&gt;"MISS",P13,"MISS")</f>
        <v>14.615384615384617</v>
      </c>
      <c r="R13" s="2"/>
    </row>
    <row r="14" spans="1:18" x14ac:dyDescent="0.25">
      <c r="A14" s="2"/>
      <c r="B14" s="2">
        <v>27</v>
      </c>
      <c r="C14" s="2"/>
      <c r="D14" s="2"/>
      <c r="E14" s="2"/>
      <c r="F14" s="2"/>
      <c r="G14" s="2"/>
      <c r="H14" s="2"/>
      <c r="I14" s="2">
        <v>23</v>
      </c>
      <c r="J14" s="2"/>
      <c r="K14" s="2"/>
      <c r="L14" s="2"/>
      <c r="M14" s="2">
        <v>15</v>
      </c>
      <c r="N14" s="2"/>
      <c r="O14" s="2"/>
      <c r="P14" s="2"/>
      <c r="Q14" s="2"/>
      <c r="R14" s="2"/>
    </row>
    <row r="17" spans="1:18" x14ac:dyDescent="0.25">
      <c r="A17" s="2" t="s">
        <v>51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0" t="s">
        <v>8</v>
      </c>
      <c r="B18" s="20"/>
      <c r="C18" s="20"/>
      <c r="D18" s="20" t="s">
        <v>53</v>
      </c>
      <c r="E18" s="20"/>
      <c r="F18" s="20"/>
      <c r="G18" s="20"/>
      <c r="H18" s="20" t="s">
        <v>9</v>
      </c>
      <c r="I18" s="20"/>
      <c r="J18" s="20"/>
      <c r="K18" s="2" t="s">
        <v>55</v>
      </c>
      <c r="L18" s="20" t="s">
        <v>50</v>
      </c>
      <c r="M18" s="20"/>
      <c r="N18" s="20"/>
      <c r="O18" s="3" t="s">
        <v>35</v>
      </c>
      <c r="P18" s="20" t="s">
        <v>56</v>
      </c>
      <c r="Q18" s="20"/>
      <c r="R18" s="2"/>
    </row>
    <row r="19" spans="1:18" ht="15.75" thickBot="1" x14ac:dyDescent="0.3">
      <c r="A19" s="4" t="s">
        <v>5</v>
      </c>
      <c r="B19" s="4" t="s">
        <v>6</v>
      </c>
      <c r="C19" s="13" t="s">
        <v>57</v>
      </c>
      <c r="D19" s="4" t="s">
        <v>58</v>
      </c>
      <c r="E19" s="4" t="s">
        <v>53</v>
      </c>
      <c r="F19" s="4" t="s">
        <v>54</v>
      </c>
      <c r="G19" s="4" t="s">
        <v>57</v>
      </c>
      <c r="H19" s="4" t="s">
        <v>9</v>
      </c>
      <c r="I19" s="4" t="s">
        <v>10</v>
      </c>
      <c r="J19" s="13" t="s">
        <v>57</v>
      </c>
      <c r="K19" s="4" t="s">
        <v>55</v>
      </c>
      <c r="L19" s="4" t="s">
        <v>50</v>
      </c>
      <c r="M19" s="4" t="s">
        <v>7</v>
      </c>
      <c r="N19" s="13" t="s">
        <v>57</v>
      </c>
      <c r="O19" s="4" t="s">
        <v>35</v>
      </c>
      <c r="P19" s="4" t="s">
        <v>59</v>
      </c>
      <c r="Q19" s="13" t="s">
        <v>56</v>
      </c>
      <c r="R19" s="4"/>
    </row>
    <row r="20" spans="1:18" ht="15.75" thickBot="1" x14ac:dyDescent="0.3">
      <c r="A20" s="5">
        <v>13</v>
      </c>
      <c r="B20" s="12">
        <v>11</v>
      </c>
      <c r="C20" s="6">
        <f>A20+B20</f>
        <v>24</v>
      </c>
      <c r="D20" s="2">
        <v>0</v>
      </c>
      <c r="E20" s="2"/>
      <c r="F20" s="2"/>
      <c r="G20" s="2">
        <f>E20+F20</f>
        <v>0</v>
      </c>
      <c r="H20" s="5">
        <v>12</v>
      </c>
      <c r="I20" s="5">
        <v>14</v>
      </c>
      <c r="J20" s="7">
        <f>H20+I20</f>
        <v>26</v>
      </c>
      <c r="K20" s="2" t="str">
        <f>IF(C20&gt;J20*2,"CRIT",IF(C20&gt;J20,"HIT","MISS"))</f>
        <v>MISS</v>
      </c>
      <c r="L20" s="5">
        <v>10</v>
      </c>
      <c r="M20" s="5">
        <v>6</v>
      </c>
      <c r="N20" s="8">
        <f>IF(K20="CRIT",(L20+M20)*2,IF(K20="HIT",L20+M20,0))</f>
        <v>0</v>
      </c>
      <c r="O20" s="5">
        <v>20</v>
      </c>
      <c r="P20" s="11">
        <f>N20*(100/(100+O20))</f>
        <v>0</v>
      </c>
      <c r="Q20" s="10" t="str">
        <f>IF(K20&lt;&gt;"MISS",P20,"MISS")</f>
        <v>MISS</v>
      </c>
      <c r="R20" s="2"/>
    </row>
    <row r="21" spans="1:18" x14ac:dyDescent="0.25">
      <c r="A21" s="2"/>
      <c r="B21" s="2">
        <v>16</v>
      </c>
      <c r="C21" s="2"/>
      <c r="D21" s="2"/>
      <c r="E21" s="2"/>
      <c r="F21" s="2"/>
      <c r="G21" s="2"/>
      <c r="H21" s="2"/>
      <c r="I21" s="2">
        <v>17</v>
      </c>
      <c r="J21" s="2"/>
      <c r="K21" s="2"/>
      <c r="L21" s="2"/>
      <c r="M21" s="2">
        <v>16</v>
      </c>
      <c r="N21" s="2"/>
      <c r="O21" s="2"/>
      <c r="P21" s="2"/>
      <c r="Q21" s="2"/>
      <c r="R21" s="2"/>
    </row>
    <row r="25" spans="1:18" x14ac:dyDescent="0.25">
      <c r="A25" t="s">
        <v>68</v>
      </c>
      <c r="H25" t="s">
        <v>51</v>
      </c>
    </row>
    <row r="26" spans="1:18" x14ac:dyDescent="0.25">
      <c r="A26" s="16">
        <v>255</v>
      </c>
      <c r="B26" s="16"/>
      <c r="H26" s="16">
        <v>100</v>
      </c>
      <c r="I26" s="16"/>
    </row>
    <row r="27" spans="1:18" x14ac:dyDescent="0.25">
      <c r="A27">
        <v>13.3</v>
      </c>
      <c r="B27">
        <f>A27</f>
        <v>13.3</v>
      </c>
      <c r="H27">
        <v>0</v>
      </c>
      <c r="I27">
        <f>H27</f>
        <v>0</v>
      </c>
    </row>
    <row r="28" spans="1:18" x14ac:dyDescent="0.25">
      <c r="A28">
        <v>0</v>
      </c>
      <c r="B28">
        <f>A28+B27</f>
        <v>13.3</v>
      </c>
      <c r="H28">
        <v>0</v>
      </c>
      <c r="I28">
        <f>H28+I27</f>
        <v>0</v>
      </c>
    </row>
    <row r="29" spans="1:18" x14ac:dyDescent="0.25">
      <c r="A29">
        <v>0</v>
      </c>
      <c r="B29">
        <f>A29+B28</f>
        <v>13.3</v>
      </c>
      <c r="H29">
        <v>16.2</v>
      </c>
      <c r="I29">
        <f>H29+I28</f>
        <v>16.2</v>
      </c>
    </row>
    <row r="30" spans="1:18" x14ac:dyDescent="0.25">
      <c r="A30">
        <v>0</v>
      </c>
      <c r="B30">
        <f>A30+B29</f>
        <v>13.3</v>
      </c>
      <c r="H30">
        <v>0</v>
      </c>
      <c r="I30">
        <f>H30+I29</f>
        <v>16.2</v>
      </c>
    </row>
    <row r="31" spans="1:18" x14ac:dyDescent="0.25">
      <c r="A31">
        <v>0</v>
      </c>
      <c r="B31">
        <f t="shared" ref="B31:B37" si="0">A31+B30</f>
        <v>13.3</v>
      </c>
      <c r="H31">
        <v>10.8</v>
      </c>
      <c r="I31">
        <f t="shared" ref="I31:I37" si="1">H31+I30</f>
        <v>27</v>
      </c>
    </row>
    <row r="32" spans="1:18" x14ac:dyDescent="0.25">
      <c r="A32">
        <v>0</v>
      </c>
      <c r="B32">
        <f t="shared" si="0"/>
        <v>13.3</v>
      </c>
      <c r="H32">
        <v>16.899999999999999</v>
      </c>
      <c r="I32">
        <f t="shared" si="1"/>
        <v>43.9</v>
      </c>
    </row>
    <row r="33" spans="2:9" x14ac:dyDescent="0.25">
      <c r="B33">
        <f t="shared" si="0"/>
        <v>13.3</v>
      </c>
      <c r="H33">
        <v>14.6</v>
      </c>
      <c r="I33" s="14">
        <f t="shared" si="1"/>
        <v>58.5</v>
      </c>
    </row>
    <row r="34" spans="2:9" x14ac:dyDescent="0.25">
      <c r="B34">
        <f t="shared" si="0"/>
        <v>13.3</v>
      </c>
      <c r="I34">
        <f t="shared" si="1"/>
        <v>58.5</v>
      </c>
    </row>
    <row r="35" spans="2:9" x14ac:dyDescent="0.25">
      <c r="B35">
        <f t="shared" si="0"/>
        <v>13.3</v>
      </c>
      <c r="I35">
        <f t="shared" si="1"/>
        <v>58.5</v>
      </c>
    </row>
    <row r="36" spans="2:9" x14ac:dyDescent="0.25">
      <c r="B36">
        <f t="shared" si="0"/>
        <v>13.3</v>
      </c>
      <c r="I36">
        <f t="shared" si="1"/>
        <v>58.5</v>
      </c>
    </row>
    <row r="37" spans="2:9" x14ac:dyDescent="0.25">
      <c r="B37">
        <f t="shared" si="0"/>
        <v>13.3</v>
      </c>
      <c r="I37">
        <f t="shared" si="1"/>
        <v>58.5</v>
      </c>
    </row>
  </sheetData>
  <mergeCells count="15">
    <mergeCell ref="A11:C11"/>
    <mergeCell ref="D11:G11"/>
    <mergeCell ref="H11:J11"/>
    <mergeCell ref="L11:N11"/>
    <mergeCell ref="P11:Q11"/>
    <mergeCell ref="P3:Q3"/>
    <mergeCell ref="A3:C3"/>
    <mergeCell ref="D3:G3"/>
    <mergeCell ref="H3:J3"/>
    <mergeCell ref="L3:N3"/>
    <mergeCell ref="A18:C18"/>
    <mergeCell ref="D18:G18"/>
    <mergeCell ref="H18:J18"/>
    <mergeCell ref="L18:N18"/>
    <mergeCell ref="P18:Q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6C47-5FA5-4543-A362-42AABF32F26D}">
  <dimension ref="A1:F29"/>
  <sheetViews>
    <sheetView workbookViewId="0">
      <selection activeCell="E7" sqref="E7"/>
    </sheetView>
  </sheetViews>
  <sheetFormatPr defaultRowHeight="15" x14ac:dyDescent="0.25"/>
  <cols>
    <col min="1" max="1" width="22.85546875" bestFit="1" customWidth="1"/>
    <col min="2" max="2" width="15.42578125" customWidth="1"/>
    <col min="4" max="4" width="9.140625" style="18"/>
  </cols>
  <sheetData>
    <row r="1" spans="1:6" x14ac:dyDescent="0.25">
      <c r="D1"/>
    </row>
    <row r="2" spans="1:6" x14ac:dyDescent="0.25">
      <c r="A2" s="1" t="s">
        <v>47</v>
      </c>
      <c r="B2" s="1" t="s">
        <v>46</v>
      </c>
      <c r="C2" s="1" t="s">
        <v>74</v>
      </c>
      <c r="D2"/>
    </row>
    <row r="3" spans="1:6" x14ac:dyDescent="0.25">
      <c r="A3" t="s">
        <v>45</v>
      </c>
      <c r="B3">
        <v>16</v>
      </c>
      <c r="C3">
        <f>SUM(C6:C23)</f>
        <v>710</v>
      </c>
      <c r="D3"/>
    </row>
    <row r="4" spans="1:6" x14ac:dyDescent="0.25">
      <c r="D4"/>
    </row>
    <row r="5" spans="1:6" s="1" customFormat="1" x14ac:dyDescent="0.25">
      <c r="A5" s="1" t="s">
        <v>66</v>
      </c>
      <c r="B5" s="1" t="s">
        <v>71</v>
      </c>
      <c r="C5" s="1" t="s">
        <v>70</v>
      </c>
      <c r="D5" s="1" t="s">
        <v>57</v>
      </c>
      <c r="E5" s="1" t="s">
        <v>72</v>
      </c>
      <c r="F5" s="1" t="s">
        <v>73</v>
      </c>
    </row>
    <row r="6" spans="1:6" x14ac:dyDescent="0.25">
      <c r="A6" t="s">
        <v>2</v>
      </c>
      <c r="C6">
        <v>10</v>
      </c>
      <c r="D6" s="18">
        <f>$C6/LOOKUP($A6,'STAT COSTS'!$A:$A,'STAT COSTS'!$B:$B)</f>
        <v>1</v>
      </c>
      <c r="E6">
        <f>B3*15</f>
        <v>240</v>
      </c>
      <c r="F6" s="18">
        <f>D6+E6</f>
        <v>241</v>
      </c>
    </row>
    <row r="7" spans="1:6" x14ac:dyDescent="0.25">
      <c r="A7" t="s">
        <v>15</v>
      </c>
      <c r="C7">
        <v>10</v>
      </c>
      <c r="D7" s="18">
        <f>$C7/LOOKUP($A7,'STAT COSTS'!$A:$A,'STAT COSTS'!$B:$B)</f>
        <v>0.55555555555555558</v>
      </c>
      <c r="E7">
        <f>(MIN(B3,30)*3.5)</f>
        <v>56</v>
      </c>
      <c r="F7" s="18">
        <f t="shared" ref="F7:F29" si="0">D7+E7</f>
        <v>56.555555555555557</v>
      </c>
    </row>
    <row r="8" spans="1:6" x14ac:dyDescent="0.25">
      <c r="A8" t="s">
        <v>16</v>
      </c>
      <c r="C8">
        <v>10</v>
      </c>
      <c r="D8" s="18">
        <f>$C8/LOOKUP($A8,'STAT COSTS'!$A:$A,'STAT COSTS'!$B:$B)</f>
        <v>1</v>
      </c>
      <c r="F8" s="18">
        <f t="shared" si="0"/>
        <v>1</v>
      </c>
    </row>
    <row r="9" spans="1:6" x14ac:dyDescent="0.25">
      <c r="A9" t="s">
        <v>21</v>
      </c>
      <c r="C9">
        <v>50</v>
      </c>
      <c r="D9" s="18">
        <f>$C9/LOOKUP($A9,'STAT COSTS'!$A:$A,'STAT COSTS'!$B:$B)</f>
        <v>2.7777777777777777</v>
      </c>
      <c r="E9">
        <f>MIN(B3,30)*0.15</f>
        <v>2.4</v>
      </c>
      <c r="F9" s="18">
        <f t="shared" si="0"/>
        <v>5.1777777777777771</v>
      </c>
    </row>
    <row r="10" spans="1:6" x14ac:dyDescent="0.25">
      <c r="A10" t="s">
        <v>22</v>
      </c>
      <c r="C10">
        <v>20</v>
      </c>
      <c r="D10" s="18">
        <f>$C10/LOOKUP($A10,'STAT COSTS'!$A:$A,'STAT COSTS'!$B:$B)</f>
        <v>2.5</v>
      </c>
      <c r="F10" s="18">
        <f t="shared" si="0"/>
        <v>2.5</v>
      </c>
    </row>
    <row r="11" spans="1:6" x14ac:dyDescent="0.25">
      <c r="A11" t="s">
        <v>9</v>
      </c>
      <c r="C11">
        <v>10</v>
      </c>
      <c r="D11" s="18">
        <f>$C11/LOOKUP($A11,'STAT COSTS'!$A:$A,'STAT COSTS'!$B:$B)</f>
        <v>0.55555555555555558</v>
      </c>
      <c r="F11" s="18">
        <f t="shared" si="0"/>
        <v>0.55555555555555558</v>
      </c>
    </row>
    <row r="12" spans="1:6" x14ac:dyDescent="0.25">
      <c r="A12" t="s">
        <v>10</v>
      </c>
      <c r="C12">
        <v>10</v>
      </c>
      <c r="D12" s="18">
        <f>$C12/LOOKUP($A12,'STAT COSTS'!$A:$A,'STAT COSTS'!$B:$B)</f>
        <v>1.25</v>
      </c>
      <c r="F12" s="18">
        <f t="shared" si="0"/>
        <v>1.25</v>
      </c>
    </row>
    <row r="13" spans="1:6" x14ac:dyDescent="0.25">
      <c r="A13" t="s">
        <v>13</v>
      </c>
      <c r="C13">
        <v>10</v>
      </c>
      <c r="D13" s="18">
        <f>$C13/LOOKUP($A13,'STAT COSTS'!$A:$A,'STAT COSTS'!$B:$B)</f>
        <v>0.83333333333333337</v>
      </c>
      <c r="E13">
        <f>F6*0.1</f>
        <v>24.1</v>
      </c>
      <c r="F13" s="18">
        <f t="shared" si="0"/>
        <v>24.933333333333334</v>
      </c>
    </row>
    <row r="14" spans="1:6" x14ac:dyDescent="0.25">
      <c r="A14" t="s">
        <v>14</v>
      </c>
      <c r="C14">
        <v>10</v>
      </c>
      <c r="D14" s="18">
        <f>$C14/LOOKUP($A14,'STAT COSTS'!$A:$A,'STAT COSTS'!$B:$B)</f>
        <v>1.6666666666666667</v>
      </c>
      <c r="F14" s="18">
        <f t="shared" si="0"/>
        <v>1.6666666666666667</v>
      </c>
    </row>
    <row r="15" spans="1:6" x14ac:dyDescent="0.25">
      <c r="A15" t="s">
        <v>11</v>
      </c>
      <c r="C15">
        <v>10</v>
      </c>
      <c r="D15" s="18">
        <f>$C15/LOOKUP($A15,'STAT COSTS'!$A:$A,'STAT COSTS'!$B:$B)</f>
        <v>0.90909090909090906</v>
      </c>
      <c r="E15">
        <f>F6*0.05</f>
        <v>12.05</v>
      </c>
      <c r="F15" s="18">
        <f t="shared" si="0"/>
        <v>12.959090909090909</v>
      </c>
    </row>
    <row r="16" spans="1:6" x14ac:dyDescent="0.25">
      <c r="A16" t="s">
        <v>12</v>
      </c>
      <c r="C16">
        <v>10</v>
      </c>
      <c r="D16" s="18">
        <f>$C16/LOOKUP($A16,'STAT COSTS'!$A:$A,'STAT COSTS'!$B:$B)</f>
        <v>2.5</v>
      </c>
      <c r="F16" s="18">
        <f t="shared" si="0"/>
        <v>2.5</v>
      </c>
    </row>
    <row r="17" spans="1:6" x14ac:dyDescent="0.25">
      <c r="A17" t="s">
        <v>19</v>
      </c>
      <c r="C17">
        <v>10</v>
      </c>
      <c r="D17" s="18">
        <f>$C17/LOOKUP($A17,'STAT COSTS'!$A:$A,'STAT COSTS'!$B:$B)</f>
        <v>1</v>
      </c>
      <c r="E17">
        <f>F6*0.5</f>
        <v>120.5</v>
      </c>
      <c r="F17" s="18">
        <f t="shared" si="0"/>
        <v>121.5</v>
      </c>
    </row>
    <row r="18" spans="1:6" x14ac:dyDescent="0.25">
      <c r="A18" t="s">
        <v>20</v>
      </c>
      <c r="C18">
        <v>10</v>
      </c>
      <c r="D18" s="18">
        <f>$C18/LOOKUP($A18,'STAT COSTS'!$A:$A,'STAT COSTS'!$B:$B)</f>
        <v>5</v>
      </c>
      <c r="F18" s="18">
        <f t="shared" si="0"/>
        <v>5</v>
      </c>
    </row>
    <row r="19" spans="1:6" x14ac:dyDescent="0.25">
      <c r="A19" t="s">
        <v>17</v>
      </c>
      <c r="C19">
        <v>10</v>
      </c>
      <c r="D19" s="18">
        <f>$C19/LOOKUP($A19,'STAT COSTS'!$A:$A,'STAT COSTS'!$B:$B)</f>
        <v>0.66666666666666663</v>
      </c>
      <c r="E19">
        <f>B3*1.75</f>
        <v>28</v>
      </c>
      <c r="F19" s="18">
        <f t="shared" si="0"/>
        <v>28.666666666666668</v>
      </c>
    </row>
    <row r="20" spans="1:6" x14ac:dyDescent="0.25">
      <c r="A20" t="s">
        <v>18</v>
      </c>
      <c r="C20">
        <v>10</v>
      </c>
      <c r="D20" s="18">
        <f>$C20/LOOKUP($A20,'STAT COSTS'!$A:$A,'STAT COSTS'!$B:$B)</f>
        <v>0.2</v>
      </c>
      <c r="E20">
        <f>1</f>
        <v>1</v>
      </c>
      <c r="F20" s="18">
        <f t="shared" si="0"/>
        <v>1.2</v>
      </c>
    </row>
    <row r="21" spans="1:6" x14ac:dyDescent="0.25">
      <c r="A21" t="s">
        <v>5</v>
      </c>
      <c r="B21" t="s">
        <v>49</v>
      </c>
      <c r="C21">
        <v>200</v>
      </c>
      <c r="D21" s="18">
        <f>$C21/LOOKUP($A21,'STAT COSTS'!$A:$A,'STAT COSTS'!$B:$B)</f>
        <v>9.0909090909090917</v>
      </c>
      <c r="F21" s="18">
        <f t="shared" si="0"/>
        <v>9.0909090909090917</v>
      </c>
    </row>
    <row r="22" spans="1:6" x14ac:dyDescent="0.25">
      <c r="A22" t="s">
        <v>6</v>
      </c>
      <c r="B22" t="s">
        <v>49</v>
      </c>
      <c r="C22">
        <v>300</v>
      </c>
      <c r="D22" s="18">
        <f>$C22/LOOKUP($A22,'STAT COSTS'!$A:$A,'STAT COSTS'!$B:$B)</f>
        <v>33.333333333333336</v>
      </c>
      <c r="F22" s="18">
        <f t="shared" si="0"/>
        <v>33.333333333333336</v>
      </c>
    </row>
    <row r="23" spans="1:6" x14ac:dyDescent="0.25">
      <c r="A23" t="s">
        <v>7</v>
      </c>
      <c r="B23" t="s">
        <v>49</v>
      </c>
      <c r="C23">
        <v>10</v>
      </c>
      <c r="D23" s="18">
        <f>$C23/LOOKUP($A23,'STAT COSTS'!$A:$A,'STAT COSTS'!$B:$B)</f>
        <v>2</v>
      </c>
      <c r="F23" s="18">
        <f t="shared" si="0"/>
        <v>2</v>
      </c>
    </row>
    <row r="24" spans="1:6" x14ac:dyDescent="0.25">
      <c r="A24" t="s">
        <v>5</v>
      </c>
      <c r="B24" t="s">
        <v>75</v>
      </c>
      <c r="C24">
        <v>20</v>
      </c>
      <c r="D24" s="18">
        <f>$C24/LOOKUP($A24,'STAT COSTS'!$A:$A,'STAT COSTS'!$B:$B)</f>
        <v>0.90909090909090906</v>
      </c>
      <c r="F24" s="18">
        <f t="shared" si="0"/>
        <v>0.90909090909090906</v>
      </c>
    </row>
    <row r="25" spans="1:6" x14ac:dyDescent="0.25">
      <c r="A25" t="s">
        <v>6</v>
      </c>
      <c r="B25" t="s">
        <v>75</v>
      </c>
      <c r="C25">
        <v>20</v>
      </c>
      <c r="D25" s="18">
        <f>$C25/LOOKUP($A25,'STAT COSTS'!$A:$A,'STAT COSTS'!$B:$B)</f>
        <v>2.2222222222222223</v>
      </c>
      <c r="F25" s="18">
        <f t="shared" si="0"/>
        <v>2.2222222222222223</v>
      </c>
    </row>
    <row r="26" spans="1:6" x14ac:dyDescent="0.25">
      <c r="A26" t="s">
        <v>7</v>
      </c>
      <c r="B26" t="s">
        <v>75</v>
      </c>
      <c r="D26" s="18">
        <f>0</f>
        <v>0</v>
      </c>
      <c r="F26" s="18">
        <f t="shared" si="0"/>
        <v>0</v>
      </c>
    </row>
    <row r="27" spans="1:6" x14ac:dyDescent="0.25">
      <c r="A27" t="s">
        <v>5</v>
      </c>
      <c r="B27" t="s">
        <v>76</v>
      </c>
      <c r="D27" s="18">
        <f>0</f>
        <v>0</v>
      </c>
      <c r="F27" s="18">
        <f t="shared" si="0"/>
        <v>0</v>
      </c>
    </row>
    <row r="28" spans="1:6" x14ac:dyDescent="0.25">
      <c r="A28" t="s">
        <v>6</v>
      </c>
      <c r="B28" t="s">
        <v>76</v>
      </c>
      <c r="D28" s="18">
        <f>0</f>
        <v>0</v>
      </c>
      <c r="F28" s="18">
        <f t="shared" si="0"/>
        <v>0</v>
      </c>
    </row>
    <row r="29" spans="1:6" x14ac:dyDescent="0.25">
      <c r="A29" t="s">
        <v>7</v>
      </c>
      <c r="B29" t="s">
        <v>76</v>
      </c>
      <c r="D29" s="18">
        <f>0</f>
        <v>0</v>
      </c>
      <c r="F29" s="18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46A84-9151-4E80-8583-1AACFB0BBF0D}">
  <dimension ref="A3:G10"/>
  <sheetViews>
    <sheetView workbookViewId="0">
      <selection activeCell="A11" sqref="A11"/>
    </sheetView>
  </sheetViews>
  <sheetFormatPr defaultRowHeight="15" x14ac:dyDescent="0.25"/>
  <cols>
    <col min="2" max="2" width="10.140625" bestFit="1" customWidth="1"/>
    <col min="4" max="4" width="12" bestFit="1" customWidth="1"/>
  </cols>
  <sheetData>
    <row r="3" spans="1:7" s="1" customFormat="1" x14ac:dyDescent="0.25">
      <c r="A3" s="1" t="s">
        <v>48</v>
      </c>
      <c r="B3" s="1" t="s">
        <v>77</v>
      </c>
      <c r="C3" s="1" t="s">
        <v>50</v>
      </c>
      <c r="D3" s="1" t="s">
        <v>97</v>
      </c>
      <c r="E3" s="1" t="s">
        <v>84</v>
      </c>
      <c r="F3" s="1" t="s">
        <v>95</v>
      </c>
      <c r="G3" s="1" t="s">
        <v>96</v>
      </c>
    </row>
    <row r="4" spans="1:7" x14ac:dyDescent="0.25">
      <c r="A4" t="s">
        <v>49</v>
      </c>
      <c r="B4">
        <v>300</v>
      </c>
      <c r="C4">
        <v>40</v>
      </c>
      <c r="D4" t="s">
        <v>98</v>
      </c>
      <c r="E4">
        <v>1</v>
      </c>
      <c r="F4">
        <v>1</v>
      </c>
      <c r="G4">
        <v>1</v>
      </c>
    </row>
    <row r="5" spans="1:7" x14ac:dyDescent="0.25">
      <c r="A5" t="s">
        <v>78</v>
      </c>
      <c r="B5">
        <v>1</v>
      </c>
      <c r="C5">
        <v>10</v>
      </c>
      <c r="D5" t="s">
        <v>99</v>
      </c>
      <c r="F5">
        <v>1</v>
      </c>
      <c r="G5">
        <v>0</v>
      </c>
    </row>
    <row r="6" spans="1:7" x14ac:dyDescent="0.25">
      <c r="A6" t="s">
        <v>81</v>
      </c>
      <c r="B6">
        <v>1</v>
      </c>
      <c r="C6">
        <v>12</v>
      </c>
      <c r="D6" t="s">
        <v>99</v>
      </c>
      <c r="F6">
        <v>1</v>
      </c>
      <c r="G6">
        <v>0</v>
      </c>
    </row>
    <row r="7" spans="1:7" x14ac:dyDescent="0.25">
      <c r="A7" t="s">
        <v>69</v>
      </c>
      <c r="B7">
        <v>1</v>
      </c>
      <c r="C7">
        <v>12</v>
      </c>
      <c r="D7" t="s">
        <v>99</v>
      </c>
      <c r="F7">
        <v>1</v>
      </c>
      <c r="G7">
        <v>0</v>
      </c>
    </row>
    <row r="8" spans="1:7" x14ac:dyDescent="0.25">
      <c r="A8" t="s">
        <v>82</v>
      </c>
      <c r="B8">
        <v>1</v>
      </c>
      <c r="C8">
        <v>1</v>
      </c>
      <c r="D8" t="s">
        <v>98</v>
      </c>
      <c r="F8">
        <v>1</v>
      </c>
      <c r="G8">
        <v>0</v>
      </c>
    </row>
    <row r="9" spans="1:7" x14ac:dyDescent="0.25">
      <c r="A9" t="s">
        <v>83</v>
      </c>
      <c r="B9">
        <v>1</v>
      </c>
      <c r="C9">
        <v>50</v>
      </c>
      <c r="D9" t="s">
        <v>98</v>
      </c>
      <c r="E9">
        <v>25</v>
      </c>
      <c r="F9">
        <v>2</v>
      </c>
      <c r="G9">
        <v>1</v>
      </c>
    </row>
    <row r="10" spans="1:7" x14ac:dyDescent="0.25">
      <c r="A10" t="s">
        <v>100</v>
      </c>
      <c r="B10">
        <v>2</v>
      </c>
      <c r="C10">
        <v>8</v>
      </c>
      <c r="D10" t="s">
        <v>101</v>
      </c>
      <c r="E10">
        <v>3</v>
      </c>
      <c r="F10">
        <v>1</v>
      </c>
      <c r="G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0F60-5593-4535-8060-153DD0A6A488}">
  <dimension ref="A1:E6"/>
  <sheetViews>
    <sheetView workbookViewId="0">
      <selection activeCell="E6" sqref="E6"/>
    </sheetView>
  </sheetViews>
  <sheetFormatPr defaultRowHeight="15" x14ac:dyDescent="0.25"/>
  <cols>
    <col min="1" max="1" width="12.5703125" bestFit="1" customWidth="1"/>
    <col min="3" max="3" width="13.42578125" bestFit="1" customWidth="1"/>
    <col min="4" max="4" width="31.7109375" bestFit="1" customWidth="1"/>
    <col min="5" max="5" width="48.28515625" bestFit="1" customWidth="1"/>
  </cols>
  <sheetData>
    <row r="1" spans="1:5" x14ac:dyDescent="0.25">
      <c r="A1" t="s">
        <v>111</v>
      </c>
    </row>
    <row r="2" spans="1:5" x14ac:dyDescent="0.25">
      <c r="C2" s="21" t="s">
        <v>103</v>
      </c>
      <c r="D2" s="21"/>
    </row>
    <row r="3" spans="1:5" s="1" customFormat="1" x14ac:dyDescent="0.25">
      <c r="A3" s="1" t="s">
        <v>109</v>
      </c>
      <c r="B3" s="1" t="s">
        <v>67</v>
      </c>
      <c r="C3" s="1">
        <v>1</v>
      </c>
      <c r="D3" s="1">
        <v>2</v>
      </c>
      <c r="E3" s="1" t="s">
        <v>112</v>
      </c>
    </row>
    <row r="4" spans="1:5" x14ac:dyDescent="0.25">
      <c r="A4" t="s">
        <v>102</v>
      </c>
      <c r="B4">
        <v>100</v>
      </c>
      <c r="C4" t="s">
        <v>104</v>
      </c>
      <c r="D4" t="s">
        <v>115</v>
      </c>
      <c r="E4" t="s">
        <v>122</v>
      </c>
    </row>
    <row r="5" spans="1:5" x14ac:dyDescent="0.25">
      <c r="A5" t="s">
        <v>105</v>
      </c>
      <c r="B5">
        <v>100</v>
      </c>
      <c r="C5" t="s">
        <v>107</v>
      </c>
      <c r="D5" t="s">
        <v>106</v>
      </c>
      <c r="E5" t="s">
        <v>114</v>
      </c>
    </row>
    <row r="6" spans="1:5" x14ac:dyDescent="0.25">
      <c r="A6" t="s">
        <v>116</v>
      </c>
      <c r="B6">
        <v>100</v>
      </c>
      <c r="C6" t="s">
        <v>117</v>
      </c>
      <c r="E6" t="s">
        <v>118</v>
      </c>
    </row>
  </sheetData>
  <mergeCells count="1">
    <mergeCell ref="C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79826-1C9D-4157-A0C0-B64B33C80D90}">
  <dimension ref="A3:C8"/>
  <sheetViews>
    <sheetView tabSelected="1" workbookViewId="0">
      <selection activeCell="A9" sqref="A9"/>
    </sheetView>
  </sheetViews>
  <sheetFormatPr defaultRowHeight="15" x14ac:dyDescent="0.25"/>
  <cols>
    <col min="1" max="1" width="12.42578125" bestFit="1" customWidth="1"/>
    <col min="2" max="2" width="38.28515625" bestFit="1" customWidth="1"/>
    <col min="3" max="3" width="49.42578125" bestFit="1" customWidth="1"/>
  </cols>
  <sheetData>
    <row r="3" spans="1:3" s="1" customFormat="1" x14ac:dyDescent="0.25">
      <c r="A3" s="1" t="s">
        <v>109</v>
      </c>
      <c r="B3" s="1" t="s">
        <v>66</v>
      </c>
      <c r="C3" s="1" t="s">
        <v>112</v>
      </c>
    </row>
    <row r="4" spans="1:3" x14ac:dyDescent="0.25">
      <c r="A4" t="s">
        <v>110</v>
      </c>
      <c r="B4" t="s">
        <v>113</v>
      </c>
      <c r="C4" t="s">
        <v>123</v>
      </c>
    </row>
    <row r="5" spans="1:3" x14ac:dyDescent="0.25">
      <c r="A5" t="s">
        <v>119</v>
      </c>
      <c r="C5" t="s">
        <v>124</v>
      </c>
    </row>
    <row r="6" spans="1:3" x14ac:dyDescent="0.25">
      <c r="A6" t="s">
        <v>120</v>
      </c>
      <c r="C6" t="s">
        <v>125</v>
      </c>
    </row>
    <row r="7" spans="1:3" x14ac:dyDescent="0.25">
      <c r="A7" t="s">
        <v>121</v>
      </c>
      <c r="C7" t="s">
        <v>126</v>
      </c>
    </row>
    <row r="8" spans="1:3" x14ac:dyDescent="0.25">
      <c r="A8" t="s">
        <v>127</v>
      </c>
      <c r="C8" t="s">
        <v>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28C2-D9A4-4F42-B0F8-C4F40BFFC532}">
  <dimension ref="A3:C22"/>
  <sheetViews>
    <sheetView workbookViewId="0">
      <selection activeCell="D16" sqref="D16"/>
    </sheetView>
  </sheetViews>
  <sheetFormatPr defaultRowHeight="15" x14ac:dyDescent="0.25"/>
  <cols>
    <col min="1" max="1" width="22.85546875" bestFit="1" customWidth="1"/>
  </cols>
  <sheetData>
    <row r="3" spans="1:3" s="1" customFormat="1" x14ac:dyDescent="0.25">
      <c r="A3" s="1" t="s">
        <v>66</v>
      </c>
      <c r="B3" s="1" t="s">
        <v>67</v>
      </c>
    </row>
    <row r="4" spans="1:3" x14ac:dyDescent="0.25">
      <c r="A4" t="s">
        <v>5</v>
      </c>
      <c r="B4">
        <v>22</v>
      </c>
    </row>
    <row r="5" spans="1:3" x14ac:dyDescent="0.25">
      <c r="A5" t="s">
        <v>6</v>
      </c>
      <c r="B5">
        <v>9</v>
      </c>
    </row>
    <row r="6" spans="1:3" x14ac:dyDescent="0.25">
      <c r="A6" t="s">
        <v>19</v>
      </c>
      <c r="B6">
        <v>10</v>
      </c>
    </row>
    <row r="7" spans="1:3" x14ac:dyDescent="0.25">
      <c r="A7" t="s">
        <v>20</v>
      </c>
      <c r="B7">
        <v>2</v>
      </c>
    </row>
    <row r="8" spans="1:3" x14ac:dyDescent="0.25">
      <c r="A8" t="s">
        <v>7</v>
      </c>
      <c r="B8">
        <v>5</v>
      </c>
    </row>
    <row r="9" spans="1:3" x14ac:dyDescent="0.25">
      <c r="A9" t="s">
        <v>9</v>
      </c>
      <c r="B9">
        <v>18</v>
      </c>
    </row>
    <row r="10" spans="1:3" x14ac:dyDescent="0.25">
      <c r="A10" t="s">
        <v>10</v>
      </c>
      <c r="B10">
        <v>8</v>
      </c>
    </row>
    <row r="11" spans="1:3" x14ac:dyDescent="0.25">
      <c r="A11" t="s">
        <v>13</v>
      </c>
      <c r="B11">
        <v>12</v>
      </c>
    </row>
    <row r="12" spans="1:3" x14ac:dyDescent="0.25">
      <c r="A12" t="s">
        <v>14</v>
      </c>
      <c r="B12">
        <v>6</v>
      </c>
    </row>
    <row r="13" spans="1:3" x14ac:dyDescent="0.25">
      <c r="A13" t="s">
        <v>2</v>
      </c>
      <c r="B13">
        <v>10</v>
      </c>
    </row>
    <row r="14" spans="1:3" x14ac:dyDescent="0.25">
      <c r="A14" t="s">
        <v>11</v>
      </c>
      <c r="B14">
        <v>11</v>
      </c>
    </row>
    <row r="15" spans="1:3" x14ac:dyDescent="0.25">
      <c r="A15" t="s">
        <v>12</v>
      </c>
      <c r="B15">
        <v>4</v>
      </c>
    </row>
    <row r="16" spans="1:3" x14ac:dyDescent="0.25">
      <c r="A16" t="s">
        <v>108</v>
      </c>
      <c r="B16">
        <v>200</v>
      </c>
      <c r="C16" t="s">
        <v>105</v>
      </c>
    </row>
    <row r="17" spans="1:2" x14ac:dyDescent="0.25">
      <c r="A17" t="s">
        <v>21</v>
      </c>
      <c r="B17">
        <v>18</v>
      </c>
    </row>
    <row r="18" spans="1:2" x14ac:dyDescent="0.25">
      <c r="A18" t="s">
        <v>22</v>
      </c>
      <c r="B18">
        <v>8</v>
      </c>
    </row>
    <row r="19" spans="1:2" x14ac:dyDescent="0.25">
      <c r="A19" t="s">
        <v>15</v>
      </c>
      <c r="B19">
        <v>18</v>
      </c>
    </row>
    <row r="20" spans="1:2" x14ac:dyDescent="0.25">
      <c r="A20" t="s">
        <v>16</v>
      </c>
      <c r="B20">
        <v>10</v>
      </c>
    </row>
    <row r="21" spans="1:2" x14ac:dyDescent="0.25">
      <c r="A21" t="s">
        <v>17</v>
      </c>
      <c r="B21">
        <v>15</v>
      </c>
    </row>
    <row r="22" spans="1:2" x14ac:dyDescent="0.25">
      <c r="A22" t="s">
        <v>18</v>
      </c>
      <c r="B22">
        <v>50</v>
      </c>
    </row>
  </sheetData>
  <sortState xmlns:xlrd2="http://schemas.microsoft.com/office/spreadsheetml/2017/richdata2" ref="A4:B22">
    <sortCondition ref="A4:A2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55F29-6E10-4830-A171-787A5F0E29D4}">
  <dimension ref="A1:AA30"/>
  <sheetViews>
    <sheetView workbookViewId="0">
      <selection activeCell="I29" sqref="I29:P29"/>
    </sheetView>
  </sheetViews>
  <sheetFormatPr defaultRowHeight="15" x14ac:dyDescent="0.25"/>
  <sheetData>
    <row r="1" spans="1:27" x14ac:dyDescent="0.25">
      <c r="A1" t="s">
        <v>0</v>
      </c>
      <c r="D1">
        <v>5</v>
      </c>
      <c r="E1">
        <v>2</v>
      </c>
    </row>
    <row r="2" spans="1:27" x14ac:dyDescent="0.25">
      <c r="E2" s="19" t="s">
        <v>35</v>
      </c>
      <c r="F2" s="19"/>
      <c r="G2" s="19"/>
      <c r="H2" s="19"/>
      <c r="I2" s="19" t="s">
        <v>8</v>
      </c>
      <c r="J2" s="19"/>
      <c r="K2" s="19"/>
      <c r="L2" s="19"/>
      <c r="M2" s="19"/>
      <c r="N2" s="19" t="s">
        <v>44</v>
      </c>
      <c r="O2" s="19"/>
      <c r="P2" s="19"/>
      <c r="Q2" s="19"/>
      <c r="R2" s="19"/>
      <c r="S2" s="19"/>
    </row>
    <row r="3" spans="1:27" s="1" customFormat="1" x14ac:dyDescent="0.25">
      <c r="A3" s="1" t="s">
        <v>47</v>
      </c>
      <c r="B3" s="1" t="s">
        <v>1</v>
      </c>
      <c r="C3" s="1" t="s">
        <v>46</v>
      </c>
      <c r="D3" s="1" t="s">
        <v>2</v>
      </c>
      <c r="E3" s="1" t="s">
        <v>3</v>
      </c>
      <c r="G3" s="1" t="s">
        <v>4</v>
      </c>
      <c r="H3" s="1" t="s">
        <v>36</v>
      </c>
      <c r="I3" s="1" t="s">
        <v>48</v>
      </c>
      <c r="J3" s="1" t="s">
        <v>5</v>
      </c>
      <c r="K3" s="1" t="s">
        <v>6</v>
      </c>
      <c r="L3" s="1" t="s">
        <v>50</v>
      </c>
      <c r="M3" s="1" t="s">
        <v>7</v>
      </c>
      <c r="N3" s="1" t="s">
        <v>9</v>
      </c>
      <c r="O3" s="1" t="s">
        <v>10</v>
      </c>
      <c r="P3" s="1" t="s">
        <v>13</v>
      </c>
      <c r="Q3" s="1" t="s">
        <v>14</v>
      </c>
      <c r="R3" s="1" t="s">
        <v>11</v>
      </c>
      <c r="S3" s="1" t="s">
        <v>12</v>
      </c>
      <c r="T3" s="1" t="s">
        <v>15</v>
      </c>
      <c r="U3" s="1" t="s">
        <v>16</v>
      </c>
      <c r="V3" s="1" t="s">
        <v>17</v>
      </c>
      <c r="W3" s="1" t="s">
        <v>18</v>
      </c>
      <c r="X3" s="1" t="s">
        <v>19</v>
      </c>
      <c r="Y3" s="1" t="s">
        <v>20</v>
      </c>
      <c r="Z3" s="1" t="s">
        <v>21</v>
      </c>
      <c r="AA3" s="1" t="s">
        <v>22</v>
      </c>
    </row>
    <row r="4" spans="1:27" x14ac:dyDescent="0.25">
      <c r="A4" t="s">
        <v>45</v>
      </c>
      <c r="B4" t="s">
        <v>23</v>
      </c>
      <c r="C4">
        <v>16</v>
      </c>
      <c r="D4">
        <v>2400</v>
      </c>
      <c r="G4">
        <v>20</v>
      </c>
      <c r="I4" t="s">
        <v>49</v>
      </c>
      <c r="J4">
        <v>50</v>
      </c>
      <c r="K4">
        <v>75</v>
      </c>
      <c r="L4">
        <v>40</v>
      </c>
      <c r="M4">
        <v>80</v>
      </c>
      <c r="N4">
        <v>20</v>
      </c>
      <c r="O4">
        <v>160</v>
      </c>
      <c r="Z4" t="s">
        <v>40</v>
      </c>
    </row>
    <row r="5" spans="1:27" x14ac:dyDescent="0.25">
      <c r="A5" t="s">
        <v>51</v>
      </c>
      <c r="B5" t="s">
        <v>26</v>
      </c>
      <c r="C5">
        <v>20</v>
      </c>
      <c r="D5">
        <v>1000</v>
      </c>
      <c r="G5">
        <v>10</v>
      </c>
      <c r="I5" t="s">
        <v>52</v>
      </c>
      <c r="J5">
        <v>20</v>
      </c>
      <c r="K5">
        <v>40</v>
      </c>
      <c r="L5">
        <v>10</v>
      </c>
      <c r="M5">
        <v>10</v>
      </c>
      <c r="N5">
        <v>20</v>
      </c>
      <c r="O5">
        <v>20</v>
      </c>
    </row>
    <row r="8" spans="1:27" x14ac:dyDescent="0.25">
      <c r="A8" t="s">
        <v>45</v>
      </c>
      <c r="B8" t="s">
        <v>23</v>
      </c>
      <c r="C8">
        <v>16</v>
      </c>
      <c r="D8">
        <v>2400</v>
      </c>
      <c r="G8">
        <v>20</v>
      </c>
      <c r="I8" t="s">
        <v>49</v>
      </c>
      <c r="J8">
        <v>50</v>
      </c>
      <c r="K8">
        <v>75</v>
      </c>
      <c r="L8">
        <v>40</v>
      </c>
      <c r="M8">
        <v>80</v>
      </c>
      <c r="N8">
        <v>20</v>
      </c>
      <c r="O8">
        <v>170</v>
      </c>
      <c r="P8">
        <f>J8*$D$1+K8*$E$1+M8*$E$1+N8*$D$1+O8*$E$1</f>
        <v>1000</v>
      </c>
    </row>
    <row r="9" spans="1:27" x14ac:dyDescent="0.25">
      <c r="A9" t="s">
        <v>51</v>
      </c>
      <c r="B9" t="s">
        <v>26</v>
      </c>
      <c r="C9">
        <v>20</v>
      </c>
      <c r="D9">
        <v>1000</v>
      </c>
      <c r="G9">
        <v>30</v>
      </c>
      <c r="I9" t="s">
        <v>52</v>
      </c>
      <c r="J9">
        <v>45</v>
      </c>
      <c r="K9">
        <v>20</v>
      </c>
      <c r="L9">
        <v>10</v>
      </c>
      <c r="M9">
        <v>20</v>
      </c>
      <c r="N9">
        <v>21</v>
      </c>
      <c r="O9">
        <v>45</v>
      </c>
      <c r="P9">
        <f>J9*$D$1+K9*$E$1+M9*$E$1+N9*$D$1+O9*$E$1</f>
        <v>500</v>
      </c>
    </row>
    <row r="12" spans="1:27" x14ac:dyDescent="0.25">
      <c r="J12">
        <v>7</v>
      </c>
      <c r="K12">
        <v>5</v>
      </c>
      <c r="L12">
        <v>2</v>
      </c>
      <c r="M12">
        <v>1</v>
      </c>
      <c r="N12">
        <v>5</v>
      </c>
      <c r="O12">
        <v>3</v>
      </c>
    </row>
    <row r="13" spans="1:27" x14ac:dyDescent="0.25">
      <c r="A13" t="s">
        <v>45</v>
      </c>
      <c r="B13" t="s">
        <v>23</v>
      </c>
      <c r="C13">
        <v>16</v>
      </c>
      <c r="D13">
        <v>240</v>
      </c>
      <c r="G13">
        <v>20</v>
      </c>
      <c r="I13" t="s">
        <v>49</v>
      </c>
      <c r="J13">
        <v>30</v>
      </c>
      <c r="K13">
        <v>70</v>
      </c>
      <c r="L13">
        <v>40</v>
      </c>
      <c r="M13">
        <v>79</v>
      </c>
      <c r="N13">
        <v>10</v>
      </c>
      <c r="O13">
        <v>77</v>
      </c>
      <c r="P13">
        <f>J13*$J$12+K13*$K$12+L13*$L$12+M13*$M$12+N13*$N$12+O13*$O$12</f>
        <v>1000</v>
      </c>
    </row>
    <row r="14" spans="1:27" x14ac:dyDescent="0.25">
      <c r="A14" t="s">
        <v>51</v>
      </c>
      <c r="B14" t="s">
        <v>26</v>
      </c>
      <c r="C14">
        <v>20</v>
      </c>
      <c r="D14">
        <v>100</v>
      </c>
      <c r="G14">
        <v>30</v>
      </c>
      <c r="I14" t="s">
        <v>52</v>
      </c>
      <c r="J14">
        <v>45</v>
      </c>
      <c r="K14">
        <v>20</v>
      </c>
      <c r="L14">
        <v>10</v>
      </c>
      <c r="M14">
        <v>20</v>
      </c>
      <c r="N14">
        <v>22</v>
      </c>
      <c r="O14">
        <v>45</v>
      </c>
      <c r="P14">
        <f>J14*$J$12+K14*$K$12+L14*$L$12+M14*$M$12+N14*$N$12+O14*$O$12</f>
        <v>700</v>
      </c>
    </row>
    <row r="17" spans="1:16" x14ac:dyDescent="0.25">
      <c r="J17">
        <v>20</v>
      </c>
      <c r="K17">
        <v>8</v>
      </c>
      <c r="M17">
        <v>2</v>
      </c>
      <c r="N17">
        <v>15</v>
      </c>
      <c r="O17">
        <v>4</v>
      </c>
    </row>
    <row r="18" spans="1:16" x14ac:dyDescent="0.25">
      <c r="A18" t="s">
        <v>45</v>
      </c>
      <c r="B18" t="s">
        <v>23</v>
      </c>
      <c r="C18">
        <v>16</v>
      </c>
      <c r="D18">
        <v>240</v>
      </c>
      <c r="G18">
        <v>20</v>
      </c>
      <c r="I18" t="s">
        <v>49</v>
      </c>
      <c r="J18">
        <v>20</v>
      </c>
      <c r="K18">
        <v>51</v>
      </c>
      <c r="L18">
        <v>40</v>
      </c>
      <c r="M18">
        <v>80</v>
      </c>
      <c r="N18">
        <v>15</v>
      </c>
      <c r="O18">
        <v>77</v>
      </c>
      <c r="P18">
        <f>J18*$J$17+K18*$K$17+M18*$M$17+N18*$N$17+O18*$O$17</f>
        <v>1501</v>
      </c>
    </row>
    <row r="19" spans="1:16" x14ac:dyDescent="0.25">
      <c r="A19" t="s">
        <v>51</v>
      </c>
      <c r="B19" t="s">
        <v>26</v>
      </c>
      <c r="C19">
        <v>20</v>
      </c>
      <c r="D19">
        <v>100</v>
      </c>
      <c r="G19">
        <v>30</v>
      </c>
      <c r="I19" t="s">
        <v>52</v>
      </c>
      <c r="J19">
        <v>22</v>
      </c>
      <c r="K19">
        <v>20</v>
      </c>
      <c r="L19">
        <v>10</v>
      </c>
      <c r="M19">
        <v>25</v>
      </c>
      <c r="N19">
        <v>21</v>
      </c>
      <c r="O19">
        <v>34</v>
      </c>
      <c r="P19">
        <f>J19*$J$17+K19*$K$17+M19*$M$17+N19*$N$17+O19*$O$17</f>
        <v>1101</v>
      </c>
    </row>
    <row r="22" spans="1:16" x14ac:dyDescent="0.25">
      <c r="J22">
        <v>22</v>
      </c>
      <c r="K22">
        <v>9</v>
      </c>
      <c r="M22">
        <v>5</v>
      </c>
      <c r="N22">
        <v>18</v>
      </c>
      <c r="O22">
        <v>8</v>
      </c>
    </row>
    <row r="23" spans="1:16" x14ac:dyDescent="0.25">
      <c r="A23" t="s">
        <v>45</v>
      </c>
      <c r="B23" t="s">
        <v>23</v>
      </c>
      <c r="C23">
        <v>16</v>
      </c>
      <c r="D23">
        <v>240</v>
      </c>
      <c r="G23">
        <v>20</v>
      </c>
      <c r="I23" t="s">
        <v>49</v>
      </c>
      <c r="J23">
        <v>20</v>
      </c>
      <c r="K23">
        <v>51</v>
      </c>
      <c r="L23">
        <v>40</v>
      </c>
      <c r="M23">
        <v>77</v>
      </c>
      <c r="N23">
        <v>12</v>
      </c>
      <c r="O23">
        <v>50</v>
      </c>
      <c r="P23">
        <f>J23*$J$22+K23*$K$22+M23*$M$22+N23*$N$22+O23*$O$22</f>
        <v>1900</v>
      </c>
    </row>
    <row r="24" spans="1:16" x14ac:dyDescent="0.25">
      <c r="A24" t="s">
        <v>51</v>
      </c>
      <c r="B24" t="s">
        <v>26</v>
      </c>
      <c r="C24">
        <v>20</v>
      </c>
      <c r="D24">
        <v>100</v>
      </c>
      <c r="G24">
        <v>30</v>
      </c>
      <c r="I24" t="s">
        <v>52</v>
      </c>
      <c r="J24">
        <v>22</v>
      </c>
      <c r="K24">
        <v>27</v>
      </c>
      <c r="L24">
        <v>10</v>
      </c>
      <c r="M24">
        <v>25</v>
      </c>
      <c r="N24">
        <v>21</v>
      </c>
      <c r="O24">
        <v>34</v>
      </c>
      <c r="P24">
        <f>J24*$J$22+K24*$K$22+M24*$M$22+N24*$N$22+O24*$O$22</f>
        <v>1502</v>
      </c>
    </row>
    <row r="28" spans="1:16" x14ac:dyDescent="0.25">
      <c r="J28">
        <v>22</v>
      </c>
      <c r="K28">
        <v>9</v>
      </c>
      <c r="M28">
        <v>5</v>
      </c>
      <c r="N28">
        <v>18</v>
      </c>
      <c r="O28">
        <v>8</v>
      </c>
    </row>
    <row r="29" spans="1:16" x14ac:dyDescent="0.25">
      <c r="A29" t="s">
        <v>68</v>
      </c>
      <c r="B29" t="s">
        <v>23</v>
      </c>
      <c r="C29">
        <v>17</v>
      </c>
      <c r="D29">
        <v>255</v>
      </c>
      <c r="G29">
        <v>20</v>
      </c>
      <c r="I29" t="s">
        <v>69</v>
      </c>
      <c r="J29">
        <v>15</v>
      </c>
      <c r="K29">
        <v>27</v>
      </c>
      <c r="L29">
        <v>12</v>
      </c>
      <c r="M29">
        <v>15</v>
      </c>
      <c r="N29">
        <v>12</v>
      </c>
      <c r="O29">
        <v>17</v>
      </c>
      <c r="P29">
        <f>J29*$J$28+K29*$K$28+M29*$M$28+N29*$N$28+O29*$O$28</f>
        <v>1000</v>
      </c>
    </row>
    <row r="30" spans="1:16" x14ac:dyDescent="0.25">
      <c r="A30" t="s">
        <v>51</v>
      </c>
      <c r="B30" t="s">
        <v>26</v>
      </c>
      <c r="C30">
        <v>20</v>
      </c>
      <c r="D30">
        <v>100</v>
      </c>
      <c r="G30">
        <v>30</v>
      </c>
      <c r="I30" t="s">
        <v>52</v>
      </c>
      <c r="J30">
        <v>13</v>
      </c>
      <c r="K30">
        <v>16</v>
      </c>
      <c r="L30">
        <v>10</v>
      </c>
      <c r="M30">
        <v>16</v>
      </c>
      <c r="N30">
        <v>17</v>
      </c>
      <c r="O30">
        <v>23</v>
      </c>
      <c r="P30">
        <f>J30*$J$22+K30*$K$22+M30*$M$22+N30*$N$22+O30*$O$22</f>
        <v>1000</v>
      </c>
    </row>
  </sheetData>
  <mergeCells count="3">
    <mergeCell ref="E2:H2"/>
    <mergeCell ref="N2:S2"/>
    <mergeCell ref="I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9258C-90F0-4480-8728-E8C8535487DE}">
  <dimension ref="A1:F185"/>
  <sheetViews>
    <sheetView workbookViewId="0">
      <selection activeCell="D142" sqref="D142:E185"/>
    </sheetView>
  </sheetViews>
  <sheetFormatPr defaultRowHeight="15" x14ac:dyDescent="0.25"/>
  <sheetData>
    <row r="1" spans="1:5" x14ac:dyDescent="0.25">
      <c r="A1" t="s">
        <v>45</v>
      </c>
      <c r="D1" t="s">
        <v>26</v>
      </c>
    </row>
    <row r="2" spans="1:5" x14ac:dyDescent="0.25">
      <c r="A2" s="16">
        <f>2400</f>
        <v>2400</v>
      </c>
      <c r="B2" s="16"/>
      <c r="D2" s="16">
        <f>1000</f>
        <v>1000</v>
      </c>
      <c r="E2" s="16"/>
    </row>
    <row r="3" spans="1:5" x14ac:dyDescent="0.25">
      <c r="A3">
        <v>0</v>
      </c>
      <c r="B3">
        <f>A3</f>
        <v>0</v>
      </c>
      <c r="D3">
        <v>170.9</v>
      </c>
      <c r="E3">
        <f>D3</f>
        <v>170.9</v>
      </c>
    </row>
    <row r="4" spans="1:5" x14ac:dyDescent="0.25">
      <c r="A4">
        <v>0</v>
      </c>
      <c r="B4">
        <f>B3+A4</f>
        <v>0</v>
      </c>
    </row>
    <row r="5" spans="1:5" x14ac:dyDescent="0.25">
      <c r="A5">
        <v>10</v>
      </c>
      <c r="B5">
        <f>A5</f>
        <v>10</v>
      </c>
      <c r="D5">
        <v>45.5</v>
      </c>
      <c r="E5">
        <f>D5+E3</f>
        <v>216.4</v>
      </c>
    </row>
    <row r="6" spans="1:5" x14ac:dyDescent="0.25">
      <c r="A6">
        <v>0</v>
      </c>
      <c r="B6">
        <f t="shared" ref="B6:B17" si="0">B5+A6</f>
        <v>10</v>
      </c>
    </row>
    <row r="7" spans="1:5" x14ac:dyDescent="0.25">
      <c r="A7">
        <v>0</v>
      </c>
      <c r="B7">
        <f t="shared" si="0"/>
        <v>10</v>
      </c>
      <c r="D7">
        <v>78.2</v>
      </c>
      <c r="E7">
        <f>D7+E5</f>
        <v>294.60000000000002</v>
      </c>
    </row>
    <row r="8" spans="1:5" x14ac:dyDescent="0.25">
      <c r="A8">
        <v>0</v>
      </c>
      <c r="B8">
        <f t="shared" si="0"/>
        <v>10</v>
      </c>
    </row>
    <row r="9" spans="1:5" x14ac:dyDescent="0.25">
      <c r="A9">
        <v>0</v>
      </c>
      <c r="B9">
        <f t="shared" si="0"/>
        <v>10</v>
      </c>
      <c r="D9">
        <v>79.099999999999994</v>
      </c>
      <c r="E9">
        <f>D9+E7</f>
        <v>373.70000000000005</v>
      </c>
    </row>
    <row r="10" spans="1:5" x14ac:dyDescent="0.25">
      <c r="A10">
        <v>0</v>
      </c>
      <c r="B10">
        <f t="shared" si="0"/>
        <v>10</v>
      </c>
    </row>
    <row r="11" spans="1:5" x14ac:dyDescent="0.25">
      <c r="A11">
        <v>0</v>
      </c>
      <c r="B11">
        <f t="shared" si="0"/>
        <v>10</v>
      </c>
      <c r="D11">
        <v>185.5</v>
      </c>
      <c r="E11">
        <f>D11+E9</f>
        <v>559.20000000000005</v>
      </c>
    </row>
    <row r="12" spans="1:5" x14ac:dyDescent="0.25">
      <c r="A12">
        <v>0</v>
      </c>
      <c r="B12">
        <f t="shared" si="0"/>
        <v>10</v>
      </c>
    </row>
    <row r="13" spans="1:5" x14ac:dyDescent="0.25">
      <c r="A13">
        <v>0</v>
      </c>
      <c r="B13">
        <f t="shared" si="0"/>
        <v>10</v>
      </c>
      <c r="D13">
        <v>218.2</v>
      </c>
      <c r="E13">
        <f>D13+E11</f>
        <v>777.40000000000009</v>
      </c>
    </row>
    <row r="14" spans="1:5" x14ac:dyDescent="0.25">
      <c r="A14">
        <v>0</v>
      </c>
      <c r="B14">
        <f t="shared" si="0"/>
        <v>10</v>
      </c>
    </row>
    <row r="15" spans="1:5" x14ac:dyDescent="0.25">
      <c r="A15">
        <v>10</v>
      </c>
      <c r="B15">
        <f t="shared" si="0"/>
        <v>20</v>
      </c>
      <c r="D15">
        <v>172.7</v>
      </c>
      <c r="E15">
        <f>D15+E13</f>
        <v>950.10000000000014</v>
      </c>
    </row>
    <row r="16" spans="1:5" x14ac:dyDescent="0.25">
      <c r="A16">
        <v>0</v>
      </c>
      <c r="B16">
        <f t="shared" si="0"/>
        <v>20</v>
      </c>
    </row>
    <row r="17" spans="1:5" x14ac:dyDescent="0.25">
      <c r="A17">
        <v>0</v>
      </c>
      <c r="B17">
        <f t="shared" si="0"/>
        <v>20</v>
      </c>
      <c r="D17">
        <v>149.1</v>
      </c>
      <c r="E17">
        <f>D17+E15</f>
        <v>1099.2</v>
      </c>
    </row>
    <row r="23" spans="1:5" x14ac:dyDescent="0.25">
      <c r="A23" t="s">
        <v>45</v>
      </c>
      <c r="D23" t="s">
        <v>26</v>
      </c>
    </row>
    <row r="24" spans="1:5" x14ac:dyDescent="0.25">
      <c r="A24" s="16">
        <f>2400</f>
        <v>2400</v>
      </c>
      <c r="B24" s="16"/>
      <c r="D24" s="16">
        <f>1000</f>
        <v>1000</v>
      </c>
      <c r="E24" s="16"/>
    </row>
    <row r="25" spans="1:5" x14ac:dyDescent="0.25">
      <c r="A25">
        <v>0</v>
      </c>
      <c r="B25">
        <f>A25</f>
        <v>0</v>
      </c>
      <c r="D25">
        <v>45.5</v>
      </c>
      <c r="E25">
        <f>D25</f>
        <v>45.5</v>
      </c>
    </row>
    <row r="26" spans="1:5" x14ac:dyDescent="0.25">
      <c r="A26">
        <v>0</v>
      </c>
      <c r="B26">
        <f>B25+A26</f>
        <v>0</v>
      </c>
      <c r="D26">
        <v>0</v>
      </c>
      <c r="E26">
        <f t="shared" ref="E26:E51" si="1">D26+E25</f>
        <v>45.5</v>
      </c>
    </row>
    <row r="27" spans="1:5" x14ac:dyDescent="0.25">
      <c r="A27">
        <v>0</v>
      </c>
      <c r="B27">
        <f>A27</f>
        <v>0</v>
      </c>
      <c r="D27">
        <v>0</v>
      </c>
      <c r="E27">
        <f t="shared" si="1"/>
        <v>45.5</v>
      </c>
    </row>
    <row r="28" spans="1:5" x14ac:dyDescent="0.25">
      <c r="A28">
        <v>0</v>
      </c>
      <c r="B28">
        <f t="shared" ref="B28:B51" si="2">B27+A28</f>
        <v>0</v>
      </c>
      <c r="D28">
        <v>0</v>
      </c>
      <c r="E28">
        <f t="shared" si="1"/>
        <v>45.5</v>
      </c>
    </row>
    <row r="29" spans="1:5" x14ac:dyDescent="0.25">
      <c r="A29">
        <v>0</v>
      </c>
      <c r="B29">
        <f t="shared" si="2"/>
        <v>0</v>
      </c>
      <c r="D29">
        <v>0</v>
      </c>
      <c r="E29">
        <f t="shared" si="1"/>
        <v>45.5</v>
      </c>
    </row>
    <row r="30" spans="1:5" x14ac:dyDescent="0.25">
      <c r="B30">
        <f t="shared" si="2"/>
        <v>0</v>
      </c>
      <c r="D30">
        <v>0</v>
      </c>
      <c r="E30">
        <f t="shared" si="1"/>
        <v>45.5</v>
      </c>
    </row>
    <row r="31" spans="1:5" x14ac:dyDescent="0.25">
      <c r="B31">
        <f t="shared" si="2"/>
        <v>0</v>
      </c>
      <c r="D31">
        <v>0</v>
      </c>
      <c r="E31">
        <f t="shared" si="1"/>
        <v>45.5</v>
      </c>
    </row>
    <row r="32" spans="1:5" x14ac:dyDescent="0.25">
      <c r="B32">
        <f t="shared" si="2"/>
        <v>0</v>
      </c>
      <c r="D32">
        <v>0</v>
      </c>
      <c r="E32">
        <f t="shared" si="1"/>
        <v>45.5</v>
      </c>
    </row>
    <row r="33" spans="2:5" x14ac:dyDescent="0.25">
      <c r="B33">
        <f t="shared" si="2"/>
        <v>0</v>
      </c>
      <c r="D33">
        <v>0</v>
      </c>
      <c r="E33">
        <f t="shared" si="1"/>
        <v>45.5</v>
      </c>
    </row>
    <row r="34" spans="2:5" x14ac:dyDescent="0.25">
      <c r="B34">
        <f t="shared" si="2"/>
        <v>0</v>
      </c>
      <c r="D34">
        <v>0</v>
      </c>
      <c r="E34">
        <f t="shared" si="1"/>
        <v>45.5</v>
      </c>
    </row>
    <row r="35" spans="2:5" x14ac:dyDescent="0.25">
      <c r="B35">
        <f t="shared" si="2"/>
        <v>0</v>
      </c>
      <c r="D35">
        <v>86.4</v>
      </c>
      <c r="E35">
        <f t="shared" si="1"/>
        <v>131.9</v>
      </c>
    </row>
    <row r="36" spans="2:5" x14ac:dyDescent="0.25">
      <c r="B36">
        <f t="shared" si="2"/>
        <v>0</v>
      </c>
      <c r="D36">
        <v>0</v>
      </c>
      <c r="E36">
        <f t="shared" si="1"/>
        <v>131.9</v>
      </c>
    </row>
    <row r="37" spans="2:5" x14ac:dyDescent="0.25">
      <c r="B37">
        <f t="shared" si="2"/>
        <v>0</v>
      </c>
      <c r="D37">
        <v>0</v>
      </c>
      <c r="E37">
        <f t="shared" si="1"/>
        <v>131.9</v>
      </c>
    </row>
    <row r="38" spans="2:5" x14ac:dyDescent="0.25">
      <c r="B38">
        <f t="shared" si="2"/>
        <v>0</v>
      </c>
      <c r="D38">
        <v>38.200000000000003</v>
      </c>
      <c r="E38">
        <f t="shared" si="1"/>
        <v>170.10000000000002</v>
      </c>
    </row>
    <row r="39" spans="2:5" x14ac:dyDescent="0.25">
      <c r="B39">
        <f t="shared" si="2"/>
        <v>0</v>
      </c>
      <c r="D39">
        <v>0</v>
      </c>
      <c r="E39">
        <f t="shared" si="1"/>
        <v>170.10000000000002</v>
      </c>
    </row>
    <row r="40" spans="2:5" x14ac:dyDescent="0.25">
      <c r="B40">
        <f t="shared" si="2"/>
        <v>0</v>
      </c>
      <c r="D40">
        <v>0</v>
      </c>
      <c r="E40">
        <f t="shared" si="1"/>
        <v>170.10000000000002</v>
      </c>
    </row>
    <row r="41" spans="2:5" x14ac:dyDescent="0.25">
      <c r="B41">
        <f t="shared" si="2"/>
        <v>0</v>
      </c>
      <c r="D41">
        <v>0</v>
      </c>
      <c r="E41">
        <f t="shared" si="1"/>
        <v>170.10000000000002</v>
      </c>
    </row>
    <row r="42" spans="2:5" x14ac:dyDescent="0.25">
      <c r="B42">
        <f t="shared" si="2"/>
        <v>0</v>
      </c>
      <c r="D42">
        <v>0</v>
      </c>
      <c r="E42">
        <f t="shared" si="1"/>
        <v>170.10000000000002</v>
      </c>
    </row>
    <row r="43" spans="2:5" x14ac:dyDescent="0.25">
      <c r="B43">
        <f t="shared" si="2"/>
        <v>0</v>
      </c>
      <c r="D43">
        <v>0</v>
      </c>
      <c r="E43">
        <f t="shared" si="1"/>
        <v>170.10000000000002</v>
      </c>
    </row>
    <row r="44" spans="2:5" x14ac:dyDescent="0.25">
      <c r="B44">
        <f t="shared" si="2"/>
        <v>0</v>
      </c>
      <c r="D44">
        <v>0</v>
      </c>
      <c r="E44">
        <f t="shared" si="1"/>
        <v>170.10000000000002</v>
      </c>
    </row>
    <row r="45" spans="2:5" x14ac:dyDescent="0.25">
      <c r="B45">
        <f t="shared" si="2"/>
        <v>0</v>
      </c>
      <c r="D45">
        <v>0</v>
      </c>
      <c r="E45">
        <f t="shared" si="1"/>
        <v>170.10000000000002</v>
      </c>
    </row>
    <row r="46" spans="2:5" x14ac:dyDescent="0.25">
      <c r="B46">
        <f t="shared" si="2"/>
        <v>0</v>
      </c>
      <c r="D46">
        <v>0</v>
      </c>
      <c r="E46">
        <f t="shared" si="1"/>
        <v>170.10000000000002</v>
      </c>
    </row>
    <row r="47" spans="2:5" x14ac:dyDescent="0.25">
      <c r="B47">
        <f t="shared" si="2"/>
        <v>0</v>
      </c>
      <c r="D47">
        <v>0</v>
      </c>
      <c r="E47">
        <f t="shared" si="1"/>
        <v>170.10000000000002</v>
      </c>
    </row>
    <row r="48" spans="2:5" x14ac:dyDescent="0.25">
      <c r="B48">
        <f t="shared" si="2"/>
        <v>0</v>
      </c>
      <c r="D48">
        <v>0</v>
      </c>
      <c r="E48">
        <f t="shared" si="1"/>
        <v>170.10000000000002</v>
      </c>
    </row>
    <row r="49" spans="1:5" x14ac:dyDescent="0.25">
      <c r="B49">
        <f t="shared" si="2"/>
        <v>0</v>
      </c>
      <c r="E49">
        <f t="shared" si="1"/>
        <v>170.10000000000002</v>
      </c>
    </row>
    <row r="50" spans="1:5" x14ac:dyDescent="0.25">
      <c r="B50">
        <f t="shared" si="2"/>
        <v>0</v>
      </c>
      <c r="E50">
        <f t="shared" si="1"/>
        <v>170.10000000000002</v>
      </c>
    </row>
    <row r="51" spans="1:5" x14ac:dyDescent="0.25">
      <c r="B51">
        <f t="shared" si="2"/>
        <v>0</v>
      </c>
      <c r="E51">
        <f t="shared" si="1"/>
        <v>170.10000000000002</v>
      </c>
    </row>
    <row r="55" spans="1:5" x14ac:dyDescent="0.25">
      <c r="A55" t="s">
        <v>45</v>
      </c>
      <c r="D55" t="s">
        <v>26</v>
      </c>
    </row>
    <row r="56" spans="1:5" x14ac:dyDescent="0.25">
      <c r="A56" s="16">
        <f>2400</f>
        <v>2400</v>
      </c>
      <c r="B56" s="16"/>
      <c r="D56" s="16">
        <f>1000</f>
        <v>1000</v>
      </c>
      <c r="E56" s="16"/>
    </row>
    <row r="57" spans="1:5" x14ac:dyDescent="0.25">
      <c r="A57">
        <v>25</v>
      </c>
      <c r="B57">
        <f>A57</f>
        <v>25</v>
      </c>
      <c r="D57">
        <v>60.8</v>
      </c>
      <c r="E57">
        <f>D57</f>
        <v>60.8</v>
      </c>
    </row>
    <row r="58" spans="1:5" x14ac:dyDescent="0.25">
      <c r="A58">
        <v>25</v>
      </c>
      <c r="B58">
        <f t="shared" ref="B58:B73" si="3">B57+A58</f>
        <v>50</v>
      </c>
      <c r="D58">
        <v>0</v>
      </c>
      <c r="E58">
        <f t="shared" ref="E58:E73" si="4">D58+E57</f>
        <v>60.8</v>
      </c>
    </row>
    <row r="59" spans="1:5" x14ac:dyDescent="0.25">
      <c r="A59">
        <v>0</v>
      </c>
      <c r="B59">
        <f t="shared" si="3"/>
        <v>50</v>
      </c>
      <c r="D59">
        <v>161.5</v>
      </c>
      <c r="E59">
        <f t="shared" si="4"/>
        <v>222.3</v>
      </c>
    </row>
    <row r="60" spans="1:5" x14ac:dyDescent="0.25">
      <c r="A60">
        <v>10.8</v>
      </c>
      <c r="B60">
        <f t="shared" si="3"/>
        <v>60.8</v>
      </c>
      <c r="D60">
        <v>0</v>
      </c>
      <c r="E60">
        <f t="shared" si="4"/>
        <v>222.3</v>
      </c>
    </row>
    <row r="61" spans="1:5" x14ac:dyDescent="0.25">
      <c r="A61">
        <v>19.2</v>
      </c>
      <c r="B61">
        <f t="shared" si="3"/>
        <v>80</v>
      </c>
      <c r="D61">
        <v>141.5</v>
      </c>
      <c r="E61">
        <f t="shared" si="4"/>
        <v>363.8</v>
      </c>
    </row>
    <row r="62" spans="1:5" x14ac:dyDescent="0.25">
      <c r="A62">
        <v>15.8</v>
      </c>
      <c r="B62">
        <f t="shared" si="3"/>
        <v>95.8</v>
      </c>
      <c r="D62">
        <v>0</v>
      </c>
      <c r="E62">
        <f t="shared" si="4"/>
        <v>363.8</v>
      </c>
    </row>
    <row r="63" spans="1:5" x14ac:dyDescent="0.25">
      <c r="A63">
        <v>20</v>
      </c>
      <c r="B63">
        <f t="shared" si="3"/>
        <v>115.8</v>
      </c>
      <c r="D63">
        <v>140</v>
      </c>
      <c r="E63" s="14">
        <f t="shared" si="4"/>
        <v>503.8</v>
      </c>
    </row>
    <row r="64" spans="1:5" x14ac:dyDescent="0.25">
      <c r="A64">
        <v>23.3</v>
      </c>
      <c r="B64">
        <f t="shared" si="3"/>
        <v>139.1</v>
      </c>
      <c r="D64">
        <v>0</v>
      </c>
      <c r="E64">
        <f t="shared" si="4"/>
        <v>503.8</v>
      </c>
    </row>
    <row r="65" spans="1:5" x14ac:dyDescent="0.25">
      <c r="A65">
        <v>15.8</v>
      </c>
      <c r="B65">
        <f t="shared" si="3"/>
        <v>154.9</v>
      </c>
      <c r="D65">
        <v>0</v>
      </c>
      <c r="E65">
        <f t="shared" si="4"/>
        <v>503.8</v>
      </c>
    </row>
    <row r="66" spans="1:5" x14ac:dyDescent="0.25">
      <c r="A66">
        <v>9.1999999999999993</v>
      </c>
      <c r="B66">
        <f t="shared" si="3"/>
        <v>164.1</v>
      </c>
      <c r="D66">
        <v>0</v>
      </c>
      <c r="E66">
        <f t="shared" si="4"/>
        <v>503.8</v>
      </c>
    </row>
    <row r="67" spans="1:5" x14ac:dyDescent="0.25">
      <c r="A67">
        <v>13.3</v>
      </c>
      <c r="B67">
        <f t="shared" si="3"/>
        <v>177.4</v>
      </c>
      <c r="D67">
        <v>78.5</v>
      </c>
      <c r="E67">
        <f t="shared" si="4"/>
        <v>582.29999999999995</v>
      </c>
    </row>
    <row r="68" spans="1:5" x14ac:dyDescent="0.25">
      <c r="A68">
        <v>13.3</v>
      </c>
      <c r="B68">
        <f t="shared" si="3"/>
        <v>190.70000000000002</v>
      </c>
      <c r="D68">
        <v>0</v>
      </c>
      <c r="E68">
        <f t="shared" si="4"/>
        <v>582.29999999999995</v>
      </c>
    </row>
    <row r="69" spans="1:5" x14ac:dyDescent="0.25">
      <c r="A69">
        <v>25</v>
      </c>
      <c r="B69">
        <f t="shared" si="3"/>
        <v>215.70000000000002</v>
      </c>
      <c r="E69">
        <f t="shared" si="4"/>
        <v>582.29999999999995</v>
      </c>
    </row>
    <row r="70" spans="1:5" x14ac:dyDescent="0.25">
      <c r="A70">
        <v>15</v>
      </c>
      <c r="B70">
        <f t="shared" si="3"/>
        <v>230.70000000000002</v>
      </c>
      <c r="E70">
        <f t="shared" si="4"/>
        <v>582.29999999999995</v>
      </c>
    </row>
    <row r="71" spans="1:5" x14ac:dyDescent="0.25">
      <c r="A71">
        <v>22.5</v>
      </c>
      <c r="B71">
        <f t="shared" si="3"/>
        <v>253.20000000000002</v>
      </c>
      <c r="E71">
        <f t="shared" si="4"/>
        <v>582.29999999999995</v>
      </c>
    </row>
    <row r="72" spans="1:5" x14ac:dyDescent="0.25">
      <c r="B72">
        <f t="shared" si="3"/>
        <v>253.20000000000002</v>
      </c>
      <c r="E72">
        <f t="shared" si="4"/>
        <v>582.29999999999995</v>
      </c>
    </row>
    <row r="73" spans="1:5" x14ac:dyDescent="0.25">
      <c r="B73">
        <f t="shared" si="3"/>
        <v>253.20000000000002</v>
      </c>
      <c r="E73">
        <f t="shared" si="4"/>
        <v>582.29999999999995</v>
      </c>
    </row>
    <row r="77" spans="1:5" x14ac:dyDescent="0.25">
      <c r="A77" t="s">
        <v>45</v>
      </c>
      <c r="D77" t="s">
        <v>26</v>
      </c>
    </row>
    <row r="78" spans="1:5" ht="15.75" thickBot="1" x14ac:dyDescent="0.3">
      <c r="A78" s="16">
        <v>240</v>
      </c>
      <c r="B78" s="16"/>
      <c r="D78" s="16">
        <v>100</v>
      </c>
    </row>
    <row r="79" spans="1:5" ht="15.75" thickBot="1" x14ac:dyDescent="0.3">
      <c r="A79">
        <v>0</v>
      </c>
      <c r="B79">
        <f>A79</f>
        <v>0</v>
      </c>
      <c r="D79">
        <v>190</v>
      </c>
      <c r="E79" s="15">
        <f>D79</f>
        <v>190</v>
      </c>
    </row>
    <row r="80" spans="1:5" x14ac:dyDescent="0.25">
      <c r="A80">
        <v>0</v>
      </c>
      <c r="B80">
        <f t="shared" ref="B80:B106" si="5">A80+B79</f>
        <v>0</v>
      </c>
      <c r="D80">
        <v>0</v>
      </c>
      <c r="E80">
        <f>D80+E79</f>
        <v>190</v>
      </c>
    </row>
    <row r="81" spans="1:6" x14ac:dyDescent="0.25">
      <c r="A81">
        <v>0</v>
      </c>
      <c r="B81">
        <f t="shared" si="5"/>
        <v>0</v>
      </c>
      <c r="D81">
        <v>50</v>
      </c>
      <c r="E81" s="14">
        <f>D81</f>
        <v>50</v>
      </c>
    </row>
    <row r="82" spans="1:6" x14ac:dyDescent="0.25">
      <c r="A82">
        <v>0</v>
      </c>
      <c r="B82">
        <f t="shared" si="5"/>
        <v>0</v>
      </c>
      <c r="D82">
        <v>0</v>
      </c>
      <c r="E82">
        <f>D82+E81</f>
        <v>50</v>
      </c>
    </row>
    <row r="83" spans="1:6" x14ac:dyDescent="0.25">
      <c r="A83">
        <v>0</v>
      </c>
      <c r="B83">
        <f t="shared" si="5"/>
        <v>0</v>
      </c>
      <c r="D83">
        <v>88.3</v>
      </c>
      <c r="E83" s="14">
        <f>D83</f>
        <v>88.3</v>
      </c>
    </row>
    <row r="84" spans="1:6" x14ac:dyDescent="0.25">
      <c r="A84">
        <v>43.3</v>
      </c>
      <c r="B84">
        <f t="shared" si="5"/>
        <v>43.3</v>
      </c>
      <c r="D84">
        <v>0</v>
      </c>
      <c r="E84">
        <f>D84+E83</f>
        <v>88.3</v>
      </c>
    </row>
    <row r="85" spans="1:6" x14ac:dyDescent="0.25">
      <c r="A85">
        <v>16.7</v>
      </c>
      <c r="B85">
        <f t="shared" si="5"/>
        <v>60</v>
      </c>
      <c r="D85">
        <v>65.8</v>
      </c>
      <c r="E85" s="14">
        <f>D85</f>
        <v>65.8</v>
      </c>
    </row>
    <row r="86" spans="1:6" x14ac:dyDescent="0.25">
      <c r="A86">
        <v>25</v>
      </c>
      <c r="B86">
        <f t="shared" si="5"/>
        <v>85</v>
      </c>
      <c r="D86">
        <v>0</v>
      </c>
      <c r="E86">
        <f>D86+E85</f>
        <v>65.8</v>
      </c>
    </row>
    <row r="87" spans="1:6" x14ac:dyDescent="0.25">
      <c r="A87">
        <v>20</v>
      </c>
      <c r="B87">
        <f t="shared" si="5"/>
        <v>105</v>
      </c>
      <c r="D87">
        <v>49.2</v>
      </c>
      <c r="E87">
        <f>D87</f>
        <v>49.2</v>
      </c>
    </row>
    <row r="88" spans="1:6" ht="15.75" thickBot="1" x14ac:dyDescent="0.3">
      <c r="A88">
        <v>0</v>
      </c>
      <c r="B88">
        <f t="shared" si="5"/>
        <v>105</v>
      </c>
      <c r="D88">
        <v>0</v>
      </c>
      <c r="E88">
        <f>D88+E87</f>
        <v>49.2</v>
      </c>
    </row>
    <row r="89" spans="1:6" ht="15.75" thickBot="1" x14ac:dyDescent="0.3">
      <c r="A89">
        <v>0</v>
      </c>
      <c r="B89">
        <f t="shared" si="5"/>
        <v>105</v>
      </c>
      <c r="D89">
        <v>65</v>
      </c>
      <c r="E89" s="15">
        <f>D89+E88</f>
        <v>114.2</v>
      </c>
    </row>
    <row r="90" spans="1:6" x14ac:dyDescent="0.25">
      <c r="A90">
        <v>0</v>
      </c>
      <c r="B90">
        <f t="shared" si="5"/>
        <v>105</v>
      </c>
      <c r="D90">
        <v>0</v>
      </c>
      <c r="E90">
        <f>D90+E89</f>
        <v>114.2</v>
      </c>
    </row>
    <row r="91" spans="1:6" x14ac:dyDescent="0.25">
      <c r="A91">
        <v>43.3</v>
      </c>
      <c r="B91" s="14">
        <f t="shared" si="5"/>
        <v>148.30000000000001</v>
      </c>
      <c r="D91">
        <v>35</v>
      </c>
      <c r="E91">
        <f>D91</f>
        <v>35</v>
      </c>
    </row>
    <row r="92" spans="1:6" ht="15.75" thickBot="1" x14ac:dyDescent="0.3">
      <c r="A92">
        <v>31.7</v>
      </c>
      <c r="B92">
        <f t="shared" si="5"/>
        <v>180</v>
      </c>
      <c r="D92">
        <v>0</v>
      </c>
      <c r="E92">
        <f>D92+E91</f>
        <v>35</v>
      </c>
    </row>
    <row r="93" spans="1:6" ht="15.75" thickBot="1" x14ac:dyDescent="0.3">
      <c r="A93">
        <v>0</v>
      </c>
      <c r="B93">
        <f t="shared" si="5"/>
        <v>180</v>
      </c>
      <c r="D93">
        <v>80</v>
      </c>
      <c r="E93" s="15">
        <f>D93+E92</f>
        <v>115</v>
      </c>
    </row>
    <row r="94" spans="1:6" x14ac:dyDescent="0.25">
      <c r="A94">
        <v>0</v>
      </c>
      <c r="B94">
        <f t="shared" si="5"/>
        <v>180</v>
      </c>
      <c r="D94">
        <v>0</v>
      </c>
      <c r="E94">
        <f>D94+E93</f>
        <v>115</v>
      </c>
    </row>
    <row r="95" spans="1:6" x14ac:dyDescent="0.25">
      <c r="A95">
        <v>0</v>
      </c>
      <c r="B95">
        <f t="shared" si="5"/>
        <v>180</v>
      </c>
      <c r="D95">
        <v>45.4</v>
      </c>
      <c r="E95">
        <f>D95</f>
        <v>45.4</v>
      </c>
      <c r="F95" t="s">
        <v>65</v>
      </c>
    </row>
    <row r="96" spans="1:6" ht="15.75" thickBot="1" x14ac:dyDescent="0.3">
      <c r="A96">
        <v>0</v>
      </c>
      <c r="B96">
        <f t="shared" si="5"/>
        <v>180</v>
      </c>
      <c r="D96">
        <v>0</v>
      </c>
      <c r="E96">
        <f>D96+E95</f>
        <v>45.4</v>
      </c>
    </row>
    <row r="97" spans="1:5" ht="15.75" thickBot="1" x14ac:dyDescent="0.3">
      <c r="A97">
        <v>14.2</v>
      </c>
      <c r="B97">
        <f t="shared" si="5"/>
        <v>194.2</v>
      </c>
      <c r="D97">
        <v>63.8</v>
      </c>
      <c r="E97" s="15">
        <f>D97+E96</f>
        <v>109.19999999999999</v>
      </c>
    </row>
    <row r="98" spans="1:5" x14ac:dyDescent="0.25">
      <c r="A98">
        <v>0</v>
      </c>
      <c r="B98">
        <f t="shared" si="5"/>
        <v>194.2</v>
      </c>
      <c r="D98">
        <v>0</v>
      </c>
      <c r="E98">
        <f>D98+E97</f>
        <v>109.19999999999999</v>
      </c>
    </row>
    <row r="99" spans="1:5" x14ac:dyDescent="0.25">
      <c r="A99">
        <v>0</v>
      </c>
      <c r="B99">
        <f t="shared" si="5"/>
        <v>194.2</v>
      </c>
      <c r="D99">
        <v>0</v>
      </c>
      <c r="E99">
        <f>D99</f>
        <v>0</v>
      </c>
    </row>
    <row r="100" spans="1:5" x14ac:dyDescent="0.25">
      <c r="A100">
        <v>25</v>
      </c>
      <c r="B100">
        <f t="shared" si="5"/>
        <v>219.2</v>
      </c>
      <c r="D100">
        <v>0</v>
      </c>
      <c r="E100">
        <f t="shared" ref="E100:E106" si="6">D100+E99</f>
        <v>0</v>
      </c>
    </row>
    <row r="101" spans="1:5" ht="15.75" thickBot="1" x14ac:dyDescent="0.3">
      <c r="A101">
        <v>0</v>
      </c>
      <c r="B101">
        <f t="shared" si="5"/>
        <v>219.2</v>
      </c>
      <c r="D101">
        <v>39.200000000000003</v>
      </c>
      <c r="E101">
        <f t="shared" si="6"/>
        <v>39.200000000000003</v>
      </c>
    </row>
    <row r="102" spans="1:5" ht="15.75" thickBot="1" x14ac:dyDescent="0.3">
      <c r="A102">
        <v>50</v>
      </c>
      <c r="B102" s="15">
        <f t="shared" si="5"/>
        <v>269.2</v>
      </c>
      <c r="D102">
        <v>0</v>
      </c>
      <c r="E102">
        <f t="shared" si="6"/>
        <v>39.200000000000003</v>
      </c>
    </row>
    <row r="103" spans="1:5" x14ac:dyDescent="0.25">
      <c r="B103">
        <f t="shared" si="5"/>
        <v>269.2</v>
      </c>
      <c r="D103">
        <v>0</v>
      </c>
      <c r="E103">
        <f t="shared" si="6"/>
        <v>39.200000000000003</v>
      </c>
    </row>
    <row r="104" spans="1:5" ht="15.75" thickBot="1" x14ac:dyDescent="0.3">
      <c r="B104">
        <f t="shared" si="5"/>
        <v>269.2</v>
      </c>
      <c r="D104">
        <v>0</v>
      </c>
      <c r="E104">
        <f t="shared" si="6"/>
        <v>39.200000000000003</v>
      </c>
    </row>
    <row r="105" spans="1:5" ht="15.75" thickBot="1" x14ac:dyDescent="0.3">
      <c r="B105">
        <f t="shared" si="5"/>
        <v>269.2</v>
      </c>
      <c r="D105">
        <v>120</v>
      </c>
      <c r="E105" s="15">
        <f t="shared" si="6"/>
        <v>159.19999999999999</v>
      </c>
    </row>
    <row r="106" spans="1:5" x14ac:dyDescent="0.25">
      <c r="B106">
        <f t="shared" si="5"/>
        <v>269.2</v>
      </c>
      <c r="D106">
        <v>0</v>
      </c>
      <c r="E106">
        <f t="shared" si="6"/>
        <v>159.19999999999999</v>
      </c>
    </row>
    <row r="110" spans="1:5" x14ac:dyDescent="0.25">
      <c r="A110" t="s">
        <v>45</v>
      </c>
      <c r="D110" t="s">
        <v>26</v>
      </c>
    </row>
    <row r="111" spans="1:5" x14ac:dyDescent="0.25">
      <c r="A111" s="16">
        <v>240</v>
      </c>
      <c r="B111" s="16"/>
      <c r="D111" s="16">
        <v>100</v>
      </c>
    </row>
    <row r="112" spans="1:5" x14ac:dyDescent="0.25">
      <c r="A112">
        <v>0</v>
      </c>
      <c r="B112">
        <f>A112</f>
        <v>0</v>
      </c>
      <c r="D112">
        <v>79.2</v>
      </c>
      <c r="E112" s="14">
        <f>D112</f>
        <v>79.2</v>
      </c>
    </row>
    <row r="113" spans="1:6" x14ac:dyDescent="0.25">
      <c r="A113">
        <v>0</v>
      </c>
      <c r="B113">
        <f t="shared" ref="B113:B139" si="7">A113+B112</f>
        <v>0</v>
      </c>
      <c r="D113">
        <v>0</v>
      </c>
      <c r="E113">
        <f>D113+E112</f>
        <v>79.2</v>
      </c>
    </row>
    <row r="114" spans="1:6" x14ac:dyDescent="0.25">
      <c r="A114">
        <v>0</v>
      </c>
      <c r="B114">
        <f t="shared" si="7"/>
        <v>0</v>
      </c>
      <c r="D114">
        <v>85</v>
      </c>
      <c r="E114" s="14">
        <f>D114</f>
        <v>85</v>
      </c>
    </row>
    <row r="115" spans="1:6" x14ac:dyDescent="0.25">
      <c r="A115">
        <v>0</v>
      </c>
      <c r="B115">
        <f t="shared" si="7"/>
        <v>0</v>
      </c>
      <c r="D115">
        <v>0</v>
      </c>
      <c r="E115">
        <f>D115+E114</f>
        <v>85</v>
      </c>
    </row>
    <row r="116" spans="1:6" x14ac:dyDescent="0.25">
      <c r="A116">
        <v>0</v>
      </c>
      <c r="B116">
        <f t="shared" si="7"/>
        <v>0</v>
      </c>
      <c r="D116">
        <v>88.3</v>
      </c>
      <c r="E116" s="14">
        <f>D116</f>
        <v>88.3</v>
      </c>
    </row>
    <row r="117" spans="1:6" x14ac:dyDescent="0.25">
      <c r="A117" s="14">
        <v>0</v>
      </c>
      <c r="B117">
        <f t="shared" si="7"/>
        <v>0</v>
      </c>
      <c r="D117">
        <v>0</v>
      </c>
      <c r="E117">
        <f>D117+E116</f>
        <v>88.3</v>
      </c>
    </row>
    <row r="118" spans="1:6" x14ac:dyDescent="0.25">
      <c r="A118">
        <v>0</v>
      </c>
      <c r="B118">
        <f t="shared" si="7"/>
        <v>0</v>
      </c>
      <c r="D118">
        <v>31.5</v>
      </c>
      <c r="E118">
        <f>D118</f>
        <v>31.5</v>
      </c>
      <c r="F118" t="s">
        <v>64</v>
      </c>
    </row>
    <row r="119" spans="1:6" ht="15.75" thickBot="1" x14ac:dyDescent="0.3">
      <c r="A119">
        <v>0</v>
      </c>
      <c r="B119">
        <f t="shared" si="7"/>
        <v>0</v>
      </c>
      <c r="D119">
        <v>0</v>
      </c>
      <c r="E119">
        <f>D119+E118</f>
        <v>31.5</v>
      </c>
    </row>
    <row r="120" spans="1:6" ht="15.75" thickBot="1" x14ac:dyDescent="0.3">
      <c r="A120">
        <v>0</v>
      </c>
      <c r="B120">
        <f t="shared" si="7"/>
        <v>0</v>
      </c>
      <c r="D120">
        <v>73.8</v>
      </c>
      <c r="E120" s="15">
        <f>D120+E119</f>
        <v>105.3</v>
      </c>
    </row>
    <row r="121" spans="1:6" x14ac:dyDescent="0.25">
      <c r="A121">
        <v>15.8</v>
      </c>
      <c r="B121">
        <f t="shared" si="7"/>
        <v>15.8</v>
      </c>
      <c r="D121">
        <v>0</v>
      </c>
      <c r="E121">
        <f>D121+E120</f>
        <v>105.3</v>
      </c>
    </row>
    <row r="122" spans="1:6" x14ac:dyDescent="0.25">
      <c r="A122">
        <v>0</v>
      </c>
      <c r="B122">
        <f t="shared" si="7"/>
        <v>15.8</v>
      </c>
      <c r="D122">
        <v>0</v>
      </c>
      <c r="E122">
        <f>D122</f>
        <v>0</v>
      </c>
    </row>
    <row r="123" spans="1:6" x14ac:dyDescent="0.25">
      <c r="A123">
        <v>0</v>
      </c>
      <c r="B123">
        <f t="shared" si="7"/>
        <v>15.8</v>
      </c>
      <c r="D123">
        <v>0</v>
      </c>
      <c r="E123">
        <f>D123+E122</f>
        <v>0</v>
      </c>
    </row>
    <row r="124" spans="1:6" x14ac:dyDescent="0.25">
      <c r="A124">
        <v>0</v>
      </c>
      <c r="B124">
        <f t="shared" si="7"/>
        <v>15.8</v>
      </c>
      <c r="D124">
        <v>86.2</v>
      </c>
      <c r="E124" s="14">
        <f>D124+E123</f>
        <v>86.2</v>
      </c>
    </row>
    <row r="125" spans="1:6" x14ac:dyDescent="0.25">
      <c r="A125">
        <v>0</v>
      </c>
      <c r="B125">
        <f t="shared" si="7"/>
        <v>15.8</v>
      </c>
      <c r="D125">
        <v>0</v>
      </c>
      <c r="E125">
        <f>D125+E124</f>
        <v>86.2</v>
      </c>
    </row>
    <row r="126" spans="1:6" x14ac:dyDescent="0.25">
      <c r="A126">
        <v>0</v>
      </c>
      <c r="B126">
        <f t="shared" si="7"/>
        <v>15.8</v>
      </c>
      <c r="D126">
        <v>75.400000000000006</v>
      </c>
      <c r="E126" s="14">
        <f>D126</f>
        <v>75.400000000000006</v>
      </c>
    </row>
    <row r="127" spans="1:6" x14ac:dyDescent="0.25">
      <c r="A127">
        <v>0</v>
      </c>
      <c r="B127">
        <f t="shared" si="7"/>
        <v>15.8</v>
      </c>
      <c r="D127">
        <v>0</v>
      </c>
      <c r="E127">
        <f>D127+E126</f>
        <v>75.400000000000006</v>
      </c>
    </row>
    <row r="128" spans="1:6" x14ac:dyDescent="0.25">
      <c r="A128">
        <v>0</v>
      </c>
      <c r="B128">
        <f t="shared" si="7"/>
        <v>15.8</v>
      </c>
      <c r="D128">
        <v>66.2</v>
      </c>
      <c r="E128" s="14">
        <f>D128</f>
        <v>66.2</v>
      </c>
    </row>
    <row r="129" spans="1:5" x14ac:dyDescent="0.25">
      <c r="A129">
        <v>0</v>
      </c>
      <c r="B129">
        <f t="shared" si="7"/>
        <v>15.8</v>
      </c>
      <c r="D129">
        <v>0</v>
      </c>
      <c r="E129">
        <f>D129+E128</f>
        <v>66.2</v>
      </c>
    </row>
    <row r="130" spans="1:5" x14ac:dyDescent="0.25">
      <c r="A130">
        <v>0</v>
      </c>
      <c r="B130">
        <f t="shared" si="7"/>
        <v>15.8</v>
      </c>
      <c r="D130">
        <v>65.400000000000006</v>
      </c>
      <c r="E130" s="14">
        <f>D130</f>
        <v>65.400000000000006</v>
      </c>
    </row>
    <row r="131" spans="1:5" x14ac:dyDescent="0.25">
      <c r="A131">
        <v>0</v>
      </c>
      <c r="B131">
        <f t="shared" si="7"/>
        <v>15.8</v>
      </c>
      <c r="D131">
        <v>0</v>
      </c>
      <c r="E131">
        <f>D131+E130</f>
        <v>65.400000000000006</v>
      </c>
    </row>
    <row r="132" spans="1:5" x14ac:dyDescent="0.25">
      <c r="A132">
        <v>0</v>
      </c>
      <c r="B132">
        <f t="shared" si="7"/>
        <v>15.8</v>
      </c>
      <c r="D132">
        <v>0</v>
      </c>
      <c r="E132">
        <f>D132</f>
        <v>0</v>
      </c>
    </row>
    <row r="133" spans="1:5" x14ac:dyDescent="0.25">
      <c r="A133">
        <v>0</v>
      </c>
      <c r="B133">
        <f t="shared" si="7"/>
        <v>15.8</v>
      </c>
      <c r="D133">
        <v>0</v>
      </c>
      <c r="E133">
        <f>D133+E132</f>
        <v>0</v>
      </c>
    </row>
    <row r="134" spans="1:5" x14ac:dyDescent="0.25">
      <c r="A134">
        <v>0</v>
      </c>
      <c r="B134">
        <f t="shared" si="7"/>
        <v>15.8</v>
      </c>
      <c r="D134">
        <v>50.8</v>
      </c>
      <c r="E134" s="14">
        <f>D134+E133</f>
        <v>50.8</v>
      </c>
    </row>
    <row r="135" spans="1:5" x14ac:dyDescent="0.25">
      <c r="A135">
        <v>0</v>
      </c>
      <c r="B135">
        <f t="shared" si="7"/>
        <v>15.8</v>
      </c>
      <c r="D135">
        <v>0</v>
      </c>
      <c r="E135">
        <f>D135+E134</f>
        <v>50.8</v>
      </c>
    </row>
    <row r="136" spans="1:5" x14ac:dyDescent="0.25">
      <c r="A136">
        <v>0</v>
      </c>
      <c r="B136">
        <f t="shared" si="7"/>
        <v>15.8</v>
      </c>
      <c r="D136">
        <v>40</v>
      </c>
      <c r="E136">
        <f>D136</f>
        <v>40</v>
      </c>
    </row>
    <row r="137" spans="1:5" x14ac:dyDescent="0.25">
      <c r="A137">
        <v>0</v>
      </c>
      <c r="B137">
        <f t="shared" si="7"/>
        <v>15.8</v>
      </c>
      <c r="D137">
        <v>0</v>
      </c>
      <c r="E137">
        <f>D137+E136</f>
        <v>40</v>
      </c>
    </row>
    <row r="138" spans="1:5" x14ac:dyDescent="0.25">
      <c r="A138">
        <v>0</v>
      </c>
      <c r="B138">
        <f t="shared" si="7"/>
        <v>15.8</v>
      </c>
      <c r="D138">
        <v>53.8</v>
      </c>
      <c r="E138" s="14">
        <f>D138+E137</f>
        <v>93.8</v>
      </c>
    </row>
    <row r="139" spans="1:5" x14ac:dyDescent="0.25">
      <c r="A139">
        <v>0</v>
      </c>
      <c r="B139">
        <f t="shared" si="7"/>
        <v>15.8</v>
      </c>
      <c r="E139">
        <f>D139+E138</f>
        <v>93.8</v>
      </c>
    </row>
    <row r="142" spans="1:5" x14ac:dyDescent="0.25">
      <c r="A142" t="s">
        <v>45</v>
      </c>
      <c r="D142" t="s">
        <v>26</v>
      </c>
    </row>
    <row r="143" spans="1:5" ht="15.75" thickBot="1" x14ac:dyDescent="0.3">
      <c r="A143" s="16">
        <v>240</v>
      </c>
      <c r="B143" s="16"/>
      <c r="D143" s="16">
        <v>100</v>
      </c>
    </row>
    <row r="144" spans="1:5" ht="15.75" thickBot="1" x14ac:dyDescent="0.3">
      <c r="A144">
        <v>0</v>
      </c>
      <c r="B144">
        <f>A144</f>
        <v>0</v>
      </c>
      <c r="D144">
        <v>133.80000000000001</v>
      </c>
      <c r="E144" s="15">
        <f>D144</f>
        <v>133.80000000000001</v>
      </c>
    </row>
    <row r="145" spans="1:5" x14ac:dyDescent="0.25">
      <c r="A145">
        <v>0</v>
      </c>
      <c r="B145">
        <f t="shared" ref="B145:B185" si="8">A145+B144</f>
        <v>0</v>
      </c>
      <c r="E145">
        <f>D145+E144</f>
        <v>133.80000000000001</v>
      </c>
    </row>
    <row r="146" spans="1:5" x14ac:dyDescent="0.25">
      <c r="A146">
        <v>0</v>
      </c>
      <c r="B146">
        <f t="shared" si="8"/>
        <v>0</v>
      </c>
      <c r="D146">
        <v>77.7</v>
      </c>
      <c r="E146" s="14">
        <f>D146</f>
        <v>77.7</v>
      </c>
    </row>
    <row r="147" spans="1:5" x14ac:dyDescent="0.25">
      <c r="A147">
        <v>0</v>
      </c>
      <c r="B147">
        <f t="shared" si="8"/>
        <v>0</v>
      </c>
      <c r="E147">
        <f>D147+E146</f>
        <v>77.7</v>
      </c>
    </row>
    <row r="148" spans="1:5" x14ac:dyDescent="0.25">
      <c r="A148">
        <v>0</v>
      </c>
      <c r="B148">
        <f t="shared" si="8"/>
        <v>0</v>
      </c>
      <c r="D148">
        <v>0</v>
      </c>
      <c r="E148">
        <f>D148</f>
        <v>0</v>
      </c>
    </row>
    <row r="149" spans="1:5" x14ac:dyDescent="0.25">
      <c r="A149" s="14">
        <v>12.5</v>
      </c>
      <c r="B149">
        <f t="shared" si="8"/>
        <v>12.5</v>
      </c>
      <c r="E149">
        <f t="shared" ref="E149:E155" si="9">D149+E148</f>
        <v>0</v>
      </c>
    </row>
    <row r="150" spans="1:5" x14ac:dyDescent="0.25">
      <c r="A150">
        <v>0</v>
      </c>
      <c r="B150">
        <f t="shared" si="8"/>
        <v>12.5</v>
      </c>
      <c r="D150">
        <v>0</v>
      </c>
      <c r="E150">
        <f t="shared" si="9"/>
        <v>0</v>
      </c>
    </row>
    <row r="151" spans="1:5" x14ac:dyDescent="0.25">
      <c r="A151">
        <v>0</v>
      </c>
      <c r="B151">
        <f t="shared" si="8"/>
        <v>12.5</v>
      </c>
      <c r="E151">
        <f t="shared" si="9"/>
        <v>0</v>
      </c>
    </row>
    <row r="152" spans="1:5" x14ac:dyDescent="0.25">
      <c r="A152">
        <v>26.7</v>
      </c>
      <c r="B152">
        <f t="shared" si="8"/>
        <v>39.200000000000003</v>
      </c>
      <c r="D152">
        <v>47.7</v>
      </c>
      <c r="E152">
        <f t="shared" si="9"/>
        <v>47.7</v>
      </c>
    </row>
    <row r="153" spans="1:5" x14ac:dyDescent="0.25">
      <c r="A153">
        <v>0</v>
      </c>
      <c r="B153">
        <f t="shared" si="8"/>
        <v>39.200000000000003</v>
      </c>
      <c r="E153">
        <f t="shared" si="9"/>
        <v>47.7</v>
      </c>
    </row>
    <row r="154" spans="1:5" x14ac:dyDescent="0.25">
      <c r="A154">
        <v>20</v>
      </c>
      <c r="B154">
        <f t="shared" si="8"/>
        <v>59.2</v>
      </c>
      <c r="D154">
        <v>49.2</v>
      </c>
      <c r="E154" s="14">
        <f t="shared" si="9"/>
        <v>96.9</v>
      </c>
    </row>
    <row r="155" spans="1:5" x14ac:dyDescent="0.25">
      <c r="A155">
        <v>10.8</v>
      </c>
      <c r="B155">
        <f t="shared" si="8"/>
        <v>70</v>
      </c>
      <c r="E155">
        <f t="shared" si="9"/>
        <v>96.9</v>
      </c>
    </row>
    <row r="156" spans="1:5" x14ac:dyDescent="0.25">
      <c r="A156">
        <v>0</v>
      </c>
      <c r="B156">
        <f t="shared" si="8"/>
        <v>70</v>
      </c>
      <c r="D156">
        <v>73.8</v>
      </c>
      <c r="E156" s="14">
        <f>D156</f>
        <v>73.8</v>
      </c>
    </row>
    <row r="157" spans="1:5" ht="15.75" thickBot="1" x14ac:dyDescent="0.3">
      <c r="A157">
        <v>19.2</v>
      </c>
      <c r="B157">
        <f t="shared" si="8"/>
        <v>89.2</v>
      </c>
      <c r="E157">
        <f>D157+E156</f>
        <v>73.8</v>
      </c>
    </row>
    <row r="158" spans="1:5" ht="15.75" thickBot="1" x14ac:dyDescent="0.3">
      <c r="A158">
        <v>0</v>
      </c>
      <c r="B158">
        <f t="shared" si="8"/>
        <v>89.2</v>
      </c>
      <c r="D158">
        <v>180</v>
      </c>
      <c r="E158" s="15">
        <f>D158</f>
        <v>180</v>
      </c>
    </row>
    <row r="159" spans="1:5" x14ac:dyDescent="0.25">
      <c r="A159">
        <v>0</v>
      </c>
      <c r="B159">
        <f t="shared" si="8"/>
        <v>89.2</v>
      </c>
      <c r="E159">
        <f>D159+E158</f>
        <v>180</v>
      </c>
    </row>
    <row r="160" spans="1:5" x14ac:dyDescent="0.25">
      <c r="A160">
        <v>14.2</v>
      </c>
      <c r="B160">
        <f t="shared" si="8"/>
        <v>103.4</v>
      </c>
      <c r="D160">
        <v>0</v>
      </c>
      <c r="E160">
        <f>D160</f>
        <v>0</v>
      </c>
    </row>
    <row r="161" spans="1:5" x14ac:dyDescent="0.25">
      <c r="A161">
        <v>28.3</v>
      </c>
      <c r="B161" s="14">
        <f t="shared" si="8"/>
        <v>131.70000000000002</v>
      </c>
      <c r="E161">
        <f>D161+E160</f>
        <v>0</v>
      </c>
    </row>
    <row r="162" spans="1:5" x14ac:dyDescent="0.25">
      <c r="A162">
        <v>0</v>
      </c>
      <c r="B162">
        <f t="shared" si="8"/>
        <v>131.70000000000002</v>
      </c>
      <c r="D162">
        <v>47.7</v>
      </c>
      <c r="E162">
        <f>D162+E161</f>
        <v>47.7</v>
      </c>
    </row>
    <row r="163" spans="1:5" ht="15.75" thickBot="1" x14ac:dyDescent="0.3">
      <c r="A163">
        <v>0</v>
      </c>
      <c r="B163">
        <f t="shared" si="8"/>
        <v>131.70000000000002</v>
      </c>
      <c r="E163">
        <f>D163+E162</f>
        <v>47.7</v>
      </c>
    </row>
    <row r="164" spans="1:5" ht="15.75" thickBot="1" x14ac:dyDescent="0.3">
      <c r="A164">
        <v>0</v>
      </c>
      <c r="B164">
        <f t="shared" si="8"/>
        <v>131.70000000000002</v>
      </c>
      <c r="D164">
        <v>72.3</v>
      </c>
      <c r="E164" s="15">
        <f>D164+E163</f>
        <v>120</v>
      </c>
    </row>
    <row r="165" spans="1:5" ht="15.75" thickBot="1" x14ac:dyDescent="0.3">
      <c r="A165">
        <v>0</v>
      </c>
      <c r="B165">
        <f t="shared" si="8"/>
        <v>131.70000000000002</v>
      </c>
      <c r="E165">
        <f>D165+E164</f>
        <v>120</v>
      </c>
    </row>
    <row r="166" spans="1:5" ht="15.75" thickBot="1" x14ac:dyDescent="0.3">
      <c r="A166">
        <v>10.8</v>
      </c>
      <c r="B166">
        <f t="shared" si="8"/>
        <v>142.50000000000003</v>
      </c>
      <c r="D166">
        <v>180</v>
      </c>
      <c r="E166" s="15">
        <f>D166</f>
        <v>180</v>
      </c>
    </row>
    <row r="167" spans="1:5" x14ac:dyDescent="0.25">
      <c r="A167">
        <v>19.2</v>
      </c>
      <c r="B167">
        <f t="shared" si="8"/>
        <v>161.70000000000002</v>
      </c>
      <c r="E167">
        <f>D167+E166</f>
        <v>180</v>
      </c>
    </row>
    <row r="168" spans="1:5" x14ac:dyDescent="0.25">
      <c r="A168">
        <v>0</v>
      </c>
      <c r="B168">
        <f t="shared" si="8"/>
        <v>161.70000000000002</v>
      </c>
      <c r="D168">
        <v>0</v>
      </c>
      <c r="E168">
        <f>D168</f>
        <v>0</v>
      </c>
    </row>
    <row r="169" spans="1:5" x14ac:dyDescent="0.25">
      <c r="A169">
        <v>10.8</v>
      </c>
      <c r="B169">
        <f t="shared" si="8"/>
        <v>172.50000000000003</v>
      </c>
      <c r="E169">
        <f>D169+E168</f>
        <v>0</v>
      </c>
    </row>
    <row r="170" spans="1:5" x14ac:dyDescent="0.25">
      <c r="A170">
        <v>12.5</v>
      </c>
      <c r="B170">
        <f t="shared" si="8"/>
        <v>185.00000000000003</v>
      </c>
      <c r="D170">
        <v>57.7</v>
      </c>
      <c r="E170" s="14">
        <f>D170+E169</f>
        <v>57.7</v>
      </c>
    </row>
    <row r="171" spans="1:5" x14ac:dyDescent="0.25">
      <c r="A171">
        <v>17.5</v>
      </c>
      <c r="B171">
        <f t="shared" si="8"/>
        <v>202.50000000000003</v>
      </c>
      <c r="E171">
        <f>D171+E170</f>
        <v>57.7</v>
      </c>
    </row>
    <row r="172" spans="1:5" x14ac:dyDescent="0.25">
      <c r="A172">
        <v>0</v>
      </c>
      <c r="B172">
        <f t="shared" si="8"/>
        <v>202.50000000000003</v>
      </c>
      <c r="D172">
        <v>0</v>
      </c>
      <c r="E172">
        <f>D172</f>
        <v>0</v>
      </c>
    </row>
    <row r="173" spans="1:5" x14ac:dyDescent="0.25">
      <c r="A173">
        <v>0</v>
      </c>
      <c r="B173">
        <f t="shared" si="8"/>
        <v>202.50000000000003</v>
      </c>
      <c r="E173">
        <f t="shared" ref="E173:E179" si="10">D173+E172</f>
        <v>0</v>
      </c>
    </row>
    <row r="174" spans="1:5" x14ac:dyDescent="0.25">
      <c r="A174">
        <v>16.7</v>
      </c>
      <c r="B174">
        <f t="shared" si="8"/>
        <v>219.20000000000002</v>
      </c>
      <c r="D174">
        <v>42.3</v>
      </c>
      <c r="E174">
        <f t="shared" si="10"/>
        <v>42.3</v>
      </c>
    </row>
    <row r="175" spans="1:5" x14ac:dyDescent="0.25">
      <c r="A175">
        <v>0</v>
      </c>
      <c r="B175">
        <f t="shared" si="8"/>
        <v>219.20000000000002</v>
      </c>
      <c r="E175">
        <f t="shared" si="10"/>
        <v>42.3</v>
      </c>
    </row>
    <row r="176" spans="1:5" x14ac:dyDescent="0.25">
      <c r="A176">
        <v>9.1999999999999993</v>
      </c>
      <c r="B176">
        <f t="shared" si="8"/>
        <v>228.4</v>
      </c>
      <c r="D176">
        <v>0</v>
      </c>
      <c r="E176">
        <f t="shared" si="10"/>
        <v>42.3</v>
      </c>
    </row>
    <row r="177" spans="1:5" ht="15.75" thickBot="1" x14ac:dyDescent="0.3">
      <c r="A177">
        <v>10</v>
      </c>
      <c r="B177">
        <f t="shared" si="8"/>
        <v>238.4</v>
      </c>
      <c r="E177">
        <f t="shared" si="10"/>
        <v>42.3</v>
      </c>
    </row>
    <row r="178" spans="1:5" ht="15.75" thickBot="1" x14ac:dyDescent="0.3">
      <c r="A178">
        <v>56.7</v>
      </c>
      <c r="B178" s="15">
        <f t="shared" si="8"/>
        <v>295.10000000000002</v>
      </c>
      <c r="D178">
        <v>176.9</v>
      </c>
      <c r="E178" s="15">
        <f t="shared" si="10"/>
        <v>219.2</v>
      </c>
    </row>
    <row r="179" spans="1:5" x14ac:dyDescent="0.25">
      <c r="B179">
        <f t="shared" si="8"/>
        <v>295.10000000000002</v>
      </c>
      <c r="E179">
        <f t="shared" si="10"/>
        <v>219.2</v>
      </c>
    </row>
    <row r="180" spans="1:5" x14ac:dyDescent="0.25">
      <c r="B180">
        <f t="shared" si="8"/>
        <v>295.10000000000002</v>
      </c>
      <c r="D180">
        <v>0</v>
      </c>
      <c r="E180">
        <f>D180</f>
        <v>0</v>
      </c>
    </row>
    <row r="181" spans="1:5" x14ac:dyDescent="0.25">
      <c r="B181">
        <f t="shared" si="8"/>
        <v>295.10000000000002</v>
      </c>
      <c r="E181">
        <f>D181+E180</f>
        <v>0</v>
      </c>
    </row>
    <row r="182" spans="1:5" x14ac:dyDescent="0.25">
      <c r="B182">
        <f t="shared" si="8"/>
        <v>295.10000000000002</v>
      </c>
      <c r="D182">
        <v>37.700000000000003</v>
      </c>
      <c r="E182">
        <f>D182+E181</f>
        <v>37.700000000000003</v>
      </c>
    </row>
    <row r="183" spans="1:5" x14ac:dyDescent="0.25">
      <c r="B183">
        <f t="shared" si="8"/>
        <v>295.10000000000002</v>
      </c>
      <c r="E183">
        <f>D183+E182</f>
        <v>37.700000000000003</v>
      </c>
    </row>
    <row r="184" spans="1:5" x14ac:dyDescent="0.25">
      <c r="B184">
        <f t="shared" si="8"/>
        <v>295.10000000000002</v>
      </c>
      <c r="D184">
        <v>41.5</v>
      </c>
      <c r="E184" s="14">
        <f>D184+E183</f>
        <v>79.2</v>
      </c>
    </row>
    <row r="185" spans="1:5" x14ac:dyDescent="0.25">
      <c r="B185">
        <f t="shared" si="8"/>
        <v>295.10000000000002</v>
      </c>
      <c r="E185">
        <f>D185+E184</f>
        <v>79.2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Species</vt:lpstr>
      <vt:lpstr>Calculator</vt:lpstr>
      <vt:lpstr>_TMPLT_Character</vt:lpstr>
      <vt:lpstr>Weapons</vt:lpstr>
      <vt:lpstr>Features</vt:lpstr>
      <vt:lpstr>Features (Species)</vt:lpstr>
      <vt:lpstr>STAT COSTS</vt:lpstr>
      <vt:lpstr>_TEST_Characters</vt:lpstr>
      <vt:lpstr>_TEST_Runs</vt:lpstr>
      <vt:lpstr>Sources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2024-12-03T10:31:33Z</dcterms:created>
  <dcterms:modified xsi:type="dcterms:W3CDTF">2024-12-04T08:50:08Z</dcterms:modified>
</cp:coreProperties>
</file>