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hield\Documents\Story\AgranariTTRPG\Test\"/>
    </mc:Choice>
  </mc:AlternateContent>
  <xr:revisionPtr revIDLastSave="0" documentId="13_ncr:1_{A8FCEC16-DCF4-4809-96FA-5DCFDC8A2AA3}" xr6:coauthVersionLast="47" xr6:coauthVersionMax="47" xr10:uidLastSave="{00000000-0000-0000-0000-000000000000}"/>
  <bookViews>
    <workbookView xWindow="12975" yWindow="405" windowWidth="29070" windowHeight="12600" xr2:uid="{F8D463A0-768A-4A18-944B-E333205F072A}"/>
  </bookViews>
  <sheets>
    <sheet name="_TEST_Runs" sheetId="2" r:id="rId1"/>
    <sheet name="_TEST_Characters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3" l="1"/>
  <c r="P9" i="3"/>
  <c r="P13" i="3"/>
  <c r="P14" i="3"/>
  <c r="P18" i="3"/>
  <c r="P19" i="3"/>
  <c r="P23" i="3"/>
  <c r="P24" i="3"/>
  <c r="P29" i="3"/>
  <c r="P30" i="3"/>
  <c r="A2" i="2"/>
  <c r="D2" i="2"/>
  <c r="B3" i="2"/>
  <c r="E3" i="2"/>
  <c r="E5" i="2" s="1"/>
  <c r="E7" i="2" s="1"/>
  <c r="E9" i="2" s="1"/>
  <c r="E11" i="2" s="1"/>
  <c r="E13" i="2" s="1"/>
  <c r="E15" i="2" s="1"/>
  <c r="E17" i="2" s="1"/>
  <c r="B4" i="2"/>
  <c r="B5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A24" i="2"/>
  <c r="D24" i="2"/>
  <c r="B25" i="2"/>
  <c r="E25" i="2"/>
  <c r="B26" i="2"/>
  <c r="E26" i="2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B27" i="2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A56" i="2"/>
  <c r="D56" i="2"/>
  <c r="B57" i="2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E57" i="2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B79" i="2"/>
  <c r="E79" i="2"/>
  <c r="B80" i="2"/>
  <c r="E80" i="2"/>
  <c r="B81" i="2"/>
  <c r="E81" i="2"/>
  <c r="B82" i="2"/>
  <c r="E82" i="2"/>
  <c r="B83" i="2"/>
  <c r="E83" i="2"/>
  <c r="E84" i="2" s="1"/>
  <c r="B84" i="2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E85" i="2"/>
  <c r="E86" i="2"/>
  <c r="E87" i="2"/>
  <c r="E88" i="2"/>
  <c r="E89" i="2"/>
  <c r="E90" i="2"/>
  <c r="E91" i="2"/>
  <c r="E92" i="2" s="1"/>
  <c r="E93" i="2" s="1"/>
  <c r="E94" i="2" s="1"/>
  <c r="E95" i="2"/>
  <c r="E96" i="2"/>
  <c r="E97" i="2"/>
  <c r="E98" i="2"/>
  <c r="E99" i="2"/>
  <c r="E100" i="2" s="1"/>
  <c r="E101" i="2" s="1"/>
  <c r="E102" i="2" s="1"/>
  <c r="E103" i="2" s="1"/>
  <c r="E104" i="2" s="1"/>
  <c r="E105" i="2" s="1"/>
  <c r="E106" i="2" s="1"/>
  <c r="B112" i="2"/>
  <c r="E112" i="2"/>
  <c r="E113" i="2" s="1"/>
  <c r="B113" i="2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E114" i="2"/>
  <c r="E115" i="2"/>
  <c r="E116" i="2"/>
  <c r="E117" i="2"/>
  <c r="E118" i="2"/>
  <c r="E119" i="2"/>
  <c r="E120" i="2"/>
  <c r="E121" i="2" s="1"/>
  <c r="E122" i="2"/>
  <c r="E123" i="2"/>
  <c r="E124" i="2" s="1"/>
  <c r="E125" i="2" s="1"/>
  <c r="E126" i="2"/>
  <c r="E127" i="2"/>
  <c r="E128" i="2"/>
  <c r="E129" i="2" s="1"/>
  <c r="E130" i="2"/>
  <c r="E131" i="2"/>
  <c r="E132" i="2"/>
  <c r="E133" i="2"/>
  <c r="E134" i="2"/>
  <c r="E135" i="2"/>
  <c r="E136" i="2"/>
  <c r="E137" i="2" s="1"/>
  <c r="E138" i="2" s="1"/>
  <c r="E139" i="2" s="1"/>
  <c r="B144" i="2"/>
  <c r="E144" i="2"/>
  <c r="B145" i="2"/>
  <c r="E145" i="2"/>
  <c r="B146" i="2"/>
  <c r="E146" i="2"/>
  <c r="B147" i="2"/>
  <c r="E147" i="2"/>
  <c r="B148" i="2"/>
  <c r="E148" i="2"/>
  <c r="E149" i="2" s="1"/>
  <c r="E150" i="2" s="1"/>
  <c r="E151" i="2" s="1"/>
  <c r="E152" i="2" s="1"/>
  <c r="E153" i="2" s="1"/>
  <c r="E154" i="2" s="1"/>
  <c r="E155" i="2" s="1"/>
  <c r="B149" i="2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E156" i="2"/>
  <c r="E157" i="2" s="1"/>
  <c r="E158" i="2"/>
  <c r="E159" i="2"/>
  <c r="E160" i="2"/>
  <c r="E161" i="2"/>
  <c r="E162" i="2"/>
  <c r="E163" i="2"/>
  <c r="E164" i="2"/>
  <c r="E165" i="2" s="1"/>
  <c r="E166" i="2"/>
  <c r="E167" i="2"/>
  <c r="E168" i="2"/>
  <c r="E169" i="2"/>
  <c r="E170" i="2"/>
  <c r="E171" i="2"/>
  <c r="E172" i="2"/>
  <c r="E173" i="2" s="1"/>
  <c r="E174" i="2" s="1"/>
  <c r="E175" i="2" s="1"/>
  <c r="E176" i="2" s="1"/>
  <c r="E177" i="2" s="1"/>
  <c r="E178" i="2" s="1"/>
  <c r="E179" i="2" s="1"/>
  <c r="E180" i="2"/>
  <c r="E181" i="2" s="1"/>
  <c r="E182" i="2" s="1"/>
  <c r="E183" i="2" s="1"/>
  <c r="E184" i="2" s="1"/>
  <c r="E185" i="2" s="1"/>
  <c r="B191" i="2"/>
  <c r="E191" i="2"/>
  <c r="B192" i="2"/>
  <c r="B193" i="2" s="1"/>
  <c r="B194" i="2" s="1"/>
  <c r="B195" i="2" s="1"/>
  <c r="B196" i="2" s="1"/>
  <c r="B197" i="2" s="1"/>
  <c r="B198" i="2" s="1"/>
  <c r="B199" i="2" s="1"/>
  <c r="B200" i="2" s="1"/>
  <c r="B201" i="2" s="1"/>
  <c r="E192" i="2"/>
  <c r="E193" i="2" s="1"/>
  <c r="E194" i="2" s="1"/>
  <c r="E195" i="2" s="1"/>
  <c r="E196" i="2" s="1"/>
  <c r="E197" i="2" s="1"/>
  <c r="E198" i="2" s="1"/>
  <c r="E199" i="2" s="1"/>
  <c r="E200" i="2" s="1"/>
  <c r="E201" i="2" s="1"/>
  <c r="I192" i="2"/>
  <c r="Q192" i="2" s="1"/>
  <c r="M192" i="2"/>
  <c r="P192" i="2"/>
  <c r="I199" i="2"/>
  <c r="M199" i="2"/>
  <c r="P199" i="2"/>
  <c r="Q199" i="2" s="1"/>
  <c r="B261" i="2" a="1"/>
  <c r="T199" i="2" l="1"/>
  <c r="V199" i="2" s="1"/>
  <c r="W199" i="2"/>
  <c r="T192" i="2"/>
  <c r="V192" i="2" s="1"/>
  <c r="W192" i="2" s="1"/>
  <c r="B261" i="2"/>
  <c r="C261" i="2" a="1"/>
  <c r="C261" i="2" l="1"/>
  <c r="D261" i="2" a="1"/>
  <c r="D261" i="2" l="1"/>
  <c r="E261" i="2" a="1"/>
  <c r="E261" i="2" l="1"/>
  <c r="F261" i="2" a="1"/>
  <c r="F261" i="2" l="1"/>
  <c r="G261" i="2" a="1"/>
  <c r="G261" i="2" l="1"/>
  <c r="H261" i="2" a="1"/>
  <c r="H261" i="2" l="1"/>
  <c r="I261" i="2" a="1"/>
  <c r="I261" i="2" l="1"/>
  <c r="J261" i="2" a="1"/>
  <c r="J261" i="2" l="1"/>
  <c r="K261" i="2" a="1"/>
  <c r="K261" i="2" l="1"/>
  <c r="B263" i="2" a="1"/>
  <c r="B263" i="2" l="1"/>
  <c r="C263" i="2" a="1"/>
  <c r="C263" i="2" l="1"/>
  <c r="C262" i="2" s="1"/>
  <c r="D263" i="2" a="1"/>
  <c r="D263" i="2" l="1"/>
  <c r="D262" i="2" s="1"/>
  <c r="E263" i="2" a="1"/>
  <c r="E263" i="2" l="1"/>
  <c r="E262" i="2" s="1"/>
  <c r="F263" i="2" a="1"/>
  <c r="F263" i="2" l="1"/>
  <c r="F262" i="2" s="1"/>
  <c r="G263" i="2" a="1"/>
  <c r="G263" i="2" l="1"/>
  <c r="G262" i="2" s="1"/>
  <c r="H263" i="2" a="1"/>
  <c r="H263" i="2" l="1"/>
  <c r="H262" i="2" s="1"/>
  <c r="I263" i="2" a="1"/>
  <c r="I263" i="2" l="1"/>
  <c r="I262" i="2" s="1"/>
  <c r="J263" i="2" a="1"/>
  <c r="J263" i="2" l="1"/>
  <c r="J262" i="2" s="1"/>
  <c r="K263" i="2" a="1"/>
  <c r="K263" i="2" l="1"/>
  <c r="K262" i="2" s="1"/>
  <c r="B265" i="2" a="1"/>
  <c r="B265" i="2" l="1"/>
  <c r="B264" i="2" s="1"/>
  <c r="C265" i="2" a="1"/>
  <c r="C265" i="2" l="1"/>
  <c r="C264" i="2" s="1"/>
  <c r="D265" i="2" a="1"/>
  <c r="D265" i="2" l="1"/>
  <c r="D264" i="2" s="1"/>
  <c r="E265" i="2" a="1"/>
  <c r="E265" i="2" l="1"/>
  <c r="E264" i="2" s="1"/>
  <c r="F265" i="2" a="1"/>
  <c r="F265" i="2" l="1"/>
  <c r="F264" i="2" s="1"/>
  <c r="G265" i="2" a="1"/>
  <c r="G265" i="2" l="1"/>
  <c r="G264" i="2" s="1"/>
  <c r="C267" i="2"/>
  <c r="D267" i="2"/>
  <c r="E267" i="2"/>
  <c r="F267" i="2"/>
  <c r="G267" i="2"/>
  <c r="H267" i="2"/>
  <c r="I267" i="2"/>
  <c r="J267" i="2"/>
  <c r="K267" i="2"/>
  <c r="B279" i="2"/>
  <c r="B262" i="2" s="1"/>
  <c r="B280" i="2"/>
  <c r="B281" i="2"/>
  <c r="B282" i="2"/>
  <c r="B283" i="2"/>
  <c r="B284" i="2"/>
  <c r="B285" i="2"/>
  <c r="B286" i="2"/>
  <c r="B287" i="2"/>
  <c r="B288" i="2"/>
  <c r="B289" i="2"/>
  <c r="B290" i="2"/>
  <c r="I265" i="2" a="1"/>
  <c r="H265" i="2" a="1"/>
  <c r="K265" i="2" a="1"/>
  <c r="J265" i="2" a="1"/>
  <c r="J265" i="2" l="1"/>
  <c r="J264" i="2" s="1"/>
  <c r="K265" i="2"/>
  <c r="K264" i="2" s="1"/>
  <c r="H265" i="2"/>
  <c r="H264" i="2" s="1"/>
  <c r="I265" i="2"/>
  <c r="I264" i="2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<sst xmlns="http://schemas.openxmlformats.org/spreadsheetml/2006/main" count="1900" uniqueCount="123">
  <si>
    <t>Cat Soldier</t>
  </si>
  <si>
    <t>Wryonin</t>
  </si>
  <si>
    <t>UNCONSCIOUS</t>
  </si>
  <si>
    <t>Cat</t>
  </si>
  <si>
    <t>WOUNDED</t>
  </si>
  <si>
    <t>DEAD</t>
  </si>
  <si>
    <t>Wolf</t>
  </si>
  <si>
    <t>Status</t>
  </si>
  <si>
    <t>Max WP</t>
  </si>
  <si>
    <t>WP</t>
  </si>
  <si>
    <t>Max HP</t>
  </si>
  <si>
    <t>HP</t>
  </si>
  <si>
    <t>Age</t>
  </si>
  <si>
    <t>Species</t>
  </si>
  <si>
    <t>Name</t>
  </si>
  <si>
    <t/>
  </si>
  <si>
    <t>Constitution</t>
  </si>
  <si>
    <t>Pain Tolerance</t>
  </si>
  <si>
    <t>Durability</t>
  </si>
  <si>
    <t>miss</t>
  </si>
  <si>
    <t>Damage Taken</t>
  </si>
  <si>
    <t>Damage</t>
  </si>
  <si>
    <t>Dodge</t>
  </si>
  <si>
    <t>Sense</t>
  </si>
  <si>
    <t>Attack</t>
  </si>
  <si>
    <t>Value</t>
  </si>
  <si>
    <t>Factor</t>
  </si>
  <si>
    <t>Variance</t>
  </si>
  <si>
    <t>Bonus</t>
  </si>
  <si>
    <t>Base</t>
  </si>
  <si>
    <t>Defender WP</t>
  </si>
  <si>
    <t>Attacker WP</t>
  </si>
  <si>
    <t>Defender</t>
  </si>
  <si>
    <t>Attacker</t>
  </si>
  <si>
    <t>Time</t>
  </si>
  <si>
    <t>ROUND</t>
  </si>
  <si>
    <t>WND</t>
  </si>
  <si>
    <t>UNCS</t>
  </si>
  <si>
    <t>Max Willpower</t>
  </si>
  <si>
    <t>Willpower</t>
  </si>
  <si>
    <t>Unconscious</t>
  </si>
  <si>
    <t>Last Turn Conscious</t>
  </si>
  <si>
    <t>Health</t>
  </si>
  <si>
    <t>Combatants</t>
  </si>
  <si>
    <t>Result</t>
  </si>
  <si>
    <t>Damage Received</t>
  </si>
  <si>
    <t>Resistance</t>
  </si>
  <si>
    <t>Damage Variance</t>
  </si>
  <si>
    <t>Hit?</t>
  </si>
  <si>
    <t>Dodge Variance</t>
  </si>
  <si>
    <t>Sense Variance</t>
  </si>
  <si>
    <t>Stealth Value</t>
  </si>
  <si>
    <t>Accuracy Variance</t>
  </si>
  <si>
    <t>Accuracy</t>
  </si>
  <si>
    <t>Gary</t>
  </si>
  <si>
    <t>upped armor to 30</t>
  </si>
  <si>
    <t>upped resistance to 30</t>
  </si>
  <si>
    <t>Sword</t>
  </si>
  <si>
    <t>Katana</t>
  </si>
  <si>
    <t>Slingshot</t>
  </si>
  <si>
    <t>Age * 0.7</t>
  </si>
  <si>
    <t>Speed Variance</t>
  </si>
  <si>
    <t>Speed</t>
  </si>
  <si>
    <t>Constitution Variance</t>
  </si>
  <si>
    <t>Willpower Factor</t>
  </si>
  <si>
    <t>Strength Variance</t>
  </si>
  <si>
    <t>Strength</t>
  </si>
  <si>
    <t>Pain Tolerance Variance</t>
  </si>
  <si>
    <t>Durability Variance</t>
  </si>
  <si>
    <t>Weapon</t>
  </si>
  <si>
    <t>Bludgeoning Resist</t>
  </si>
  <si>
    <t>Armor</t>
  </si>
  <si>
    <t>Damage Resistance</t>
  </si>
  <si>
    <t>Max Health</t>
  </si>
  <si>
    <t>Defense</t>
  </si>
  <si>
    <t>Agranari TTRPG</t>
  </si>
  <si>
    <t>Wound</t>
  </si>
  <si>
    <t>Body Part</t>
  </si>
  <si>
    <t>Side</t>
  </si>
  <si>
    <t>Stat</t>
  </si>
  <si>
    <t>Penalty</t>
  </si>
  <si>
    <t>0 Wryonin</t>
  </si>
  <si>
    <t>1 Cat Soldier</t>
  </si>
  <si>
    <t>Neck</t>
  </si>
  <si>
    <t>Front</t>
  </si>
  <si>
    <t>2 Cat Soldier</t>
  </si>
  <si>
    <t>Knee</t>
  </si>
  <si>
    <t>Right</t>
  </si>
  <si>
    <t>Upper Arm</t>
  </si>
  <si>
    <t>3 Cat Soldier</t>
  </si>
  <si>
    <t>Chest</t>
  </si>
  <si>
    <t>4 Cat Soldier</t>
  </si>
  <si>
    <t>Belly</t>
  </si>
  <si>
    <t>Crit Factor</t>
  </si>
  <si>
    <t>5 Cat Soldier</t>
  </si>
  <si>
    <t>6 Cat Soldier</t>
  </si>
  <si>
    <t>7 Cat Soldier</t>
  </si>
  <si>
    <t>Left</t>
  </si>
  <si>
    <t>Sheet</t>
  </si>
  <si>
    <t>Position</t>
  </si>
  <si>
    <t>8 Cat Soldier</t>
  </si>
  <si>
    <t>9 Cat Soldier</t>
  </si>
  <si>
    <t>HIT</t>
  </si>
  <si>
    <t>WP Bonus</t>
  </si>
  <si>
    <t>Head</t>
  </si>
  <si>
    <t>Back</t>
  </si>
  <si>
    <t>Upper Leg</t>
  </si>
  <si>
    <t>Shoulder</t>
  </si>
  <si>
    <t>Face</t>
  </si>
  <si>
    <t>Groin</t>
  </si>
  <si>
    <t>Heel</t>
  </si>
  <si>
    <t>Forearm</t>
  </si>
  <si>
    <t>WINCED</t>
  </si>
  <si>
    <t>1 Mudrich</t>
  </si>
  <si>
    <t>Hand</t>
  </si>
  <si>
    <t>Mudrich</t>
  </si>
  <si>
    <t>Butt</t>
  </si>
  <si>
    <t>FILLER</t>
  </si>
  <si>
    <t>Shin</t>
  </si>
  <si>
    <t>Foot</t>
  </si>
  <si>
    <t>CRIT!</t>
  </si>
  <si>
    <t>Elbow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</si>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</sst>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</font>
    <font>
      <b/>
      <sz val="11"/>
      <color rgb="FF000000"/>
      <name val="Aptos Narrow"/>
      <family val="2"/>
    </font>
    <font>
      <sz val="11"/>
      <color rgb="FFFFFFFF"/>
      <name val="Aptos Narrow"/>
      <family val="2"/>
    </font>
    <font>
      <sz val="11"/>
      <name val="Aptos Narrow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F99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595959"/>
        <bgColor rgb="FF000000"/>
      </patternFill>
    </fill>
    <fill>
      <patternFill patternType="solid">
        <fgColor rgb="FFEF9999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0" fillId="2" borderId="0" xfId="0" applyFill="1"/>
    <xf numFmtId="0" fontId="0" fillId="2" borderId="0" xfId="0" applyFill="1" applyAlignment="1">
      <alignment horizontal="center"/>
    </xf>
    <xf numFmtId="164" fontId="2" fillId="3" borderId="0" xfId="0" applyNumberFormat="1" applyFont="1" applyFill="1"/>
    <xf numFmtId="164" fontId="0" fillId="2" borderId="0" xfId="0" applyNumberFormat="1" applyFill="1"/>
    <xf numFmtId="164" fontId="0" fillId="4" borderId="0" xfId="0" applyNumberFormat="1" applyFill="1"/>
    <xf numFmtId="0" fontId="1" fillId="2" borderId="0" xfId="0" applyFont="1" applyFill="1" applyAlignment="1">
      <alignment horizontal="right"/>
    </xf>
    <xf numFmtId="164" fontId="3" fillId="5" borderId="0" xfId="0" applyNumberFormat="1" applyFont="1" applyFill="1"/>
    <xf numFmtId="0" fontId="0" fillId="2" borderId="2" xfId="0" applyFill="1" applyBorder="1"/>
    <xf numFmtId="0" fontId="1" fillId="2" borderId="0" xfId="0" applyFont="1" applyFill="1"/>
    <xf numFmtId="0" fontId="0" fillId="0" borderId="2" xfId="0" applyBorder="1"/>
    <xf numFmtId="0" fontId="0" fillId="0" borderId="1" xfId="0" applyBorder="1"/>
    <xf numFmtId="0" fontId="1" fillId="0" borderId="0" xfId="0" applyFont="1"/>
    <xf numFmtId="0" fontId="0" fillId="0" borderId="3" xfId="0" applyBorder="1"/>
    <xf numFmtId="0" fontId="0" fillId="0" borderId="4" xfId="0" applyBorder="1"/>
    <xf numFmtId="1" fontId="0" fillId="0" borderId="0" xfId="0" applyNumberFormat="1"/>
    <xf numFmtId="0" fontId="0" fillId="0" borderId="5" xfId="0" applyBorder="1"/>
    <xf numFmtId="164" fontId="2" fillId="3" borderId="6" xfId="0" applyNumberFormat="1" applyFont="1" applyFill="1" applyBorder="1" applyAlignment="1">
      <alignment horizontal="center"/>
    </xf>
    <xf numFmtId="0" fontId="0" fillId="4" borderId="0" xfId="0" applyFill="1"/>
    <xf numFmtId="0" fontId="0" fillId="6" borderId="6" xfId="0" applyFill="1" applyBorder="1"/>
    <xf numFmtId="0" fontId="0" fillId="7" borderId="6" xfId="0" applyFill="1" applyBorder="1"/>
    <xf numFmtId="0" fontId="0" fillId="5" borderId="6" xfId="0" applyFill="1" applyBorder="1"/>
    <xf numFmtId="0" fontId="1" fillId="2" borderId="1" xfId="0" applyFont="1" applyFill="1" applyBorder="1"/>
    <xf numFmtId="164" fontId="0" fillId="5" borderId="6" xfId="0" applyNumberFormat="1" applyFill="1" applyBorder="1"/>
    <xf numFmtId="0" fontId="0" fillId="0" borderId="6" xfId="0" applyBorder="1"/>
    <xf numFmtId="0" fontId="4" fillId="0" borderId="0" xfId="0" applyFont="1"/>
    <xf numFmtId="0" fontId="5" fillId="0" borderId="0" xfId="0" applyFont="1"/>
    <xf numFmtId="0" fontId="4" fillId="8" borderId="0" xfId="0" applyFont="1" applyFill="1"/>
    <xf numFmtId="0" fontId="5" fillId="0" borderId="1" xfId="0" applyFont="1" applyBorder="1"/>
    <xf numFmtId="0" fontId="5" fillId="8" borderId="0" xfId="0" applyFont="1" applyFill="1"/>
    <xf numFmtId="164" fontId="4" fillId="0" borderId="0" xfId="0" applyNumberFormat="1" applyFont="1"/>
    <xf numFmtId="1" fontId="4" fillId="0" borderId="0" xfId="0" applyNumberFormat="1" applyFont="1"/>
    <xf numFmtId="0" fontId="4" fillId="8" borderId="2" xfId="0" applyFont="1" applyFill="1" applyBorder="1"/>
    <xf numFmtId="0" fontId="5" fillId="8" borderId="0" xfId="0" applyFont="1" applyFill="1" applyAlignment="1">
      <alignment horizontal="right"/>
    </xf>
    <xf numFmtId="164" fontId="4" fillId="8" borderId="0" xfId="0" applyNumberFormat="1" applyFont="1" applyFill="1"/>
    <xf numFmtId="164" fontId="4" fillId="9" borderId="0" xfId="0" applyNumberFormat="1" applyFont="1" applyFill="1"/>
    <xf numFmtId="164" fontId="6" fillId="10" borderId="0" xfId="0" applyNumberFormat="1" applyFont="1" applyFill="1"/>
    <xf numFmtId="0" fontId="4" fillId="8" borderId="0" xfId="0" applyFont="1" applyFill="1" applyAlignment="1">
      <alignment horizontal="center"/>
    </xf>
    <xf numFmtId="164" fontId="7" fillId="11" borderId="0" xfId="0" applyNumberFormat="1" applyFont="1" applyFill="1"/>
    <xf numFmtId="164" fontId="4" fillId="0" borderId="7" xfId="0" applyNumberFormat="1" applyFont="1" applyBorder="1"/>
    <xf numFmtId="0" fontId="4" fillId="0" borderId="8" xfId="0" applyFont="1" applyBorder="1"/>
    <xf numFmtId="1" fontId="4" fillId="0" borderId="9" xfId="0" applyNumberFormat="1" applyFont="1" applyBorder="1"/>
    <xf numFmtId="1" fontId="4" fillId="9" borderId="0" xfId="0" applyNumberFormat="1" applyFont="1" applyFill="1"/>
    <xf numFmtId="1" fontId="4" fillId="8" borderId="0" xfId="0" applyNumberFormat="1" applyFont="1" applyFill="1"/>
    <xf numFmtId="1" fontId="4" fillId="0" borderId="8" xfId="0" applyNumberFormat="1" applyFont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2" fontId="4" fillId="0" borderId="0" xfId="0" applyNumberFormat="1" applyFont="1"/>
    <xf numFmtId="2" fontId="4" fillId="0" borderId="7" xfId="0" applyNumberFormat="1" applyFont="1" applyBorder="1"/>
    <xf numFmtId="164" fontId="4" fillId="0" borderId="8" xfId="0" applyNumberFormat="1" applyFont="1" applyBorder="1"/>
  </cellXfs>
  <cellStyles count="1">
    <cellStyle name="Normal" xfId="0" builtinId="0"/>
  </cellStyles>
  <dxfs count="6">
    <dxf>
      <font>
        <color rgb="FFBFBFBF"/>
      </font>
    </dxf>
    <dxf>
      <font>
        <color theme="0" tint="-0.24994659260841701"/>
      </font>
    </dxf>
    <dxf>
      <font>
        <color rgb="FFBFBFBF"/>
      </font>
    </dxf>
    <dxf>
      <font>
        <color theme="0" tint="-0.24994659260841701"/>
      </font>
    </dxf>
    <dxf>
      <font>
        <color rgb="FFBFBFBF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ield\Documents\Story\AgranariTTRPG\Agranari%20TTRPG.xlsm" TargetMode="External"/><Relationship Id="rId1" Type="http://schemas.openxmlformats.org/officeDocument/2006/relationships/externalLinkPath" Target="/Users/Shield/Documents/Story/AgranariTTRPG/Agranari%20TTRP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pecies"/>
      <sheetName val="Species_Stats"/>
      <sheetName val="Species_OLD"/>
      <sheetName val="_TMPLT_Character"/>
      <sheetName val="Calculator"/>
      <sheetName val="Wound Generator"/>
      <sheetName val="Wryonin"/>
      <sheetName val="Mudrich"/>
      <sheetName val="Cat Soldier"/>
      <sheetName val="Weapons"/>
      <sheetName val="Features"/>
      <sheetName val="Features (Species)"/>
      <sheetName val="STAT COSTS"/>
      <sheetName val="Sources"/>
      <sheetName val="Changelog"/>
    </sheetNames>
    <definedNames>
      <definedName name="ClearHistory"/>
      <definedName name="ClearStats"/>
      <definedName name="ClearWounds"/>
      <definedName name="NextTurn"/>
      <definedName name="ProgressTime"/>
      <definedName name="RecordRolls"/>
      <definedName name="Roll"/>
      <definedName name="WoundAdd"/>
      <definedName name="WP_Accuracy"/>
      <definedName name="WP_Constitution"/>
      <definedName name="WP_Damage"/>
      <definedName name="WP_Dodge"/>
      <definedName name="WP_Durability"/>
      <definedName name="WP_PainToleranc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A2475-8FD1-4D1A-98B6-D7C93564AF9C}">
  <sheetPr codeName="Sheet1"/>
  <dimension ref="A1:Y920"/>
  <sheetViews>
    <sheetView tabSelected="1" topLeftCell="A860" workbookViewId="0">
      <selection activeCell="A820" sqref="A820:X920"/>
    </sheetView>
  </sheetViews>
  <sheetFormatPr defaultRowHeight="15" x14ac:dyDescent="0.25"/>
  <sheetData>
    <row r="1" spans="1:5" x14ac:dyDescent="0.25">
      <c r="A1" t="s">
        <v>1</v>
      </c>
      <c r="D1" t="s">
        <v>3</v>
      </c>
    </row>
    <row r="2" spans="1:5" x14ac:dyDescent="0.25">
      <c r="A2" s="13">
        <f>2400</f>
        <v>2400</v>
      </c>
      <c r="B2" s="13"/>
      <c r="D2" s="13">
        <f>1000</f>
        <v>1000</v>
      </c>
      <c r="E2" s="13"/>
    </row>
    <row r="3" spans="1:5" x14ac:dyDescent="0.25">
      <c r="A3">
        <v>0</v>
      </c>
      <c r="B3">
        <f>A3</f>
        <v>0</v>
      </c>
      <c r="D3">
        <v>170.9</v>
      </c>
      <c r="E3">
        <f>D3</f>
        <v>170.9</v>
      </c>
    </row>
    <row r="4" spans="1:5" x14ac:dyDescent="0.25">
      <c r="A4">
        <v>0</v>
      </c>
      <c r="B4">
        <f>B3+A4</f>
        <v>0</v>
      </c>
    </row>
    <row r="5" spans="1:5" x14ac:dyDescent="0.25">
      <c r="A5">
        <v>10</v>
      </c>
      <c r="B5">
        <f>A5</f>
        <v>10</v>
      </c>
      <c r="D5">
        <v>45.5</v>
      </c>
      <c r="E5">
        <f>D5+E3</f>
        <v>216.4</v>
      </c>
    </row>
    <row r="6" spans="1:5" x14ac:dyDescent="0.25">
      <c r="A6">
        <v>0</v>
      </c>
      <c r="B6">
        <f t="shared" ref="B6:B17" si="0">B5+A6</f>
        <v>10</v>
      </c>
    </row>
    <row r="7" spans="1:5" x14ac:dyDescent="0.25">
      <c r="A7">
        <v>0</v>
      </c>
      <c r="B7">
        <f t="shared" si="0"/>
        <v>10</v>
      </c>
      <c r="D7">
        <v>78.2</v>
      </c>
      <c r="E7">
        <f>D7+E5</f>
        <v>294.60000000000002</v>
      </c>
    </row>
    <row r="8" spans="1:5" x14ac:dyDescent="0.25">
      <c r="A8">
        <v>0</v>
      </c>
      <c r="B8">
        <f t="shared" si="0"/>
        <v>10</v>
      </c>
    </row>
    <row r="9" spans="1:5" x14ac:dyDescent="0.25">
      <c r="A9">
        <v>0</v>
      </c>
      <c r="B9">
        <f t="shared" si="0"/>
        <v>10</v>
      </c>
      <c r="D9">
        <v>79.099999999999994</v>
      </c>
      <c r="E9">
        <f>D9+E7</f>
        <v>373.70000000000005</v>
      </c>
    </row>
    <row r="10" spans="1:5" x14ac:dyDescent="0.25">
      <c r="A10">
        <v>0</v>
      </c>
      <c r="B10">
        <f t="shared" si="0"/>
        <v>10</v>
      </c>
    </row>
    <row r="11" spans="1:5" x14ac:dyDescent="0.25">
      <c r="A11">
        <v>0</v>
      </c>
      <c r="B11">
        <f t="shared" si="0"/>
        <v>10</v>
      </c>
      <c r="D11">
        <v>185.5</v>
      </c>
      <c r="E11">
        <f>D11+E9</f>
        <v>559.20000000000005</v>
      </c>
    </row>
    <row r="12" spans="1:5" x14ac:dyDescent="0.25">
      <c r="A12">
        <v>0</v>
      </c>
      <c r="B12">
        <f t="shared" si="0"/>
        <v>10</v>
      </c>
    </row>
    <row r="13" spans="1:5" x14ac:dyDescent="0.25">
      <c r="A13">
        <v>0</v>
      </c>
      <c r="B13">
        <f t="shared" si="0"/>
        <v>10</v>
      </c>
      <c r="D13">
        <v>218.2</v>
      </c>
      <c r="E13">
        <f>D13+E11</f>
        <v>777.40000000000009</v>
      </c>
    </row>
    <row r="14" spans="1:5" x14ac:dyDescent="0.25">
      <c r="A14">
        <v>0</v>
      </c>
      <c r="B14">
        <f t="shared" si="0"/>
        <v>10</v>
      </c>
    </row>
    <row r="15" spans="1:5" x14ac:dyDescent="0.25">
      <c r="A15">
        <v>10</v>
      </c>
      <c r="B15">
        <f t="shared" si="0"/>
        <v>20</v>
      </c>
      <c r="D15">
        <v>172.7</v>
      </c>
      <c r="E15">
        <f>D15+E13</f>
        <v>950.10000000000014</v>
      </c>
    </row>
    <row r="16" spans="1:5" x14ac:dyDescent="0.25">
      <c r="A16">
        <v>0</v>
      </c>
      <c r="B16">
        <f t="shared" si="0"/>
        <v>20</v>
      </c>
    </row>
    <row r="17" spans="1:5" x14ac:dyDescent="0.25">
      <c r="A17">
        <v>0</v>
      </c>
      <c r="B17">
        <f t="shared" si="0"/>
        <v>20</v>
      </c>
      <c r="D17">
        <v>149.1</v>
      </c>
      <c r="E17">
        <f>D17+E15</f>
        <v>1099.2</v>
      </c>
    </row>
    <row r="23" spans="1:5" x14ac:dyDescent="0.25">
      <c r="A23" t="s">
        <v>1</v>
      </c>
      <c r="D23" t="s">
        <v>3</v>
      </c>
    </row>
    <row r="24" spans="1:5" x14ac:dyDescent="0.25">
      <c r="A24" s="13">
        <f>2400</f>
        <v>2400</v>
      </c>
      <c r="B24" s="13"/>
      <c r="D24" s="13">
        <f>1000</f>
        <v>1000</v>
      </c>
      <c r="E24" s="13"/>
    </row>
    <row r="25" spans="1:5" x14ac:dyDescent="0.25">
      <c r="A25">
        <v>0</v>
      </c>
      <c r="B25">
        <f>A25</f>
        <v>0</v>
      </c>
      <c r="D25">
        <v>45.5</v>
      </c>
      <c r="E25">
        <f>D25</f>
        <v>45.5</v>
      </c>
    </row>
    <row r="26" spans="1:5" x14ac:dyDescent="0.25">
      <c r="A26">
        <v>0</v>
      </c>
      <c r="B26">
        <f>B25+A26</f>
        <v>0</v>
      </c>
      <c r="D26">
        <v>0</v>
      </c>
      <c r="E26">
        <f t="shared" ref="E26:E51" si="1">D26+E25</f>
        <v>45.5</v>
      </c>
    </row>
    <row r="27" spans="1:5" x14ac:dyDescent="0.25">
      <c r="A27">
        <v>0</v>
      </c>
      <c r="B27">
        <f>A27</f>
        <v>0</v>
      </c>
      <c r="D27">
        <v>0</v>
      </c>
      <c r="E27">
        <f t="shared" si="1"/>
        <v>45.5</v>
      </c>
    </row>
    <row r="28" spans="1:5" x14ac:dyDescent="0.25">
      <c r="A28">
        <v>0</v>
      </c>
      <c r="B28">
        <f t="shared" ref="B28:B51" si="2">B27+A28</f>
        <v>0</v>
      </c>
      <c r="D28">
        <v>0</v>
      </c>
      <c r="E28">
        <f t="shared" si="1"/>
        <v>45.5</v>
      </c>
    </row>
    <row r="29" spans="1:5" x14ac:dyDescent="0.25">
      <c r="A29">
        <v>0</v>
      </c>
      <c r="B29">
        <f t="shared" si="2"/>
        <v>0</v>
      </c>
      <c r="D29">
        <v>0</v>
      </c>
      <c r="E29">
        <f t="shared" si="1"/>
        <v>45.5</v>
      </c>
    </row>
    <row r="30" spans="1:5" x14ac:dyDescent="0.25">
      <c r="B30">
        <f t="shared" si="2"/>
        <v>0</v>
      </c>
      <c r="D30">
        <v>0</v>
      </c>
      <c r="E30">
        <f t="shared" si="1"/>
        <v>45.5</v>
      </c>
    </row>
    <row r="31" spans="1:5" x14ac:dyDescent="0.25">
      <c r="B31">
        <f t="shared" si="2"/>
        <v>0</v>
      </c>
      <c r="D31">
        <v>0</v>
      </c>
      <c r="E31">
        <f t="shared" si="1"/>
        <v>45.5</v>
      </c>
    </row>
    <row r="32" spans="1:5" x14ac:dyDescent="0.25">
      <c r="B32">
        <f t="shared" si="2"/>
        <v>0</v>
      </c>
      <c r="D32">
        <v>0</v>
      </c>
      <c r="E32">
        <f t="shared" si="1"/>
        <v>45.5</v>
      </c>
    </row>
    <row r="33" spans="2:5" x14ac:dyDescent="0.25">
      <c r="B33">
        <f t="shared" si="2"/>
        <v>0</v>
      </c>
      <c r="D33">
        <v>0</v>
      </c>
      <c r="E33">
        <f t="shared" si="1"/>
        <v>45.5</v>
      </c>
    </row>
    <row r="34" spans="2:5" x14ac:dyDescent="0.25">
      <c r="B34">
        <f t="shared" si="2"/>
        <v>0</v>
      </c>
      <c r="D34">
        <v>0</v>
      </c>
      <c r="E34">
        <f t="shared" si="1"/>
        <v>45.5</v>
      </c>
    </row>
    <row r="35" spans="2:5" x14ac:dyDescent="0.25">
      <c r="B35">
        <f t="shared" si="2"/>
        <v>0</v>
      </c>
      <c r="D35">
        <v>86.4</v>
      </c>
      <c r="E35">
        <f t="shared" si="1"/>
        <v>131.9</v>
      </c>
    </row>
    <row r="36" spans="2:5" x14ac:dyDescent="0.25">
      <c r="B36">
        <f t="shared" si="2"/>
        <v>0</v>
      </c>
      <c r="D36">
        <v>0</v>
      </c>
      <c r="E36">
        <f t="shared" si="1"/>
        <v>131.9</v>
      </c>
    </row>
    <row r="37" spans="2:5" x14ac:dyDescent="0.25">
      <c r="B37">
        <f t="shared" si="2"/>
        <v>0</v>
      </c>
      <c r="D37">
        <v>0</v>
      </c>
      <c r="E37">
        <f t="shared" si="1"/>
        <v>131.9</v>
      </c>
    </row>
    <row r="38" spans="2:5" x14ac:dyDescent="0.25">
      <c r="B38">
        <f t="shared" si="2"/>
        <v>0</v>
      </c>
      <c r="D38">
        <v>38.200000000000003</v>
      </c>
      <c r="E38">
        <f t="shared" si="1"/>
        <v>170.10000000000002</v>
      </c>
    </row>
    <row r="39" spans="2:5" x14ac:dyDescent="0.25">
      <c r="B39">
        <f t="shared" si="2"/>
        <v>0</v>
      </c>
      <c r="D39">
        <v>0</v>
      </c>
      <c r="E39">
        <f t="shared" si="1"/>
        <v>170.10000000000002</v>
      </c>
    </row>
    <row r="40" spans="2:5" x14ac:dyDescent="0.25">
      <c r="B40">
        <f t="shared" si="2"/>
        <v>0</v>
      </c>
      <c r="D40">
        <v>0</v>
      </c>
      <c r="E40">
        <f t="shared" si="1"/>
        <v>170.10000000000002</v>
      </c>
    </row>
    <row r="41" spans="2:5" x14ac:dyDescent="0.25">
      <c r="B41">
        <f t="shared" si="2"/>
        <v>0</v>
      </c>
      <c r="D41">
        <v>0</v>
      </c>
      <c r="E41">
        <f t="shared" si="1"/>
        <v>170.10000000000002</v>
      </c>
    </row>
    <row r="42" spans="2:5" x14ac:dyDescent="0.25">
      <c r="B42">
        <f t="shared" si="2"/>
        <v>0</v>
      </c>
      <c r="D42">
        <v>0</v>
      </c>
      <c r="E42">
        <f t="shared" si="1"/>
        <v>170.10000000000002</v>
      </c>
    </row>
    <row r="43" spans="2:5" x14ac:dyDescent="0.25">
      <c r="B43">
        <f t="shared" si="2"/>
        <v>0</v>
      </c>
      <c r="D43">
        <v>0</v>
      </c>
      <c r="E43">
        <f t="shared" si="1"/>
        <v>170.10000000000002</v>
      </c>
    </row>
    <row r="44" spans="2:5" x14ac:dyDescent="0.25">
      <c r="B44">
        <f t="shared" si="2"/>
        <v>0</v>
      </c>
      <c r="D44">
        <v>0</v>
      </c>
      <c r="E44">
        <f t="shared" si="1"/>
        <v>170.10000000000002</v>
      </c>
    </row>
    <row r="45" spans="2:5" x14ac:dyDescent="0.25">
      <c r="B45">
        <f t="shared" si="2"/>
        <v>0</v>
      </c>
      <c r="D45">
        <v>0</v>
      </c>
      <c r="E45">
        <f t="shared" si="1"/>
        <v>170.10000000000002</v>
      </c>
    </row>
    <row r="46" spans="2:5" x14ac:dyDescent="0.25">
      <c r="B46">
        <f t="shared" si="2"/>
        <v>0</v>
      </c>
      <c r="D46">
        <v>0</v>
      </c>
      <c r="E46">
        <f t="shared" si="1"/>
        <v>170.10000000000002</v>
      </c>
    </row>
    <row r="47" spans="2:5" x14ac:dyDescent="0.25">
      <c r="B47">
        <f t="shared" si="2"/>
        <v>0</v>
      </c>
      <c r="D47">
        <v>0</v>
      </c>
      <c r="E47">
        <f t="shared" si="1"/>
        <v>170.10000000000002</v>
      </c>
    </row>
    <row r="48" spans="2:5" x14ac:dyDescent="0.25">
      <c r="B48">
        <f t="shared" si="2"/>
        <v>0</v>
      </c>
      <c r="D48">
        <v>0</v>
      </c>
      <c r="E48">
        <f t="shared" si="1"/>
        <v>170.10000000000002</v>
      </c>
    </row>
    <row r="49" spans="1:5" x14ac:dyDescent="0.25">
      <c r="B49">
        <f t="shared" si="2"/>
        <v>0</v>
      </c>
      <c r="E49">
        <f t="shared" si="1"/>
        <v>170.10000000000002</v>
      </c>
    </row>
    <row r="50" spans="1:5" x14ac:dyDescent="0.25">
      <c r="B50">
        <f t="shared" si="2"/>
        <v>0</v>
      </c>
      <c r="E50">
        <f t="shared" si="1"/>
        <v>170.10000000000002</v>
      </c>
    </row>
    <row r="51" spans="1:5" x14ac:dyDescent="0.25">
      <c r="B51">
        <f t="shared" si="2"/>
        <v>0</v>
      </c>
      <c r="E51">
        <f t="shared" si="1"/>
        <v>170.10000000000002</v>
      </c>
    </row>
    <row r="55" spans="1:5" x14ac:dyDescent="0.25">
      <c r="A55" t="s">
        <v>1</v>
      </c>
      <c r="D55" t="s">
        <v>3</v>
      </c>
    </row>
    <row r="56" spans="1:5" x14ac:dyDescent="0.25">
      <c r="A56" s="13">
        <f>2400</f>
        <v>2400</v>
      </c>
      <c r="B56" s="13"/>
      <c r="D56" s="13">
        <f>1000</f>
        <v>1000</v>
      </c>
      <c r="E56" s="13"/>
    </row>
    <row r="57" spans="1:5" x14ac:dyDescent="0.25">
      <c r="A57">
        <v>25</v>
      </c>
      <c r="B57">
        <f>A57</f>
        <v>25</v>
      </c>
      <c r="D57">
        <v>60.8</v>
      </c>
      <c r="E57">
        <f>D57</f>
        <v>60.8</v>
      </c>
    </row>
    <row r="58" spans="1:5" x14ac:dyDescent="0.25">
      <c r="A58">
        <v>25</v>
      </c>
      <c r="B58">
        <f t="shared" ref="B58:B73" si="3">B57+A58</f>
        <v>50</v>
      </c>
      <c r="D58">
        <v>0</v>
      </c>
      <c r="E58">
        <f t="shared" ref="E58:E73" si="4">D58+E57</f>
        <v>60.8</v>
      </c>
    </row>
    <row r="59" spans="1:5" x14ac:dyDescent="0.25">
      <c r="A59">
        <v>0</v>
      </c>
      <c r="B59">
        <f t="shared" si="3"/>
        <v>50</v>
      </c>
      <c r="D59">
        <v>161.5</v>
      </c>
      <c r="E59">
        <f t="shared" si="4"/>
        <v>222.3</v>
      </c>
    </row>
    <row r="60" spans="1:5" x14ac:dyDescent="0.25">
      <c r="A60">
        <v>10.8</v>
      </c>
      <c r="B60">
        <f t="shared" si="3"/>
        <v>60.8</v>
      </c>
      <c r="D60">
        <v>0</v>
      </c>
      <c r="E60">
        <f t="shared" si="4"/>
        <v>222.3</v>
      </c>
    </row>
    <row r="61" spans="1:5" x14ac:dyDescent="0.25">
      <c r="A61">
        <v>19.2</v>
      </c>
      <c r="B61">
        <f t="shared" si="3"/>
        <v>80</v>
      </c>
      <c r="D61">
        <v>141.5</v>
      </c>
      <c r="E61">
        <f t="shared" si="4"/>
        <v>363.8</v>
      </c>
    </row>
    <row r="62" spans="1:5" x14ac:dyDescent="0.25">
      <c r="A62">
        <v>15.8</v>
      </c>
      <c r="B62">
        <f t="shared" si="3"/>
        <v>95.8</v>
      </c>
      <c r="D62">
        <v>0</v>
      </c>
      <c r="E62">
        <f t="shared" si="4"/>
        <v>363.8</v>
      </c>
    </row>
    <row r="63" spans="1:5" x14ac:dyDescent="0.25">
      <c r="A63">
        <v>20</v>
      </c>
      <c r="B63">
        <f t="shared" si="3"/>
        <v>115.8</v>
      </c>
      <c r="D63">
        <v>140</v>
      </c>
      <c r="E63" s="12">
        <f t="shared" si="4"/>
        <v>503.8</v>
      </c>
    </row>
    <row r="64" spans="1:5" x14ac:dyDescent="0.25">
      <c r="A64">
        <v>23.3</v>
      </c>
      <c r="B64">
        <f t="shared" si="3"/>
        <v>139.1</v>
      </c>
      <c r="D64">
        <v>0</v>
      </c>
      <c r="E64">
        <f t="shared" si="4"/>
        <v>503.8</v>
      </c>
    </row>
    <row r="65" spans="1:5" x14ac:dyDescent="0.25">
      <c r="A65">
        <v>15.8</v>
      </c>
      <c r="B65">
        <f t="shared" si="3"/>
        <v>154.9</v>
      </c>
      <c r="D65">
        <v>0</v>
      </c>
      <c r="E65">
        <f t="shared" si="4"/>
        <v>503.8</v>
      </c>
    </row>
    <row r="66" spans="1:5" x14ac:dyDescent="0.25">
      <c r="A66">
        <v>9.1999999999999993</v>
      </c>
      <c r="B66">
        <f t="shared" si="3"/>
        <v>164.1</v>
      </c>
      <c r="D66">
        <v>0</v>
      </c>
      <c r="E66">
        <f t="shared" si="4"/>
        <v>503.8</v>
      </c>
    </row>
    <row r="67" spans="1:5" x14ac:dyDescent="0.25">
      <c r="A67">
        <v>13.3</v>
      </c>
      <c r="B67">
        <f t="shared" si="3"/>
        <v>177.4</v>
      </c>
      <c r="D67">
        <v>78.5</v>
      </c>
      <c r="E67">
        <f t="shared" si="4"/>
        <v>582.29999999999995</v>
      </c>
    </row>
    <row r="68" spans="1:5" x14ac:dyDescent="0.25">
      <c r="A68">
        <v>13.3</v>
      </c>
      <c r="B68">
        <f t="shared" si="3"/>
        <v>190.70000000000002</v>
      </c>
      <c r="D68">
        <v>0</v>
      </c>
      <c r="E68">
        <f t="shared" si="4"/>
        <v>582.29999999999995</v>
      </c>
    </row>
    <row r="69" spans="1:5" x14ac:dyDescent="0.25">
      <c r="A69">
        <v>25</v>
      </c>
      <c r="B69">
        <f t="shared" si="3"/>
        <v>215.70000000000002</v>
      </c>
      <c r="E69">
        <f t="shared" si="4"/>
        <v>582.29999999999995</v>
      </c>
    </row>
    <row r="70" spans="1:5" x14ac:dyDescent="0.25">
      <c r="A70">
        <v>15</v>
      </c>
      <c r="B70">
        <f t="shared" si="3"/>
        <v>230.70000000000002</v>
      </c>
      <c r="E70">
        <f t="shared" si="4"/>
        <v>582.29999999999995</v>
      </c>
    </row>
    <row r="71" spans="1:5" x14ac:dyDescent="0.25">
      <c r="A71">
        <v>22.5</v>
      </c>
      <c r="B71">
        <f t="shared" si="3"/>
        <v>253.20000000000002</v>
      </c>
      <c r="E71">
        <f t="shared" si="4"/>
        <v>582.29999999999995</v>
      </c>
    </row>
    <row r="72" spans="1:5" x14ac:dyDescent="0.25">
      <c r="B72">
        <f t="shared" si="3"/>
        <v>253.20000000000002</v>
      </c>
      <c r="E72">
        <f t="shared" si="4"/>
        <v>582.29999999999995</v>
      </c>
    </row>
    <row r="73" spans="1:5" x14ac:dyDescent="0.25">
      <c r="B73">
        <f t="shared" si="3"/>
        <v>253.20000000000002</v>
      </c>
      <c r="E73">
        <f t="shared" si="4"/>
        <v>582.29999999999995</v>
      </c>
    </row>
    <row r="77" spans="1:5" x14ac:dyDescent="0.25">
      <c r="A77" t="s">
        <v>1</v>
      </c>
      <c r="D77" t="s">
        <v>3</v>
      </c>
    </row>
    <row r="78" spans="1:5" ht="15.75" thickBot="1" x14ac:dyDescent="0.3">
      <c r="A78" s="13">
        <v>240</v>
      </c>
      <c r="B78" s="13"/>
      <c r="D78" s="13">
        <v>100</v>
      </c>
    </row>
    <row r="79" spans="1:5" ht="15.75" thickBot="1" x14ac:dyDescent="0.3">
      <c r="A79">
        <v>0</v>
      </c>
      <c r="B79">
        <f>A79</f>
        <v>0</v>
      </c>
      <c r="D79">
        <v>190</v>
      </c>
      <c r="E79" s="26">
        <f>D79</f>
        <v>190</v>
      </c>
    </row>
    <row r="80" spans="1:5" x14ac:dyDescent="0.25">
      <c r="A80">
        <v>0</v>
      </c>
      <c r="B80">
        <f t="shared" ref="B80:B106" si="5">A80+B79</f>
        <v>0</v>
      </c>
      <c r="D80">
        <v>0</v>
      </c>
      <c r="E80">
        <f>D80+E79</f>
        <v>190</v>
      </c>
    </row>
    <row r="81" spans="1:6" x14ac:dyDescent="0.25">
      <c r="A81">
        <v>0</v>
      </c>
      <c r="B81">
        <f t="shared" si="5"/>
        <v>0</v>
      </c>
      <c r="D81">
        <v>50</v>
      </c>
      <c r="E81" s="12">
        <f>D81</f>
        <v>50</v>
      </c>
    </row>
    <row r="82" spans="1:6" x14ac:dyDescent="0.25">
      <c r="A82">
        <v>0</v>
      </c>
      <c r="B82">
        <f t="shared" si="5"/>
        <v>0</v>
      </c>
      <c r="D82">
        <v>0</v>
      </c>
      <c r="E82">
        <f>D82+E81</f>
        <v>50</v>
      </c>
    </row>
    <row r="83" spans="1:6" x14ac:dyDescent="0.25">
      <c r="A83">
        <v>0</v>
      </c>
      <c r="B83">
        <f t="shared" si="5"/>
        <v>0</v>
      </c>
      <c r="D83">
        <v>88.3</v>
      </c>
      <c r="E83" s="12">
        <f>D83</f>
        <v>88.3</v>
      </c>
    </row>
    <row r="84" spans="1:6" x14ac:dyDescent="0.25">
      <c r="A84">
        <v>43.3</v>
      </c>
      <c r="B84">
        <f t="shared" si="5"/>
        <v>43.3</v>
      </c>
      <c r="D84">
        <v>0</v>
      </c>
      <c r="E84">
        <f>D84+E83</f>
        <v>88.3</v>
      </c>
    </row>
    <row r="85" spans="1:6" x14ac:dyDescent="0.25">
      <c r="A85">
        <v>16.7</v>
      </c>
      <c r="B85">
        <f t="shared" si="5"/>
        <v>60</v>
      </c>
      <c r="D85">
        <v>65.8</v>
      </c>
      <c r="E85" s="12">
        <f>D85</f>
        <v>65.8</v>
      </c>
    </row>
    <row r="86" spans="1:6" x14ac:dyDescent="0.25">
      <c r="A86">
        <v>25</v>
      </c>
      <c r="B86">
        <f t="shared" si="5"/>
        <v>85</v>
      </c>
      <c r="D86">
        <v>0</v>
      </c>
      <c r="E86">
        <f>D86+E85</f>
        <v>65.8</v>
      </c>
    </row>
    <row r="87" spans="1:6" x14ac:dyDescent="0.25">
      <c r="A87">
        <v>20</v>
      </c>
      <c r="B87">
        <f t="shared" si="5"/>
        <v>105</v>
      </c>
      <c r="D87">
        <v>49.2</v>
      </c>
      <c r="E87">
        <f>D87</f>
        <v>49.2</v>
      </c>
    </row>
    <row r="88" spans="1:6" ht="15.75" thickBot="1" x14ac:dyDescent="0.3">
      <c r="A88">
        <v>0</v>
      </c>
      <c r="B88">
        <f t="shared" si="5"/>
        <v>105</v>
      </c>
      <c r="D88">
        <v>0</v>
      </c>
      <c r="E88">
        <f>D88+E87</f>
        <v>49.2</v>
      </c>
    </row>
    <row r="89" spans="1:6" ht="15.75" thickBot="1" x14ac:dyDescent="0.3">
      <c r="A89">
        <v>0</v>
      </c>
      <c r="B89">
        <f t="shared" si="5"/>
        <v>105</v>
      </c>
      <c r="D89">
        <v>65</v>
      </c>
      <c r="E89" s="26">
        <f>D89+E88</f>
        <v>114.2</v>
      </c>
    </row>
    <row r="90" spans="1:6" x14ac:dyDescent="0.25">
      <c r="A90">
        <v>0</v>
      </c>
      <c r="B90">
        <f t="shared" si="5"/>
        <v>105</v>
      </c>
      <c r="D90">
        <v>0</v>
      </c>
      <c r="E90">
        <f>D90+E89</f>
        <v>114.2</v>
      </c>
    </row>
    <row r="91" spans="1:6" x14ac:dyDescent="0.25">
      <c r="A91">
        <v>43.3</v>
      </c>
      <c r="B91" s="12">
        <f t="shared" si="5"/>
        <v>148.30000000000001</v>
      </c>
      <c r="D91">
        <v>35</v>
      </c>
      <c r="E91">
        <f>D91</f>
        <v>35</v>
      </c>
    </row>
    <row r="92" spans="1:6" ht="15.75" thickBot="1" x14ac:dyDescent="0.3">
      <c r="A92">
        <v>31.7</v>
      </c>
      <c r="B92">
        <f t="shared" si="5"/>
        <v>180</v>
      </c>
      <c r="D92">
        <v>0</v>
      </c>
      <c r="E92">
        <f>D92+E91</f>
        <v>35</v>
      </c>
    </row>
    <row r="93" spans="1:6" ht="15.75" thickBot="1" x14ac:dyDescent="0.3">
      <c r="A93">
        <v>0</v>
      </c>
      <c r="B93">
        <f t="shared" si="5"/>
        <v>180</v>
      </c>
      <c r="D93">
        <v>80</v>
      </c>
      <c r="E93" s="26">
        <f>D93+E92</f>
        <v>115</v>
      </c>
    </row>
    <row r="94" spans="1:6" x14ac:dyDescent="0.25">
      <c r="A94">
        <v>0</v>
      </c>
      <c r="B94">
        <f t="shared" si="5"/>
        <v>180</v>
      </c>
      <c r="D94">
        <v>0</v>
      </c>
      <c r="E94">
        <f>D94+E93</f>
        <v>115</v>
      </c>
    </row>
    <row r="95" spans="1:6" x14ac:dyDescent="0.25">
      <c r="A95">
        <v>0</v>
      </c>
      <c r="B95">
        <f t="shared" si="5"/>
        <v>180</v>
      </c>
      <c r="D95">
        <v>45.4</v>
      </c>
      <c r="E95">
        <f>D95</f>
        <v>45.4</v>
      </c>
      <c r="F95" t="s">
        <v>56</v>
      </c>
    </row>
    <row r="96" spans="1:6" ht="15.75" thickBot="1" x14ac:dyDescent="0.3">
      <c r="A96">
        <v>0</v>
      </c>
      <c r="B96">
        <f t="shared" si="5"/>
        <v>180</v>
      </c>
      <c r="D96">
        <v>0</v>
      </c>
      <c r="E96">
        <f>D96+E95</f>
        <v>45.4</v>
      </c>
    </row>
    <row r="97" spans="1:5" ht="15.75" thickBot="1" x14ac:dyDescent="0.3">
      <c r="A97">
        <v>14.2</v>
      </c>
      <c r="B97">
        <f t="shared" si="5"/>
        <v>194.2</v>
      </c>
      <c r="D97">
        <v>63.8</v>
      </c>
      <c r="E97" s="26">
        <f>D97+E96</f>
        <v>109.19999999999999</v>
      </c>
    </row>
    <row r="98" spans="1:5" x14ac:dyDescent="0.25">
      <c r="A98">
        <v>0</v>
      </c>
      <c r="B98">
        <f t="shared" si="5"/>
        <v>194.2</v>
      </c>
      <c r="D98">
        <v>0</v>
      </c>
      <c r="E98">
        <f>D98+E97</f>
        <v>109.19999999999999</v>
      </c>
    </row>
    <row r="99" spans="1:5" x14ac:dyDescent="0.25">
      <c r="A99">
        <v>0</v>
      </c>
      <c r="B99">
        <f t="shared" si="5"/>
        <v>194.2</v>
      </c>
      <c r="D99">
        <v>0</v>
      </c>
      <c r="E99">
        <f>D99</f>
        <v>0</v>
      </c>
    </row>
    <row r="100" spans="1:5" x14ac:dyDescent="0.25">
      <c r="A100">
        <v>25</v>
      </c>
      <c r="B100">
        <f t="shared" si="5"/>
        <v>219.2</v>
      </c>
      <c r="D100">
        <v>0</v>
      </c>
      <c r="E100">
        <f t="shared" ref="E100:E106" si="6">D100+E99</f>
        <v>0</v>
      </c>
    </row>
    <row r="101" spans="1:5" ht="15.75" thickBot="1" x14ac:dyDescent="0.3">
      <c r="A101">
        <v>0</v>
      </c>
      <c r="B101">
        <f t="shared" si="5"/>
        <v>219.2</v>
      </c>
      <c r="D101">
        <v>39.200000000000003</v>
      </c>
      <c r="E101">
        <f t="shared" si="6"/>
        <v>39.200000000000003</v>
      </c>
    </row>
    <row r="102" spans="1:5" ht="15.75" thickBot="1" x14ac:dyDescent="0.3">
      <c r="A102">
        <v>50</v>
      </c>
      <c r="B102" s="26">
        <f t="shared" si="5"/>
        <v>269.2</v>
      </c>
      <c r="D102">
        <v>0</v>
      </c>
      <c r="E102">
        <f t="shared" si="6"/>
        <v>39.200000000000003</v>
      </c>
    </row>
    <row r="103" spans="1:5" x14ac:dyDescent="0.25">
      <c r="B103">
        <f t="shared" si="5"/>
        <v>269.2</v>
      </c>
      <c r="D103">
        <v>0</v>
      </c>
      <c r="E103">
        <f t="shared" si="6"/>
        <v>39.200000000000003</v>
      </c>
    </row>
    <row r="104" spans="1:5" ht="15.75" thickBot="1" x14ac:dyDescent="0.3">
      <c r="B104">
        <f t="shared" si="5"/>
        <v>269.2</v>
      </c>
      <c r="D104">
        <v>0</v>
      </c>
      <c r="E104">
        <f t="shared" si="6"/>
        <v>39.200000000000003</v>
      </c>
    </row>
    <row r="105" spans="1:5" ht="15.75" thickBot="1" x14ac:dyDescent="0.3">
      <c r="B105">
        <f t="shared" si="5"/>
        <v>269.2</v>
      </c>
      <c r="D105">
        <v>120</v>
      </c>
      <c r="E105" s="26">
        <f t="shared" si="6"/>
        <v>159.19999999999999</v>
      </c>
    </row>
    <row r="106" spans="1:5" x14ac:dyDescent="0.25">
      <c r="B106">
        <f t="shared" si="5"/>
        <v>269.2</v>
      </c>
      <c r="D106">
        <v>0</v>
      </c>
      <c r="E106">
        <f t="shared" si="6"/>
        <v>159.19999999999999</v>
      </c>
    </row>
    <row r="110" spans="1:5" x14ac:dyDescent="0.25">
      <c r="A110" t="s">
        <v>1</v>
      </c>
      <c r="D110" t="s">
        <v>3</v>
      </c>
    </row>
    <row r="111" spans="1:5" x14ac:dyDescent="0.25">
      <c r="A111" s="13">
        <v>240</v>
      </c>
      <c r="B111" s="13"/>
      <c r="D111" s="13">
        <v>100</v>
      </c>
    </row>
    <row r="112" spans="1:5" x14ac:dyDescent="0.25">
      <c r="A112">
        <v>0</v>
      </c>
      <c r="B112">
        <f>A112</f>
        <v>0</v>
      </c>
      <c r="D112">
        <v>79.2</v>
      </c>
      <c r="E112" s="12">
        <f>D112</f>
        <v>79.2</v>
      </c>
    </row>
    <row r="113" spans="1:6" x14ac:dyDescent="0.25">
      <c r="A113">
        <v>0</v>
      </c>
      <c r="B113">
        <f t="shared" ref="B113:B139" si="7">A113+B112</f>
        <v>0</v>
      </c>
      <c r="D113">
        <v>0</v>
      </c>
      <c r="E113">
        <f>D113+E112</f>
        <v>79.2</v>
      </c>
    </row>
    <row r="114" spans="1:6" x14ac:dyDescent="0.25">
      <c r="A114">
        <v>0</v>
      </c>
      <c r="B114">
        <f t="shared" si="7"/>
        <v>0</v>
      </c>
      <c r="D114">
        <v>85</v>
      </c>
      <c r="E114" s="12">
        <f>D114</f>
        <v>85</v>
      </c>
    </row>
    <row r="115" spans="1:6" x14ac:dyDescent="0.25">
      <c r="A115">
        <v>0</v>
      </c>
      <c r="B115">
        <f t="shared" si="7"/>
        <v>0</v>
      </c>
      <c r="D115">
        <v>0</v>
      </c>
      <c r="E115">
        <f>D115+E114</f>
        <v>85</v>
      </c>
    </row>
    <row r="116" spans="1:6" x14ac:dyDescent="0.25">
      <c r="A116">
        <v>0</v>
      </c>
      <c r="B116">
        <f t="shared" si="7"/>
        <v>0</v>
      </c>
      <c r="D116">
        <v>88.3</v>
      </c>
      <c r="E116" s="12">
        <f>D116</f>
        <v>88.3</v>
      </c>
    </row>
    <row r="117" spans="1:6" x14ac:dyDescent="0.25">
      <c r="A117" s="12">
        <v>0</v>
      </c>
      <c r="B117">
        <f t="shared" si="7"/>
        <v>0</v>
      </c>
      <c r="D117">
        <v>0</v>
      </c>
      <c r="E117">
        <f>D117+E116</f>
        <v>88.3</v>
      </c>
    </row>
    <row r="118" spans="1:6" x14ac:dyDescent="0.25">
      <c r="A118">
        <v>0</v>
      </c>
      <c r="B118">
        <f t="shared" si="7"/>
        <v>0</v>
      </c>
      <c r="D118">
        <v>31.5</v>
      </c>
      <c r="E118">
        <f>D118</f>
        <v>31.5</v>
      </c>
      <c r="F118" t="s">
        <v>55</v>
      </c>
    </row>
    <row r="119" spans="1:6" ht="15.75" thickBot="1" x14ac:dyDescent="0.3">
      <c r="A119">
        <v>0</v>
      </c>
      <c r="B119">
        <f t="shared" si="7"/>
        <v>0</v>
      </c>
      <c r="D119">
        <v>0</v>
      </c>
      <c r="E119">
        <f>D119+E118</f>
        <v>31.5</v>
      </c>
    </row>
    <row r="120" spans="1:6" ht="15.75" thickBot="1" x14ac:dyDescent="0.3">
      <c r="A120">
        <v>0</v>
      </c>
      <c r="B120">
        <f t="shared" si="7"/>
        <v>0</v>
      </c>
      <c r="D120">
        <v>73.8</v>
      </c>
      <c r="E120" s="26">
        <f>D120+E119</f>
        <v>105.3</v>
      </c>
    </row>
    <row r="121" spans="1:6" x14ac:dyDescent="0.25">
      <c r="A121">
        <v>15.8</v>
      </c>
      <c r="B121">
        <f t="shared" si="7"/>
        <v>15.8</v>
      </c>
      <c r="D121">
        <v>0</v>
      </c>
      <c r="E121">
        <f>D121+E120</f>
        <v>105.3</v>
      </c>
    </row>
    <row r="122" spans="1:6" x14ac:dyDescent="0.25">
      <c r="A122">
        <v>0</v>
      </c>
      <c r="B122">
        <f t="shared" si="7"/>
        <v>15.8</v>
      </c>
      <c r="D122">
        <v>0</v>
      </c>
      <c r="E122">
        <f>D122</f>
        <v>0</v>
      </c>
    </row>
    <row r="123" spans="1:6" x14ac:dyDescent="0.25">
      <c r="A123">
        <v>0</v>
      </c>
      <c r="B123">
        <f t="shared" si="7"/>
        <v>15.8</v>
      </c>
      <c r="D123">
        <v>0</v>
      </c>
      <c r="E123">
        <f>D123+E122</f>
        <v>0</v>
      </c>
    </row>
    <row r="124" spans="1:6" x14ac:dyDescent="0.25">
      <c r="A124">
        <v>0</v>
      </c>
      <c r="B124">
        <f t="shared" si="7"/>
        <v>15.8</v>
      </c>
      <c r="D124">
        <v>86.2</v>
      </c>
      <c r="E124" s="12">
        <f>D124+E123</f>
        <v>86.2</v>
      </c>
    </row>
    <row r="125" spans="1:6" x14ac:dyDescent="0.25">
      <c r="A125">
        <v>0</v>
      </c>
      <c r="B125">
        <f t="shared" si="7"/>
        <v>15.8</v>
      </c>
      <c r="D125">
        <v>0</v>
      </c>
      <c r="E125">
        <f>D125+E124</f>
        <v>86.2</v>
      </c>
    </row>
    <row r="126" spans="1:6" x14ac:dyDescent="0.25">
      <c r="A126">
        <v>0</v>
      </c>
      <c r="B126">
        <f t="shared" si="7"/>
        <v>15.8</v>
      </c>
      <c r="D126">
        <v>75.400000000000006</v>
      </c>
      <c r="E126" s="12">
        <f>D126</f>
        <v>75.400000000000006</v>
      </c>
    </row>
    <row r="127" spans="1:6" x14ac:dyDescent="0.25">
      <c r="A127">
        <v>0</v>
      </c>
      <c r="B127">
        <f t="shared" si="7"/>
        <v>15.8</v>
      </c>
      <c r="D127">
        <v>0</v>
      </c>
      <c r="E127">
        <f>D127+E126</f>
        <v>75.400000000000006</v>
      </c>
    </row>
    <row r="128" spans="1:6" x14ac:dyDescent="0.25">
      <c r="A128">
        <v>0</v>
      </c>
      <c r="B128">
        <f t="shared" si="7"/>
        <v>15.8</v>
      </c>
      <c r="D128">
        <v>66.2</v>
      </c>
      <c r="E128" s="12">
        <f>D128</f>
        <v>66.2</v>
      </c>
    </row>
    <row r="129" spans="1:5" x14ac:dyDescent="0.25">
      <c r="A129">
        <v>0</v>
      </c>
      <c r="B129">
        <f t="shared" si="7"/>
        <v>15.8</v>
      </c>
      <c r="D129">
        <v>0</v>
      </c>
      <c r="E129">
        <f>D129+E128</f>
        <v>66.2</v>
      </c>
    </row>
    <row r="130" spans="1:5" x14ac:dyDescent="0.25">
      <c r="A130">
        <v>0</v>
      </c>
      <c r="B130">
        <f t="shared" si="7"/>
        <v>15.8</v>
      </c>
      <c r="D130">
        <v>65.400000000000006</v>
      </c>
      <c r="E130" s="12">
        <f>D130</f>
        <v>65.400000000000006</v>
      </c>
    </row>
    <row r="131" spans="1:5" x14ac:dyDescent="0.25">
      <c r="A131">
        <v>0</v>
      </c>
      <c r="B131">
        <f t="shared" si="7"/>
        <v>15.8</v>
      </c>
      <c r="D131">
        <v>0</v>
      </c>
      <c r="E131">
        <f>D131+E130</f>
        <v>65.400000000000006</v>
      </c>
    </row>
    <row r="132" spans="1:5" x14ac:dyDescent="0.25">
      <c r="A132">
        <v>0</v>
      </c>
      <c r="B132">
        <f t="shared" si="7"/>
        <v>15.8</v>
      </c>
      <c r="D132">
        <v>0</v>
      </c>
      <c r="E132">
        <f>D132</f>
        <v>0</v>
      </c>
    </row>
    <row r="133" spans="1:5" x14ac:dyDescent="0.25">
      <c r="A133">
        <v>0</v>
      </c>
      <c r="B133">
        <f t="shared" si="7"/>
        <v>15.8</v>
      </c>
      <c r="D133">
        <v>0</v>
      </c>
      <c r="E133">
        <f>D133+E132</f>
        <v>0</v>
      </c>
    </row>
    <row r="134" spans="1:5" x14ac:dyDescent="0.25">
      <c r="A134">
        <v>0</v>
      </c>
      <c r="B134">
        <f t="shared" si="7"/>
        <v>15.8</v>
      </c>
      <c r="D134">
        <v>50.8</v>
      </c>
      <c r="E134" s="12">
        <f>D134+E133</f>
        <v>50.8</v>
      </c>
    </row>
    <row r="135" spans="1:5" x14ac:dyDescent="0.25">
      <c r="A135">
        <v>0</v>
      </c>
      <c r="B135">
        <f t="shared" si="7"/>
        <v>15.8</v>
      </c>
      <c r="D135">
        <v>0</v>
      </c>
      <c r="E135">
        <f>D135+E134</f>
        <v>50.8</v>
      </c>
    </row>
    <row r="136" spans="1:5" x14ac:dyDescent="0.25">
      <c r="A136">
        <v>0</v>
      </c>
      <c r="B136">
        <f t="shared" si="7"/>
        <v>15.8</v>
      </c>
      <c r="D136">
        <v>40</v>
      </c>
      <c r="E136">
        <f>D136</f>
        <v>40</v>
      </c>
    </row>
    <row r="137" spans="1:5" x14ac:dyDescent="0.25">
      <c r="A137">
        <v>0</v>
      </c>
      <c r="B137">
        <f t="shared" si="7"/>
        <v>15.8</v>
      </c>
      <c r="D137">
        <v>0</v>
      </c>
      <c r="E137">
        <f>D137+E136</f>
        <v>40</v>
      </c>
    </row>
    <row r="138" spans="1:5" x14ac:dyDescent="0.25">
      <c r="A138">
        <v>0</v>
      </c>
      <c r="B138">
        <f t="shared" si="7"/>
        <v>15.8</v>
      </c>
      <c r="D138">
        <v>53.8</v>
      </c>
      <c r="E138" s="12">
        <f>D138+E137</f>
        <v>93.8</v>
      </c>
    </row>
    <row r="139" spans="1:5" x14ac:dyDescent="0.25">
      <c r="A139">
        <v>0</v>
      </c>
      <c r="B139">
        <f t="shared" si="7"/>
        <v>15.8</v>
      </c>
      <c r="E139">
        <f>D139+E138</f>
        <v>93.8</v>
      </c>
    </row>
    <row r="142" spans="1:5" x14ac:dyDescent="0.25">
      <c r="A142" t="s">
        <v>1</v>
      </c>
      <c r="D142" t="s">
        <v>3</v>
      </c>
    </row>
    <row r="143" spans="1:5" ht="15.75" thickBot="1" x14ac:dyDescent="0.3">
      <c r="A143" s="13">
        <v>240</v>
      </c>
      <c r="B143" s="13"/>
      <c r="D143" s="13">
        <v>100</v>
      </c>
    </row>
    <row r="144" spans="1:5" ht="15.75" thickBot="1" x14ac:dyDescent="0.3">
      <c r="A144">
        <v>0</v>
      </c>
      <c r="B144">
        <f>A144</f>
        <v>0</v>
      </c>
      <c r="D144">
        <v>133.80000000000001</v>
      </c>
      <c r="E144" s="26">
        <f>D144</f>
        <v>133.80000000000001</v>
      </c>
    </row>
    <row r="145" spans="1:5" x14ac:dyDescent="0.25">
      <c r="A145">
        <v>0</v>
      </c>
      <c r="B145">
        <f t="shared" ref="B145:B185" si="8">A145+B144</f>
        <v>0</v>
      </c>
      <c r="E145">
        <f>D145+E144</f>
        <v>133.80000000000001</v>
      </c>
    </row>
    <row r="146" spans="1:5" x14ac:dyDescent="0.25">
      <c r="A146">
        <v>0</v>
      </c>
      <c r="B146">
        <f t="shared" si="8"/>
        <v>0</v>
      </c>
      <c r="D146">
        <v>77.7</v>
      </c>
      <c r="E146" s="12">
        <f>D146</f>
        <v>77.7</v>
      </c>
    </row>
    <row r="147" spans="1:5" x14ac:dyDescent="0.25">
      <c r="A147">
        <v>0</v>
      </c>
      <c r="B147">
        <f t="shared" si="8"/>
        <v>0</v>
      </c>
      <c r="E147">
        <f>D147+E146</f>
        <v>77.7</v>
      </c>
    </row>
    <row r="148" spans="1:5" x14ac:dyDescent="0.25">
      <c r="A148">
        <v>0</v>
      </c>
      <c r="B148">
        <f t="shared" si="8"/>
        <v>0</v>
      </c>
      <c r="D148">
        <v>0</v>
      </c>
      <c r="E148">
        <f>D148</f>
        <v>0</v>
      </c>
    </row>
    <row r="149" spans="1:5" x14ac:dyDescent="0.25">
      <c r="A149" s="12">
        <v>12.5</v>
      </c>
      <c r="B149">
        <f t="shared" si="8"/>
        <v>12.5</v>
      </c>
      <c r="E149">
        <f t="shared" ref="E149:E155" si="9">D149+E148</f>
        <v>0</v>
      </c>
    </row>
    <row r="150" spans="1:5" x14ac:dyDescent="0.25">
      <c r="A150">
        <v>0</v>
      </c>
      <c r="B150">
        <f t="shared" si="8"/>
        <v>12.5</v>
      </c>
      <c r="D150">
        <v>0</v>
      </c>
      <c r="E150">
        <f t="shared" si="9"/>
        <v>0</v>
      </c>
    </row>
    <row r="151" spans="1:5" x14ac:dyDescent="0.25">
      <c r="A151">
        <v>0</v>
      </c>
      <c r="B151">
        <f t="shared" si="8"/>
        <v>12.5</v>
      </c>
      <c r="E151">
        <f t="shared" si="9"/>
        <v>0</v>
      </c>
    </row>
    <row r="152" spans="1:5" x14ac:dyDescent="0.25">
      <c r="A152">
        <v>26.7</v>
      </c>
      <c r="B152">
        <f t="shared" si="8"/>
        <v>39.200000000000003</v>
      </c>
      <c r="D152">
        <v>47.7</v>
      </c>
      <c r="E152">
        <f t="shared" si="9"/>
        <v>47.7</v>
      </c>
    </row>
    <row r="153" spans="1:5" x14ac:dyDescent="0.25">
      <c r="A153">
        <v>0</v>
      </c>
      <c r="B153">
        <f t="shared" si="8"/>
        <v>39.200000000000003</v>
      </c>
      <c r="E153">
        <f t="shared" si="9"/>
        <v>47.7</v>
      </c>
    </row>
    <row r="154" spans="1:5" x14ac:dyDescent="0.25">
      <c r="A154">
        <v>20</v>
      </c>
      <c r="B154">
        <f t="shared" si="8"/>
        <v>59.2</v>
      </c>
      <c r="D154">
        <v>49.2</v>
      </c>
      <c r="E154" s="12">
        <f t="shared" si="9"/>
        <v>96.9</v>
      </c>
    </row>
    <row r="155" spans="1:5" x14ac:dyDescent="0.25">
      <c r="A155">
        <v>10.8</v>
      </c>
      <c r="B155">
        <f t="shared" si="8"/>
        <v>70</v>
      </c>
      <c r="E155">
        <f t="shared" si="9"/>
        <v>96.9</v>
      </c>
    </row>
    <row r="156" spans="1:5" x14ac:dyDescent="0.25">
      <c r="A156">
        <v>0</v>
      </c>
      <c r="B156">
        <f t="shared" si="8"/>
        <v>70</v>
      </c>
      <c r="D156">
        <v>73.8</v>
      </c>
      <c r="E156" s="12">
        <f>D156</f>
        <v>73.8</v>
      </c>
    </row>
    <row r="157" spans="1:5" ht="15.75" thickBot="1" x14ac:dyDescent="0.3">
      <c r="A157">
        <v>19.2</v>
      </c>
      <c r="B157">
        <f t="shared" si="8"/>
        <v>89.2</v>
      </c>
      <c r="E157">
        <f>D157+E156</f>
        <v>73.8</v>
      </c>
    </row>
    <row r="158" spans="1:5" ht="15.75" thickBot="1" x14ac:dyDescent="0.3">
      <c r="A158">
        <v>0</v>
      </c>
      <c r="B158">
        <f t="shared" si="8"/>
        <v>89.2</v>
      </c>
      <c r="D158">
        <v>180</v>
      </c>
      <c r="E158" s="26">
        <f>D158</f>
        <v>180</v>
      </c>
    </row>
    <row r="159" spans="1:5" x14ac:dyDescent="0.25">
      <c r="A159">
        <v>0</v>
      </c>
      <c r="B159">
        <f t="shared" si="8"/>
        <v>89.2</v>
      </c>
      <c r="E159">
        <f>D159+E158</f>
        <v>180</v>
      </c>
    </row>
    <row r="160" spans="1:5" x14ac:dyDescent="0.25">
      <c r="A160">
        <v>14.2</v>
      </c>
      <c r="B160">
        <f t="shared" si="8"/>
        <v>103.4</v>
      </c>
      <c r="D160">
        <v>0</v>
      </c>
      <c r="E160">
        <f>D160</f>
        <v>0</v>
      </c>
    </row>
    <row r="161" spans="1:5" x14ac:dyDescent="0.25">
      <c r="A161">
        <v>28.3</v>
      </c>
      <c r="B161" s="12">
        <f t="shared" si="8"/>
        <v>131.70000000000002</v>
      </c>
      <c r="E161">
        <f>D161+E160</f>
        <v>0</v>
      </c>
    </row>
    <row r="162" spans="1:5" x14ac:dyDescent="0.25">
      <c r="A162">
        <v>0</v>
      </c>
      <c r="B162">
        <f t="shared" si="8"/>
        <v>131.70000000000002</v>
      </c>
      <c r="D162">
        <v>47.7</v>
      </c>
      <c r="E162">
        <f>D162+E161</f>
        <v>47.7</v>
      </c>
    </row>
    <row r="163" spans="1:5" ht="15.75" thickBot="1" x14ac:dyDescent="0.3">
      <c r="A163">
        <v>0</v>
      </c>
      <c r="B163">
        <f t="shared" si="8"/>
        <v>131.70000000000002</v>
      </c>
      <c r="E163">
        <f>D163+E162</f>
        <v>47.7</v>
      </c>
    </row>
    <row r="164" spans="1:5" ht="15.75" thickBot="1" x14ac:dyDescent="0.3">
      <c r="A164">
        <v>0</v>
      </c>
      <c r="B164">
        <f t="shared" si="8"/>
        <v>131.70000000000002</v>
      </c>
      <c r="D164">
        <v>72.3</v>
      </c>
      <c r="E164" s="26">
        <f>D164+E163</f>
        <v>120</v>
      </c>
    </row>
    <row r="165" spans="1:5" ht="15.75" thickBot="1" x14ac:dyDescent="0.3">
      <c r="A165">
        <v>0</v>
      </c>
      <c r="B165">
        <f t="shared" si="8"/>
        <v>131.70000000000002</v>
      </c>
      <c r="E165">
        <f>D165+E164</f>
        <v>120</v>
      </c>
    </row>
    <row r="166" spans="1:5" ht="15.75" thickBot="1" x14ac:dyDescent="0.3">
      <c r="A166">
        <v>10.8</v>
      </c>
      <c r="B166">
        <f t="shared" si="8"/>
        <v>142.50000000000003</v>
      </c>
      <c r="D166">
        <v>180</v>
      </c>
      <c r="E166" s="26">
        <f>D166</f>
        <v>180</v>
      </c>
    </row>
    <row r="167" spans="1:5" x14ac:dyDescent="0.25">
      <c r="A167">
        <v>19.2</v>
      </c>
      <c r="B167">
        <f t="shared" si="8"/>
        <v>161.70000000000002</v>
      </c>
      <c r="E167">
        <f>D167+E166</f>
        <v>180</v>
      </c>
    </row>
    <row r="168" spans="1:5" x14ac:dyDescent="0.25">
      <c r="A168">
        <v>0</v>
      </c>
      <c r="B168">
        <f t="shared" si="8"/>
        <v>161.70000000000002</v>
      </c>
      <c r="D168">
        <v>0</v>
      </c>
      <c r="E168">
        <f>D168</f>
        <v>0</v>
      </c>
    </row>
    <row r="169" spans="1:5" x14ac:dyDescent="0.25">
      <c r="A169">
        <v>10.8</v>
      </c>
      <c r="B169">
        <f t="shared" si="8"/>
        <v>172.50000000000003</v>
      </c>
      <c r="E169">
        <f>D169+E168</f>
        <v>0</v>
      </c>
    </row>
    <row r="170" spans="1:5" x14ac:dyDescent="0.25">
      <c r="A170">
        <v>12.5</v>
      </c>
      <c r="B170">
        <f t="shared" si="8"/>
        <v>185.00000000000003</v>
      </c>
      <c r="D170">
        <v>57.7</v>
      </c>
      <c r="E170" s="12">
        <f>D170+E169</f>
        <v>57.7</v>
      </c>
    </row>
    <row r="171" spans="1:5" x14ac:dyDescent="0.25">
      <c r="A171">
        <v>17.5</v>
      </c>
      <c r="B171">
        <f t="shared" si="8"/>
        <v>202.50000000000003</v>
      </c>
      <c r="E171">
        <f>D171+E170</f>
        <v>57.7</v>
      </c>
    </row>
    <row r="172" spans="1:5" x14ac:dyDescent="0.25">
      <c r="A172">
        <v>0</v>
      </c>
      <c r="B172">
        <f t="shared" si="8"/>
        <v>202.50000000000003</v>
      </c>
      <c r="D172">
        <v>0</v>
      </c>
      <c r="E172">
        <f>D172</f>
        <v>0</v>
      </c>
    </row>
    <row r="173" spans="1:5" x14ac:dyDescent="0.25">
      <c r="A173">
        <v>0</v>
      </c>
      <c r="B173">
        <f t="shared" si="8"/>
        <v>202.50000000000003</v>
      </c>
      <c r="E173">
        <f t="shared" ref="E173:E179" si="10">D173+E172</f>
        <v>0</v>
      </c>
    </row>
    <row r="174" spans="1:5" x14ac:dyDescent="0.25">
      <c r="A174">
        <v>16.7</v>
      </c>
      <c r="B174">
        <f t="shared" si="8"/>
        <v>219.20000000000002</v>
      </c>
      <c r="D174">
        <v>42.3</v>
      </c>
      <c r="E174">
        <f t="shared" si="10"/>
        <v>42.3</v>
      </c>
    </row>
    <row r="175" spans="1:5" x14ac:dyDescent="0.25">
      <c r="A175">
        <v>0</v>
      </c>
      <c r="B175">
        <f t="shared" si="8"/>
        <v>219.20000000000002</v>
      </c>
      <c r="E175">
        <f t="shared" si="10"/>
        <v>42.3</v>
      </c>
    </row>
    <row r="176" spans="1:5" x14ac:dyDescent="0.25">
      <c r="A176">
        <v>9.1999999999999993</v>
      </c>
      <c r="B176">
        <f t="shared" si="8"/>
        <v>228.4</v>
      </c>
      <c r="D176">
        <v>0</v>
      </c>
      <c r="E176">
        <f t="shared" si="10"/>
        <v>42.3</v>
      </c>
    </row>
    <row r="177" spans="1:24" ht="15.75" thickBot="1" x14ac:dyDescent="0.3">
      <c r="A177">
        <v>10</v>
      </c>
      <c r="B177">
        <f t="shared" si="8"/>
        <v>238.4</v>
      </c>
      <c r="E177">
        <f t="shared" si="10"/>
        <v>42.3</v>
      </c>
    </row>
    <row r="178" spans="1:24" ht="15.75" thickBot="1" x14ac:dyDescent="0.3">
      <c r="A178">
        <v>56.7</v>
      </c>
      <c r="B178" s="26">
        <f t="shared" si="8"/>
        <v>295.10000000000002</v>
      </c>
      <c r="D178">
        <v>176.9</v>
      </c>
      <c r="E178" s="26">
        <f t="shared" si="10"/>
        <v>219.2</v>
      </c>
    </row>
    <row r="179" spans="1:24" x14ac:dyDescent="0.25">
      <c r="B179">
        <f t="shared" si="8"/>
        <v>295.10000000000002</v>
      </c>
      <c r="E179">
        <f t="shared" si="10"/>
        <v>219.2</v>
      </c>
    </row>
    <row r="180" spans="1:24" x14ac:dyDescent="0.25">
      <c r="B180">
        <f t="shared" si="8"/>
        <v>295.10000000000002</v>
      </c>
      <c r="D180">
        <v>0</v>
      </c>
      <c r="E180">
        <f>D180</f>
        <v>0</v>
      </c>
    </row>
    <row r="181" spans="1:24" x14ac:dyDescent="0.25">
      <c r="B181">
        <f t="shared" si="8"/>
        <v>295.10000000000002</v>
      </c>
      <c r="E181">
        <f>D181+E180</f>
        <v>0</v>
      </c>
    </row>
    <row r="182" spans="1:24" x14ac:dyDescent="0.25">
      <c r="B182">
        <f t="shared" si="8"/>
        <v>295.10000000000002</v>
      </c>
      <c r="D182">
        <v>37.700000000000003</v>
      </c>
      <c r="E182">
        <f>D182+E181</f>
        <v>37.700000000000003</v>
      </c>
    </row>
    <row r="183" spans="1:24" x14ac:dyDescent="0.25">
      <c r="B183">
        <f t="shared" si="8"/>
        <v>295.10000000000002</v>
      </c>
      <c r="E183">
        <f>D183+E182</f>
        <v>37.700000000000003</v>
      </c>
    </row>
    <row r="184" spans="1:24" x14ac:dyDescent="0.25">
      <c r="B184">
        <f t="shared" si="8"/>
        <v>295.10000000000002</v>
      </c>
      <c r="D184">
        <v>41.5</v>
      </c>
      <c r="E184" s="12">
        <f>D184+E183</f>
        <v>79.2</v>
      </c>
    </row>
    <row r="185" spans="1:24" x14ac:dyDescent="0.25">
      <c r="B185">
        <f t="shared" si="8"/>
        <v>295.10000000000002</v>
      </c>
      <c r="E185">
        <f>D185+E184</f>
        <v>79.2</v>
      </c>
    </row>
    <row r="189" spans="1:24" x14ac:dyDescent="0.25">
      <c r="A189" t="s">
        <v>54</v>
      </c>
      <c r="D189" t="s">
        <v>0</v>
      </c>
      <c r="G189" s="3" t="s">
        <v>54</v>
      </c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x14ac:dyDescent="0.25">
      <c r="A190" s="13">
        <v>255</v>
      </c>
      <c r="B190" s="13"/>
      <c r="D190" s="13">
        <v>100</v>
      </c>
      <c r="E190" s="13"/>
      <c r="G190" s="47" t="s">
        <v>24</v>
      </c>
      <c r="H190" s="47"/>
      <c r="I190" s="47"/>
      <c r="J190" s="47" t="s">
        <v>23</v>
      </c>
      <c r="K190" s="47"/>
      <c r="L190" s="47"/>
      <c r="M190" s="47"/>
      <c r="N190" s="47" t="s">
        <v>22</v>
      </c>
      <c r="O190" s="47"/>
      <c r="P190" s="47"/>
      <c r="Q190" s="3" t="s">
        <v>48</v>
      </c>
      <c r="R190" s="47" t="s">
        <v>21</v>
      </c>
      <c r="S190" s="47"/>
      <c r="T190" s="47"/>
      <c r="U190" s="4" t="s">
        <v>46</v>
      </c>
      <c r="V190" s="47" t="s">
        <v>44</v>
      </c>
      <c r="W190" s="47"/>
      <c r="X190" s="3"/>
    </row>
    <row r="191" spans="1:24" ht="15.75" thickBot="1" x14ac:dyDescent="0.3">
      <c r="A191">
        <v>13.3</v>
      </c>
      <c r="B191">
        <f>A191</f>
        <v>13.3</v>
      </c>
      <c r="D191">
        <v>0</v>
      </c>
      <c r="E191">
        <f>D191</f>
        <v>0</v>
      </c>
      <c r="G191" s="24" t="s">
        <v>53</v>
      </c>
      <c r="H191" s="24" t="s">
        <v>52</v>
      </c>
      <c r="I191" s="11" t="s">
        <v>25</v>
      </c>
      <c r="J191" s="24" t="s">
        <v>51</v>
      </c>
      <c r="K191" s="24" t="s">
        <v>23</v>
      </c>
      <c r="L191" s="24" t="s">
        <v>50</v>
      </c>
      <c r="M191" s="24" t="s">
        <v>25</v>
      </c>
      <c r="N191" s="24" t="s">
        <v>22</v>
      </c>
      <c r="O191" s="24" t="s">
        <v>49</v>
      </c>
      <c r="P191" s="11" t="s">
        <v>25</v>
      </c>
      <c r="Q191" s="24" t="s">
        <v>48</v>
      </c>
      <c r="R191" s="24" t="s">
        <v>21</v>
      </c>
      <c r="S191" s="24" t="s">
        <v>47</v>
      </c>
      <c r="T191" s="11" t="s">
        <v>25</v>
      </c>
      <c r="U191" s="24" t="s">
        <v>46</v>
      </c>
      <c r="V191" s="24" t="s">
        <v>45</v>
      </c>
      <c r="W191" s="11" t="s">
        <v>44</v>
      </c>
      <c r="X191" s="24"/>
    </row>
    <row r="192" spans="1:24" ht="15.75" thickBot="1" x14ac:dyDescent="0.3">
      <c r="A192">
        <v>0</v>
      </c>
      <c r="B192">
        <f t="shared" ref="B192:B201" si="11">A192+B191</f>
        <v>13.3</v>
      </c>
      <c r="D192">
        <v>0</v>
      </c>
      <c r="E192">
        <f t="shared" ref="E192:E201" si="12">D192+E191</f>
        <v>0</v>
      </c>
      <c r="G192" s="20">
        <v>15</v>
      </c>
      <c r="H192" s="7">
        <v>12</v>
      </c>
      <c r="I192" s="25">
        <f>G192+H192</f>
        <v>27</v>
      </c>
      <c r="J192" s="3">
        <v>0</v>
      </c>
      <c r="K192" s="3"/>
      <c r="L192" s="3"/>
      <c r="M192" s="3">
        <f>K192+L192</f>
        <v>0</v>
      </c>
      <c r="N192" s="20">
        <v>17</v>
      </c>
      <c r="O192" s="20">
        <v>5</v>
      </c>
      <c r="P192" s="22">
        <f>N192+O192</f>
        <v>22</v>
      </c>
      <c r="Q192" s="3" t="str">
        <f>IF(I192&gt;P192*2,"CRIT",IF(I192&gt;P192,"HIT","MISS"))</f>
        <v>HIT</v>
      </c>
      <c r="R192" s="20">
        <v>12</v>
      </c>
      <c r="S192" s="20">
        <v>7</v>
      </c>
      <c r="T192" s="21">
        <f>IF(Q192="CRIT",(R192+S192)*2,IF(Q192="HIT",R192+S192,0))</f>
        <v>19</v>
      </c>
      <c r="U192" s="20">
        <v>30</v>
      </c>
      <c r="V192" s="6">
        <f>T192*(100/(100+U192))</f>
        <v>14.615384615384617</v>
      </c>
      <c r="W192" s="19">
        <f>IF(Q192&lt;&gt;"MISS",V192,"MISS")</f>
        <v>14.615384615384617</v>
      </c>
      <c r="X192" s="3"/>
    </row>
    <row r="193" spans="1:24" x14ac:dyDescent="0.25">
      <c r="A193">
        <v>0</v>
      </c>
      <c r="B193">
        <f t="shared" si="11"/>
        <v>13.3</v>
      </c>
      <c r="D193">
        <v>16.2</v>
      </c>
      <c r="E193">
        <f t="shared" si="12"/>
        <v>16.2</v>
      </c>
      <c r="G193" s="3"/>
      <c r="H193" s="3">
        <v>27</v>
      </c>
      <c r="I193" s="3"/>
      <c r="J193" s="3"/>
      <c r="K193" s="3"/>
      <c r="L193" s="3"/>
      <c r="M193" s="3"/>
      <c r="N193" s="3"/>
      <c r="O193" s="3">
        <v>23</v>
      </c>
      <c r="P193" s="3"/>
      <c r="Q193" s="3"/>
      <c r="R193" s="3"/>
      <c r="S193" s="3">
        <v>15</v>
      </c>
      <c r="T193" s="3"/>
      <c r="U193" s="3"/>
      <c r="V193" s="3"/>
      <c r="W193" s="3"/>
      <c r="X193" s="3"/>
    </row>
    <row r="194" spans="1:24" x14ac:dyDescent="0.25">
      <c r="A194">
        <v>0</v>
      </c>
      <c r="B194">
        <f t="shared" si="11"/>
        <v>13.3</v>
      </c>
      <c r="D194">
        <v>0</v>
      </c>
      <c r="E194">
        <f t="shared" si="12"/>
        <v>16.2</v>
      </c>
    </row>
    <row r="195" spans="1:24" x14ac:dyDescent="0.25">
      <c r="A195">
        <v>0</v>
      </c>
      <c r="B195">
        <f t="shared" si="11"/>
        <v>13.3</v>
      </c>
      <c r="D195">
        <v>10.8</v>
      </c>
      <c r="E195">
        <f t="shared" si="12"/>
        <v>27</v>
      </c>
    </row>
    <row r="196" spans="1:24" x14ac:dyDescent="0.25">
      <c r="A196">
        <v>0</v>
      </c>
      <c r="B196">
        <f t="shared" si="11"/>
        <v>13.3</v>
      </c>
      <c r="D196">
        <v>16.899999999999999</v>
      </c>
      <c r="E196">
        <f t="shared" si="12"/>
        <v>43.9</v>
      </c>
      <c r="G196" s="3" t="s">
        <v>0</v>
      </c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x14ac:dyDescent="0.25">
      <c r="B197">
        <f t="shared" si="11"/>
        <v>13.3</v>
      </c>
      <c r="D197">
        <v>14.6</v>
      </c>
      <c r="E197" s="12">
        <f t="shared" si="12"/>
        <v>58.5</v>
      </c>
      <c r="G197" s="47" t="s">
        <v>24</v>
      </c>
      <c r="H197" s="47"/>
      <c r="I197" s="47"/>
      <c r="J197" s="47" t="s">
        <v>23</v>
      </c>
      <c r="K197" s="47"/>
      <c r="L197" s="47"/>
      <c r="M197" s="47"/>
      <c r="N197" s="47" t="s">
        <v>22</v>
      </c>
      <c r="O197" s="47"/>
      <c r="P197" s="47"/>
      <c r="Q197" s="3" t="s">
        <v>48</v>
      </c>
      <c r="R197" s="47" t="s">
        <v>21</v>
      </c>
      <c r="S197" s="47"/>
      <c r="T197" s="47"/>
      <c r="U197" s="4" t="s">
        <v>46</v>
      </c>
      <c r="V197" s="47" t="s">
        <v>44</v>
      </c>
      <c r="W197" s="47"/>
      <c r="X197" s="3"/>
    </row>
    <row r="198" spans="1:24" ht="15.75" thickBot="1" x14ac:dyDescent="0.3">
      <c r="B198">
        <f t="shared" si="11"/>
        <v>13.3</v>
      </c>
      <c r="E198">
        <f t="shared" si="12"/>
        <v>58.5</v>
      </c>
      <c r="G198" s="24" t="s">
        <v>53</v>
      </c>
      <c r="H198" s="24" t="s">
        <v>52</v>
      </c>
      <c r="I198" s="11" t="s">
        <v>25</v>
      </c>
      <c r="J198" s="24" t="s">
        <v>51</v>
      </c>
      <c r="K198" s="24" t="s">
        <v>23</v>
      </c>
      <c r="L198" s="24" t="s">
        <v>50</v>
      </c>
      <c r="M198" s="24" t="s">
        <v>25</v>
      </c>
      <c r="N198" s="24" t="s">
        <v>22</v>
      </c>
      <c r="O198" s="24" t="s">
        <v>49</v>
      </c>
      <c r="P198" s="11" t="s">
        <v>25</v>
      </c>
      <c r="Q198" s="24" t="s">
        <v>48</v>
      </c>
      <c r="R198" s="24" t="s">
        <v>21</v>
      </c>
      <c r="S198" s="24" t="s">
        <v>47</v>
      </c>
      <c r="T198" s="11" t="s">
        <v>25</v>
      </c>
      <c r="U198" s="24" t="s">
        <v>46</v>
      </c>
      <c r="V198" s="24" t="s">
        <v>45</v>
      </c>
      <c r="W198" s="11" t="s">
        <v>44</v>
      </c>
      <c r="X198" s="24"/>
    </row>
    <row r="199" spans="1:24" ht="15.75" thickBot="1" x14ac:dyDescent="0.3">
      <c r="B199">
        <f t="shared" si="11"/>
        <v>13.3</v>
      </c>
      <c r="E199">
        <f t="shared" si="12"/>
        <v>58.5</v>
      </c>
      <c r="G199" s="20">
        <v>13</v>
      </c>
      <c r="H199" s="7">
        <v>11</v>
      </c>
      <c r="I199" s="23">
        <f>G199+H199</f>
        <v>24</v>
      </c>
      <c r="J199" s="3">
        <v>0</v>
      </c>
      <c r="K199" s="3"/>
      <c r="L199" s="3"/>
      <c r="M199" s="3">
        <f>K199+L199</f>
        <v>0</v>
      </c>
      <c r="N199" s="20">
        <v>12</v>
      </c>
      <c r="O199" s="20">
        <v>14</v>
      </c>
      <c r="P199" s="22">
        <f>N199+O199</f>
        <v>26</v>
      </c>
      <c r="Q199" s="3" t="str">
        <f>IF(I199&gt;P199*2,"CRIT",IF(I199&gt;P199,"HIT","MISS"))</f>
        <v>MISS</v>
      </c>
      <c r="R199" s="20">
        <v>10</v>
      </c>
      <c r="S199" s="20">
        <v>6</v>
      </c>
      <c r="T199" s="21">
        <f>IF(Q199="CRIT",(R199+S199)*2,IF(Q199="HIT",R199+S199,0))</f>
        <v>0</v>
      </c>
      <c r="U199" s="20">
        <v>20</v>
      </c>
      <c r="V199" s="6">
        <f>T199*(100/(100+U199))</f>
        <v>0</v>
      </c>
      <c r="W199" s="19" t="str">
        <f>IF(Q199&lt;&gt;"MISS",V199,"MISS")</f>
        <v>MISS</v>
      </c>
      <c r="X199" s="3"/>
    </row>
    <row r="200" spans="1:24" x14ac:dyDescent="0.25">
      <c r="B200">
        <f t="shared" si="11"/>
        <v>13.3</v>
      </c>
      <c r="E200">
        <f t="shared" si="12"/>
        <v>58.5</v>
      </c>
      <c r="G200" s="3"/>
      <c r="H200" s="3">
        <v>16</v>
      </c>
      <c r="I200" s="3"/>
      <c r="J200" s="3"/>
      <c r="K200" s="3"/>
      <c r="L200" s="3"/>
      <c r="M200" s="3"/>
      <c r="N200" s="3"/>
      <c r="O200" s="3">
        <v>17</v>
      </c>
      <c r="P200" s="3"/>
      <c r="Q200" s="3"/>
      <c r="R200" s="3"/>
      <c r="S200" s="3">
        <v>16</v>
      </c>
      <c r="T200" s="3"/>
      <c r="U200" s="3"/>
      <c r="V200" s="3"/>
      <c r="W200" s="3"/>
      <c r="X200" s="3"/>
    </row>
    <row r="201" spans="1:24" x14ac:dyDescent="0.25">
      <c r="B201">
        <f t="shared" si="11"/>
        <v>13.3</v>
      </c>
      <c r="E201">
        <f t="shared" si="12"/>
        <v>58.5</v>
      </c>
    </row>
    <row r="207" spans="1:24" x14ac:dyDescent="0.25">
      <c r="B207" s="14" t="s">
        <v>33</v>
      </c>
      <c r="C207" s="14" t="s">
        <v>32</v>
      </c>
      <c r="G207" s="2" t="s">
        <v>43</v>
      </c>
      <c r="H207" t="s">
        <v>42</v>
      </c>
      <c r="I207" t="s">
        <v>7</v>
      </c>
      <c r="J207" t="s">
        <v>41</v>
      </c>
    </row>
    <row r="208" spans="1:24" x14ac:dyDescent="0.25">
      <c r="A208" t="s">
        <v>14</v>
      </c>
      <c r="B208" t="s">
        <v>0</v>
      </c>
      <c r="C208" t="s">
        <v>1</v>
      </c>
      <c r="G208" s="18" t="s">
        <v>1</v>
      </c>
      <c r="H208" s="1">
        <v>25.599999999999966</v>
      </c>
      <c r="I208" t="s">
        <v>40</v>
      </c>
      <c r="J208">
        <v>22</v>
      </c>
    </row>
    <row r="209" spans="1:10" x14ac:dyDescent="0.25">
      <c r="A209" t="s">
        <v>12</v>
      </c>
      <c r="B209" s="17">
        <v>21</v>
      </c>
      <c r="C209" s="17">
        <v>16</v>
      </c>
      <c r="G209" s="16" t="s">
        <v>0</v>
      </c>
      <c r="H209">
        <v>42.8</v>
      </c>
      <c r="I209" t="s">
        <v>40</v>
      </c>
    </row>
    <row r="210" spans="1:10" x14ac:dyDescent="0.25">
      <c r="A210" t="s">
        <v>10</v>
      </c>
      <c r="B210" s="17">
        <v>105</v>
      </c>
      <c r="C210" s="17">
        <v>241</v>
      </c>
      <c r="G210" s="16" t="s">
        <v>0</v>
      </c>
      <c r="H210">
        <v>40.799999999999997</v>
      </c>
      <c r="I210" t="s">
        <v>40</v>
      </c>
    </row>
    <row r="211" spans="1:10" x14ac:dyDescent="0.25">
      <c r="A211" t="s">
        <v>11</v>
      </c>
      <c r="B211" s="1">
        <v>105</v>
      </c>
      <c r="C211" s="1">
        <v>25.599999999999966</v>
      </c>
      <c r="G211" s="16" t="s">
        <v>0</v>
      </c>
      <c r="H211">
        <v>9.5</v>
      </c>
      <c r="I211" t="s">
        <v>40</v>
      </c>
    </row>
    <row r="212" spans="1:10" x14ac:dyDescent="0.25">
      <c r="B212" s="13"/>
      <c r="C212" s="13"/>
      <c r="G212" s="16" t="s">
        <v>0</v>
      </c>
      <c r="H212">
        <v>43.4</v>
      </c>
      <c r="I212" t="s">
        <v>40</v>
      </c>
    </row>
    <row r="213" spans="1:10" x14ac:dyDescent="0.25">
      <c r="A213">
        <v>1</v>
      </c>
      <c r="C213" s="1">
        <v>12.6</v>
      </c>
      <c r="G213" s="16" t="s">
        <v>0</v>
      </c>
      <c r="H213">
        <v>12</v>
      </c>
      <c r="I213" t="s">
        <v>40</v>
      </c>
    </row>
    <row r="214" spans="1:10" x14ac:dyDescent="0.25">
      <c r="A214">
        <v>2</v>
      </c>
      <c r="C214">
        <v>0</v>
      </c>
      <c r="G214" s="16" t="s">
        <v>0</v>
      </c>
      <c r="H214">
        <v>42.3</v>
      </c>
      <c r="I214" t="s">
        <v>40</v>
      </c>
    </row>
    <row r="215" spans="1:10" x14ac:dyDescent="0.25">
      <c r="A215">
        <v>3</v>
      </c>
      <c r="C215">
        <v>8.4</v>
      </c>
      <c r="G215" s="16" t="s">
        <v>0</v>
      </c>
      <c r="H215">
        <v>41.8</v>
      </c>
      <c r="I215" t="s">
        <v>40</v>
      </c>
    </row>
    <row r="216" spans="1:10" x14ac:dyDescent="0.25">
      <c r="A216">
        <v>4</v>
      </c>
      <c r="C216">
        <v>0</v>
      </c>
      <c r="G216" s="16" t="s">
        <v>0</v>
      </c>
      <c r="H216">
        <v>42.4</v>
      </c>
      <c r="I216" t="s">
        <v>40</v>
      </c>
    </row>
    <row r="217" spans="1:10" x14ac:dyDescent="0.25">
      <c r="A217">
        <v>5</v>
      </c>
      <c r="C217">
        <v>14.5</v>
      </c>
      <c r="G217" s="15" t="s">
        <v>0</v>
      </c>
      <c r="H217">
        <v>41.4</v>
      </c>
      <c r="I217" t="s">
        <v>40</v>
      </c>
      <c r="J217">
        <v>41</v>
      </c>
    </row>
    <row r="218" spans="1:10" x14ac:dyDescent="0.25">
      <c r="A218">
        <v>6</v>
      </c>
      <c r="C218">
        <v>0</v>
      </c>
    </row>
    <row r="219" spans="1:10" x14ac:dyDescent="0.25">
      <c r="A219">
        <v>7</v>
      </c>
      <c r="C219">
        <v>0</v>
      </c>
    </row>
    <row r="220" spans="1:10" x14ac:dyDescent="0.25">
      <c r="A220">
        <v>8</v>
      </c>
      <c r="C220">
        <v>9</v>
      </c>
    </row>
    <row r="221" spans="1:10" x14ac:dyDescent="0.25">
      <c r="A221">
        <v>9</v>
      </c>
      <c r="C221">
        <v>14.6</v>
      </c>
    </row>
    <row r="222" spans="1:10" x14ac:dyDescent="0.25">
      <c r="A222">
        <v>10</v>
      </c>
      <c r="C222">
        <v>9.5</v>
      </c>
    </row>
    <row r="223" spans="1:10" x14ac:dyDescent="0.25">
      <c r="A223">
        <v>11</v>
      </c>
      <c r="C223">
        <v>0</v>
      </c>
    </row>
    <row r="224" spans="1:10" x14ac:dyDescent="0.25">
      <c r="A224">
        <v>12</v>
      </c>
      <c r="C224">
        <v>8.6999999999999993</v>
      </c>
    </row>
    <row r="225" spans="1:3" x14ac:dyDescent="0.25">
      <c r="A225">
        <v>13</v>
      </c>
      <c r="C225">
        <v>0</v>
      </c>
    </row>
    <row r="226" spans="1:3" x14ac:dyDescent="0.25">
      <c r="A226">
        <v>14</v>
      </c>
      <c r="C226">
        <v>0</v>
      </c>
    </row>
    <row r="227" spans="1:3" x14ac:dyDescent="0.25">
      <c r="A227">
        <v>15</v>
      </c>
      <c r="C227">
        <v>8.9</v>
      </c>
    </row>
    <row r="228" spans="1:3" x14ac:dyDescent="0.25">
      <c r="A228">
        <v>16</v>
      </c>
      <c r="C228">
        <v>9</v>
      </c>
    </row>
    <row r="229" spans="1:3" x14ac:dyDescent="0.25">
      <c r="A229">
        <v>17</v>
      </c>
      <c r="C229">
        <v>0</v>
      </c>
    </row>
    <row r="230" spans="1:3" x14ac:dyDescent="0.25">
      <c r="A230">
        <v>18</v>
      </c>
      <c r="C230">
        <v>0</v>
      </c>
    </row>
    <row r="231" spans="1:3" x14ac:dyDescent="0.25">
      <c r="A231">
        <v>19</v>
      </c>
      <c r="C231">
        <v>14.4</v>
      </c>
    </row>
    <row r="232" spans="1:3" x14ac:dyDescent="0.25">
      <c r="A232">
        <v>20</v>
      </c>
      <c r="C232">
        <v>8.5</v>
      </c>
    </row>
    <row r="233" spans="1:3" x14ac:dyDescent="0.25">
      <c r="A233">
        <v>21</v>
      </c>
      <c r="C233">
        <v>0</v>
      </c>
    </row>
    <row r="234" spans="1:3" x14ac:dyDescent="0.25">
      <c r="A234">
        <v>22</v>
      </c>
      <c r="C234" s="12">
        <v>13.7</v>
      </c>
    </row>
    <row r="235" spans="1:3" x14ac:dyDescent="0.25">
      <c r="A235">
        <v>23</v>
      </c>
      <c r="C235">
        <v>12.8</v>
      </c>
    </row>
    <row r="236" spans="1:3" x14ac:dyDescent="0.25">
      <c r="A236">
        <v>24</v>
      </c>
      <c r="C236">
        <v>0</v>
      </c>
    </row>
    <row r="237" spans="1:3" x14ac:dyDescent="0.25">
      <c r="A237">
        <v>25</v>
      </c>
      <c r="C237">
        <v>13</v>
      </c>
    </row>
    <row r="238" spans="1:3" x14ac:dyDescent="0.25">
      <c r="A238">
        <v>26</v>
      </c>
      <c r="C238">
        <v>0</v>
      </c>
    </row>
    <row r="239" spans="1:3" x14ac:dyDescent="0.25">
      <c r="A239">
        <v>27</v>
      </c>
      <c r="C239">
        <v>10</v>
      </c>
    </row>
    <row r="240" spans="1:3" x14ac:dyDescent="0.25">
      <c r="A240">
        <v>28</v>
      </c>
      <c r="C240">
        <v>0</v>
      </c>
    </row>
    <row r="241" spans="1:3" x14ac:dyDescent="0.25">
      <c r="A241">
        <v>29</v>
      </c>
      <c r="C241">
        <v>0</v>
      </c>
    </row>
    <row r="242" spans="1:3" x14ac:dyDescent="0.25">
      <c r="A242">
        <v>30</v>
      </c>
      <c r="C242">
        <v>12.9</v>
      </c>
    </row>
    <row r="243" spans="1:3" x14ac:dyDescent="0.25">
      <c r="A243">
        <v>31</v>
      </c>
      <c r="C243">
        <v>0</v>
      </c>
    </row>
    <row r="244" spans="1:3" x14ac:dyDescent="0.25">
      <c r="A244">
        <v>32</v>
      </c>
      <c r="C244">
        <v>0</v>
      </c>
    </row>
    <row r="245" spans="1:3" x14ac:dyDescent="0.25">
      <c r="A245">
        <v>33</v>
      </c>
      <c r="C245">
        <v>0</v>
      </c>
    </row>
    <row r="246" spans="1:3" x14ac:dyDescent="0.25">
      <c r="A246">
        <v>34</v>
      </c>
      <c r="C246">
        <v>0</v>
      </c>
    </row>
    <row r="247" spans="1:3" x14ac:dyDescent="0.25">
      <c r="A247">
        <v>35</v>
      </c>
      <c r="C247">
        <v>12.9</v>
      </c>
    </row>
    <row r="248" spans="1:3" x14ac:dyDescent="0.25">
      <c r="A248">
        <v>36</v>
      </c>
      <c r="C248">
        <v>0</v>
      </c>
    </row>
    <row r="249" spans="1:3" x14ac:dyDescent="0.25">
      <c r="A249">
        <v>37</v>
      </c>
      <c r="C249">
        <v>0</v>
      </c>
    </row>
    <row r="250" spans="1:3" x14ac:dyDescent="0.25">
      <c r="A250">
        <v>38</v>
      </c>
      <c r="C250">
        <v>0</v>
      </c>
    </row>
    <row r="251" spans="1:3" x14ac:dyDescent="0.25">
      <c r="A251">
        <v>39</v>
      </c>
      <c r="C251">
        <v>12.8</v>
      </c>
    </row>
    <row r="252" spans="1:3" x14ac:dyDescent="0.25">
      <c r="A252">
        <v>40</v>
      </c>
      <c r="C252">
        <v>0</v>
      </c>
    </row>
    <row r="253" spans="1:3" x14ac:dyDescent="0.25">
      <c r="A253">
        <v>41</v>
      </c>
      <c r="C253">
        <v>9.1999999999999993</v>
      </c>
    </row>
    <row r="260" spans="1:11" x14ac:dyDescent="0.25">
      <c r="A260" s="14" t="s">
        <v>14</v>
      </c>
      <c r="B260" t="s">
        <v>1</v>
      </c>
      <c r="C260" t="s">
        <v>0</v>
      </c>
      <c r="D260" t="s">
        <v>0</v>
      </c>
      <c r="E260" t="s">
        <v>0</v>
      </c>
      <c r="F260" t="s">
        <v>0</v>
      </c>
      <c r="G260" t="s">
        <v>0</v>
      </c>
      <c r="H260" t="s">
        <v>0</v>
      </c>
      <c r="I260" t="s">
        <v>0</v>
      </c>
      <c r="J260" t="s">
        <v>0</v>
      </c>
      <c r="K260" t="s">
        <v>0</v>
      </c>
    </row>
    <row r="261" spans="1:11" x14ac:dyDescent="0.25">
      <c r="A261" s="14" t="s">
        <v>12</v>
      </c>
      <c r="B261" s="1" t="e" cm="1">
        <f t="array" aca="1" ref="B261" ca="1">INDIRECT("'"&amp;B260&amp;"'!B3")</f>
        <v>#REF!</v>
      </c>
      <c r="C261" s="1" t="e" cm="1">
        <f t="array" aca="1" ref="C261" ca="1">INDIRECT("'"&amp;C260&amp;"'!B3")</f>
        <v>#REF!</v>
      </c>
      <c r="D261" s="1" t="e" cm="1">
        <f t="array" aca="1" ref="D261" ca="1">INDIRECT("'"&amp;D260&amp;"'!B3")</f>
        <v>#REF!</v>
      </c>
      <c r="E261" s="1" t="e" cm="1">
        <f t="array" aca="1" ref="E261" ca="1">INDIRECT("'"&amp;E260&amp;"'!B3")</f>
        <v>#REF!</v>
      </c>
      <c r="F261" s="1" t="e" cm="1">
        <f t="array" aca="1" ref="F261" ca="1">INDIRECT("'"&amp;F260&amp;"'!B3")</f>
        <v>#REF!</v>
      </c>
      <c r="G261" s="1" t="e" cm="1">
        <f t="array" aca="1" ref="G261" ca="1">INDIRECT("'"&amp;G260&amp;"'!B3")</f>
        <v>#REF!</v>
      </c>
      <c r="H261" s="1" t="e" cm="1">
        <f t="array" aca="1" ref="H261" ca="1">INDIRECT("'"&amp;H260&amp;"'!B3")</f>
        <v>#REF!</v>
      </c>
      <c r="I261" s="1" t="e" cm="1">
        <f t="array" aca="1" ref="I261" ca="1">INDIRECT("'"&amp;I260&amp;"'!B3")</f>
        <v>#REF!</v>
      </c>
      <c r="J261" s="1" t="e" cm="1">
        <f t="array" aca="1" ref="J261" ca="1">INDIRECT("'"&amp;J260&amp;"'!B3")</f>
        <v>#REF!</v>
      </c>
      <c r="K261" s="1" t="e" cm="1">
        <f t="array" aca="1" ref="K261" ca="1">INDIRECT("'"&amp;K260&amp;"'!B3")</f>
        <v>#REF!</v>
      </c>
    </row>
    <row r="262" spans="1:11" x14ac:dyDescent="0.25">
      <c r="A262" s="14" t="s">
        <v>11</v>
      </c>
      <c r="B262" s="1" t="e">
        <f t="shared" ref="B262:K262" ca="1" si="13">B263-SUM(B268:B294)</f>
        <v>#REF!</v>
      </c>
      <c r="C262" s="1" t="e">
        <f t="shared" ca="1" si="13"/>
        <v>#REF!</v>
      </c>
      <c r="D262" s="1" t="e">
        <f t="shared" ca="1" si="13"/>
        <v>#REF!</v>
      </c>
      <c r="E262" s="1" t="e">
        <f t="shared" ca="1" si="13"/>
        <v>#REF!</v>
      </c>
      <c r="F262" s="1" t="e">
        <f t="shared" ca="1" si="13"/>
        <v>#REF!</v>
      </c>
      <c r="G262" s="1" t="e">
        <f t="shared" ca="1" si="13"/>
        <v>#REF!</v>
      </c>
      <c r="H262" s="1" t="e">
        <f t="shared" ca="1" si="13"/>
        <v>#REF!</v>
      </c>
      <c r="I262" s="1" t="e">
        <f t="shared" ca="1" si="13"/>
        <v>#REF!</v>
      </c>
      <c r="J262" s="1" t="e">
        <f t="shared" ca="1" si="13"/>
        <v>#REF!</v>
      </c>
      <c r="K262" s="1" t="e">
        <f t="shared" ca="1" si="13"/>
        <v>#REF!</v>
      </c>
    </row>
    <row r="263" spans="1:11" x14ac:dyDescent="0.25">
      <c r="A263" s="14" t="s">
        <v>10</v>
      </c>
      <c r="B263" s="1" t="e" cm="1">
        <f t="array" aca="1" ref="B263" ca="1">INDIRECT("'"&amp;B260&amp;"'!F9")</f>
        <v>#REF!</v>
      </c>
      <c r="C263" s="1" t="e" cm="1">
        <f t="array" aca="1" ref="C263" ca="1">INDIRECT("'"&amp;C260&amp;"'!F9")</f>
        <v>#REF!</v>
      </c>
      <c r="D263" s="1" t="e" cm="1">
        <f t="array" aca="1" ref="D263" ca="1">INDIRECT("'"&amp;D260&amp;"'!F9")</f>
        <v>#REF!</v>
      </c>
      <c r="E263" s="1" t="e" cm="1">
        <f t="array" aca="1" ref="E263" ca="1">INDIRECT("'"&amp;E260&amp;"'!F9")</f>
        <v>#REF!</v>
      </c>
      <c r="F263" s="1" t="e" cm="1">
        <f t="array" aca="1" ref="F263" ca="1">INDIRECT("'"&amp;F260&amp;"'!F9")</f>
        <v>#REF!</v>
      </c>
      <c r="G263" s="1" t="e" cm="1">
        <f t="array" aca="1" ref="G263" ca="1">INDIRECT("'"&amp;G260&amp;"'!F9")</f>
        <v>#REF!</v>
      </c>
      <c r="H263" s="1" t="e" cm="1">
        <f t="array" aca="1" ref="H263" ca="1">INDIRECT("'"&amp;H260&amp;"'!F9")</f>
        <v>#REF!</v>
      </c>
      <c r="I263" s="1" t="e" cm="1">
        <f t="array" aca="1" ref="I263" ca="1">INDIRECT("'"&amp;I260&amp;"'!F9")</f>
        <v>#REF!</v>
      </c>
      <c r="J263" s="1" t="e" cm="1">
        <f t="array" aca="1" ref="J263" ca="1">INDIRECT("'"&amp;J260&amp;"'!F9")</f>
        <v>#REF!</v>
      </c>
      <c r="K263" s="1" t="e" cm="1">
        <f t="array" aca="1" ref="K263" ca="1">INDIRECT("'"&amp;K260&amp;"'!F9")</f>
        <v>#REF!</v>
      </c>
    </row>
    <row r="264" spans="1:11" x14ac:dyDescent="0.25">
      <c r="A264" s="14" t="s">
        <v>39</v>
      </c>
      <c r="B264" s="1" t="e">
        <f ca="1">B265-7-7-3.5-5.9/1.2</f>
        <v>#REF!</v>
      </c>
      <c r="C264" s="1" t="e">
        <f t="shared" ref="C264:K264" ca="1" si="14">C265</f>
        <v>#REF!</v>
      </c>
      <c r="D264" s="1" t="e">
        <f t="shared" ca="1" si="14"/>
        <v>#REF!</v>
      </c>
      <c r="E264" s="1" t="e">
        <f t="shared" ca="1" si="14"/>
        <v>#REF!</v>
      </c>
      <c r="F264" s="1" t="e">
        <f t="shared" ca="1" si="14"/>
        <v>#REF!</v>
      </c>
      <c r="G264" s="1" t="e">
        <f t="shared" ca="1" si="14"/>
        <v>#REF!</v>
      </c>
      <c r="H264" s="1" t="e">
        <f t="shared" ca="1" si="14"/>
        <v>#REF!</v>
      </c>
      <c r="I264" s="1" t="e">
        <f t="shared" ca="1" si="14"/>
        <v>#REF!</v>
      </c>
      <c r="J264" s="1" t="e">
        <f t="shared" ca="1" si="14"/>
        <v>#REF!</v>
      </c>
      <c r="K264" s="1" t="e">
        <f t="shared" ca="1" si="14"/>
        <v>#REF!</v>
      </c>
    </row>
    <row r="265" spans="1:11" x14ac:dyDescent="0.25">
      <c r="A265" s="14" t="s">
        <v>38</v>
      </c>
      <c r="B265" s="1" t="e" cm="1">
        <f t="array" aca="1" ref="B265" ca="1">INDIRECT("'"&amp;B260&amp;"'!F22")</f>
        <v>#REF!</v>
      </c>
      <c r="C265" s="1" t="e" cm="1">
        <f t="array" aca="1" ref="C265" ca="1">INDIRECT("'"&amp;C260&amp;"'!F22")</f>
        <v>#REF!</v>
      </c>
      <c r="D265" s="1" t="e" cm="1">
        <f t="array" aca="1" ref="D265" ca="1">INDIRECT("'"&amp;D260&amp;"'!F22")</f>
        <v>#REF!</v>
      </c>
      <c r="E265" s="1" t="e" cm="1">
        <f t="array" aca="1" ref="E265" ca="1">INDIRECT("'"&amp;E260&amp;"'!F22")</f>
        <v>#REF!</v>
      </c>
      <c r="F265" s="1" t="e" cm="1">
        <f t="array" aca="1" ref="F265" ca="1">INDIRECT("'"&amp;F260&amp;"'!F22")</f>
        <v>#REF!</v>
      </c>
      <c r="G265" s="1" t="e" cm="1">
        <f t="array" aca="1" ref="G265" ca="1">INDIRECT("'"&amp;G260&amp;"'!F22")</f>
        <v>#REF!</v>
      </c>
      <c r="H265" s="1" t="e" cm="1">
        <f t="array" aca="1" ref="H265" ca="1">INDIRECT("'"&amp;H260&amp;"'!F22")</f>
        <v>#REF!</v>
      </c>
      <c r="I265" s="1" t="e" cm="1">
        <f t="array" aca="1" ref="I265" ca="1">INDIRECT("'"&amp;I260&amp;"'!F22")</f>
        <v>#REF!</v>
      </c>
      <c r="J265" s="1" t="e" cm="1">
        <f t="array" aca="1" ref="J265" ca="1">INDIRECT("'"&amp;J260&amp;"'!F22")</f>
        <v>#REF!</v>
      </c>
      <c r="K265" s="1" t="e" cm="1">
        <f t="array" aca="1" ref="K265" ca="1">INDIRECT("'"&amp;K260&amp;"'!F22")</f>
        <v>#REF!</v>
      </c>
    </row>
    <row r="266" spans="1:11" x14ac:dyDescent="0.25">
      <c r="C266" t="s">
        <v>37</v>
      </c>
      <c r="D266" t="s">
        <v>36</v>
      </c>
      <c r="E266" t="s">
        <v>37</v>
      </c>
      <c r="F266" t="s">
        <v>37</v>
      </c>
      <c r="G266" t="s">
        <v>36</v>
      </c>
      <c r="H266" t="s">
        <v>36</v>
      </c>
      <c r="I266" t="s">
        <v>37</v>
      </c>
      <c r="J266" t="s">
        <v>36</v>
      </c>
    </row>
    <row r="267" spans="1:11" x14ac:dyDescent="0.25">
      <c r="A267" s="14" t="s">
        <v>35</v>
      </c>
      <c r="B267" s="13"/>
      <c r="C267" s="13">
        <f>MAX(0,5-MAX($A$268:$A$294))</f>
        <v>0</v>
      </c>
      <c r="D267" s="13">
        <f>MAX(0,6-MAX($A$268:$A$294))</f>
        <v>0</v>
      </c>
      <c r="E267" s="13">
        <f>MAX(0,7-MAX($A$268:$A$294))</f>
        <v>0</v>
      </c>
      <c r="F267" s="13">
        <f>MAX(0,8-MAX($A$268:$A$294))</f>
        <v>0</v>
      </c>
      <c r="G267" s="13">
        <f>MAX(0,9-MAX($A$268:$A$294))</f>
        <v>0</v>
      </c>
      <c r="H267" s="13">
        <f>MAX(0,10-MAX($A$268:$A$294))</f>
        <v>0</v>
      </c>
      <c r="I267" s="13">
        <f>MAX(0,11-MAX($A$268:$A$294))</f>
        <v>0</v>
      </c>
      <c r="J267" s="13">
        <f>MAX(0,12-MAX($A$268:$A$294))</f>
        <v>0</v>
      </c>
      <c r="K267" s="13">
        <f>MAX(0,13-MAX($A$268:$A$294))</f>
        <v>0</v>
      </c>
    </row>
    <row r="268" spans="1:11" x14ac:dyDescent="0.25">
      <c r="A268">
        <v>1</v>
      </c>
      <c r="C268">
        <v>0</v>
      </c>
    </row>
    <row r="269" spans="1:11" x14ac:dyDescent="0.25">
      <c r="A269">
        <v>2</v>
      </c>
    </row>
    <row r="270" spans="1:11" x14ac:dyDescent="0.25">
      <c r="A270">
        <v>3</v>
      </c>
      <c r="C270">
        <v>64.599999999999994</v>
      </c>
    </row>
    <row r="271" spans="1:11" x14ac:dyDescent="0.25">
      <c r="A271">
        <v>4</v>
      </c>
    </row>
    <row r="272" spans="1:11" x14ac:dyDescent="0.25">
      <c r="A272">
        <v>5</v>
      </c>
      <c r="D272">
        <v>30.9</v>
      </c>
    </row>
    <row r="273" spans="1:10" x14ac:dyDescent="0.25">
      <c r="A273">
        <v>6</v>
      </c>
      <c r="B273">
        <v>0</v>
      </c>
    </row>
    <row r="274" spans="1:10" x14ac:dyDescent="0.25">
      <c r="A274">
        <v>7</v>
      </c>
      <c r="E274">
        <v>62.2</v>
      </c>
    </row>
    <row r="275" spans="1:10" x14ac:dyDescent="0.25">
      <c r="A275">
        <v>8</v>
      </c>
      <c r="B275">
        <v>0</v>
      </c>
    </row>
    <row r="276" spans="1:10" x14ac:dyDescent="0.25">
      <c r="A276">
        <v>9</v>
      </c>
      <c r="B276">
        <v>0</v>
      </c>
      <c r="F276">
        <v>62.2</v>
      </c>
    </row>
    <row r="277" spans="1:10" x14ac:dyDescent="0.25">
      <c r="A277">
        <v>10</v>
      </c>
      <c r="B277">
        <v>9.6</v>
      </c>
    </row>
    <row r="278" spans="1:10" x14ac:dyDescent="0.25">
      <c r="A278">
        <v>11</v>
      </c>
      <c r="B278">
        <v>14.6</v>
      </c>
      <c r="H278">
        <v>0</v>
      </c>
    </row>
    <row r="279" spans="1:10" x14ac:dyDescent="0.25">
      <c r="A279">
        <v>12</v>
      </c>
      <c r="B279">
        <f>0+9.8+12.7+0</f>
        <v>22.5</v>
      </c>
    </row>
    <row r="280" spans="1:10" x14ac:dyDescent="0.25">
      <c r="A280">
        <v>13</v>
      </c>
      <c r="B280">
        <f>0+9.7+13.4+0+13.1</f>
        <v>36.200000000000003</v>
      </c>
    </row>
    <row r="281" spans="1:10" x14ac:dyDescent="0.25">
      <c r="A281">
        <v>14</v>
      </c>
      <c r="B281">
        <f>0+0+9.9+0+9.3</f>
        <v>19.200000000000003</v>
      </c>
    </row>
    <row r="282" spans="1:10" x14ac:dyDescent="0.25">
      <c r="A282">
        <v>15</v>
      </c>
      <c r="B282">
        <f>14.7/1.5+0+0+0</f>
        <v>9.7999999999999989</v>
      </c>
      <c r="I282">
        <v>62</v>
      </c>
    </row>
    <row r="283" spans="1:10" x14ac:dyDescent="0.25">
      <c r="A283">
        <v>16</v>
      </c>
      <c r="B283" s="12">
        <f>13.8/1.5+0+9.1+0</f>
        <v>18.3</v>
      </c>
    </row>
    <row r="284" spans="1:10" x14ac:dyDescent="0.25">
      <c r="A284">
        <v>17</v>
      </c>
      <c r="B284">
        <f>9.6+13.2/1.5+0</f>
        <v>18.399999999999999</v>
      </c>
      <c r="G284">
        <v>31.4</v>
      </c>
    </row>
    <row r="285" spans="1:10" x14ac:dyDescent="0.25">
      <c r="A285">
        <v>18</v>
      </c>
      <c r="B285">
        <f>0+0+0</f>
        <v>0</v>
      </c>
    </row>
    <row r="286" spans="1:10" x14ac:dyDescent="0.25">
      <c r="A286">
        <v>19</v>
      </c>
      <c r="B286">
        <f>9.9+0+0</f>
        <v>9.9</v>
      </c>
      <c r="H286">
        <v>0</v>
      </c>
    </row>
    <row r="287" spans="1:10" x14ac:dyDescent="0.25">
      <c r="A287">
        <v>20</v>
      </c>
      <c r="B287">
        <f>0+13.3+0</f>
        <v>13.3</v>
      </c>
    </row>
    <row r="288" spans="1:10" x14ac:dyDescent="0.25">
      <c r="A288">
        <v>21</v>
      </c>
      <c r="B288">
        <f>0+0</f>
        <v>0</v>
      </c>
      <c r="J288">
        <v>40.799999999999997</v>
      </c>
    </row>
    <row r="289" spans="1:16" x14ac:dyDescent="0.25">
      <c r="A289">
        <v>22</v>
      </c>
      <c r="B289">
        <f>8.5+0</f>
        <v>8.5</v>
      </c>
    </row>
    <row r="290" spans="1:16" x14ac:dyDescent="0.25">
      <c r="A290">
        <v>23</v>
      </c>
      <c r="B290">
        <f>0</f>
        <v>0</v>
      </c>
      <c r="D290" s="1"/>
      <c r="H290">
        <v>31.3</v>
      </c>
    </row>
    <row r="291" spans="1:16" x14ac:dyDescent="0.25">
      <c r="A291">
        <v>24</v>
      </c>
      <c r="B291">
        <v>14.5</v>
      </c>
      <c r="D291" s="1"/>
    </row>
    <row r="292" spans="1:16" x14ac:dyDescent="0.25">
      <c r="A292">
        <v>25</v>
      </c>
      <c r="B292">
        <v>0</v>
      </c>
    </row>
    <row r="293" spans="1:16" x14ac:dyDescent="0.25">
      <c r="A293">
        <v>26</v>
      </c>
      <c r="B293">
        <v>0</v>
      </c>
    </row>
    <row r="294" spans="1:16" x14ac:dyDescent="0.25">
      <c r="A294">
        <v>27</v>
      </c>
      <c r="K294">
        <v>63.8</v>
      </c>
    </row>
    <row r="298" spans="1:16" x14ac:dyDescent="0.25">
      <c r="A298" s="3"/>
      <c r="B298" s="3"/>
      <c r="C298" s="3"/>
      <c r="D298" s="3"/>
      <c r="E298" s="3"/>
      <c r="F298" s="3"/>
      <c r="G298" s="3"/>
      <c r="H298" s="3"/>
      <c r="I298" s="3"/>
      <c r="K298" s="2" t="s">
        <v>34</v>
      </c>
      <c r="L298" s="2" t="s">
        <v>33</v>
      </c>
      <c r="M298" s="2" t="s">
        <v>32</v>
      </c>
      <c r="N298" s="2" t="s">
        <v>21</v>
      </c>
      <c r="O298" s="2" t="s">
        <v>31</v>
      </c>
      <c r="P298" s="2" t="s">
        <v>30</v>
      </c>
    </row>
    <row r="299" spans="1:16" x14ac:dyDescent="0.25">
      <c r="A299" s="3"/>
      <c r="B299" s="3"/>
      <c r="C299" s="11" t="s">
        <v>29</v>
      </c>
      <c r="D299" s="11" t="s">
        <v>28</v>
      </c>
      <c r="E299" s="11" t="s">
        <v>27</v>
      </c>
      <c r="F299" s="11" t="s">
        <v>26</v>
      </c>
      <c r="G299" s="11" t="s">
        <v>25</v>
      </c>
      <c r="H299" s="3"/>
      <c r="I299" s="3"/>
      <c r="K299">
        <v>1</v>
      </c>
      <c r="L299" t="s">
        <v>1</v>
      </c>
      <c r="M299" t="s">
        <v>0</v>
      </c>
      <c r="N299" s="1">
        <v>53.2</v>
      </c>
      <c r="O299" s="1"/>
      <c r="P299" s="1"/>
    </row>
    <row r="300" spans="1:16" x14ac:dyDescent="0.25">
      <c r="A300" s="10" t="s">
        <v>1</v>
      </c>
      <c r="B300" s="8" t="s">
        <v>24</v>
      </c>
      <c r="C300" s="6">
        <v>6.8181818181818183</v>
      </c>
      <c r="D300" s="6"/>
      <c r="E300" s="7">
        <v>8.295310395418058</v>
      </c>
      <c r="F300" s="6">
        <v>1</v>
      </c>
      <c r="G300" s="5">
        <v>15.113492213599876</v>
      </c>
      <c r="H300" s="4"/>
      <c r="I300" s="3"/>
      <c r="K300">
        <v>2</v>
      </c>
      <c r="N300" s="1"/>
      <c r="O300" s="1"/>
      <c r="P300" s="1"/>
    </row>
    <row r="301" spans="1:16" x14ac:dyDescent="0.25">
      <c r="A301" s="3"/>
      <c r="B301" s="8" t="s">
        <v>23</v>
      </c>
      <c r="C301" s="6" t="e">
        <v>#REF!</v>
      </c>
      <c r="D301" s="6"/>
      <c r="E301" s="7" t="e">
        <v>#REF!</v>
      </c>
      <c r="F301" s="6">
        <v>1</v>
      </c>
      <c r="G301" s="5" t="e">
        <v>#REF!</v>
      </c>
      <c r="H301" s="4"/>
      <c r="I301" s="3"/>
      <c r="N301" s="1"/>
      <c r="O301" s="1"/>
      <c r="P301" s="1"/>
    </row>
    <row r="302" spans="1:16" x14ac:dyDescent="0.25">
      <c r="A302" s="10" t="s">
        <v>0</v>
      </c>
      <c r="B302" s="8" t="s">
        <v>22</v>
      </c>
      <c r="C302" s="6">
        <v>0.4</v>
      </c>
      <c r="D302" s="6"/>
      <c r="E302" s="7">
        <v>16.915128314356469</v>
      </c>
      <c r="F302" s="6">
        <v>1</v>
      </c>
      <c r="G302" s="5">
        <v>17.315128314356468</v>
      </c>
      <c r="H302" s="4"/>
      <c r="I302" s="3"/>
      <c r="K302">
        <v>3</v>
      </c>
      <c r="L302" t="s">
        <v>1</v>
      </c>
      <c r="M302" t="s">
        <v>0</v>
      </c>
      <c r="N302" s="1">
        <v>31.6</v>
      </c>
      <c r="O302" s="1"/>
      <c r="P302" s="1"/>
    </row>
    <row r="303" spans="1:16" x14ac:dyDescent="0.25">
      <c r="A303" s="3" t="s">
        <v>1</v>
      </c>
      <c r="B303" s="8" t="s">
        <v>21</v>
      </c>
      <c r="C303" s="6">
        <v>40</v>
      </c>
      <c r="D303" s="6"/>
      <c r="E303" s="7">
        <v>24.146043780495898</v>
      </c>
      <c r="F303" s="6">
        <v>1</v>
      </c>
      <c r="G303" s="5">
        <v>0</v>
      </c>
      <c r="H303" s="4"/>
      <c r="I303" s="3"/>
      <c r="K303">
        <v>4</v>
      </c>
      <c r="N303" s="1"/>
      <c r="O303" s="1"/>
      <c r="P303" s="1"/>
    </row>
    <row r="304" spans="1:16" x14ac:dyDescent="0.25">
      <c r="A304" s="3" t="s">
        <v>0</v>
      </c>
      <c r="B304" s="8" t="s">
        <v>20</v>
      </c>
      <c r="C304" s="6"/>
      <c r="D304" s="6"/>
      <c r="E304" s="6"/>
      <c r="F304" s="6">
        <v>0.76923076923076927</v>
      </c>
      <c r="G304" s="9">
        <v>0</v>
      </c>
      <c r="H304" s="4" t="s">
        <v>19</v>
      </c>
      <c r="I304" s="3"/>
      <c r="K304">
        <v>5</v>
      </c>
      <c r="L304" t="s">
        <v>1</v>
      </c>
      <c r="M304" t="s">
        <v>0</v>
      </c>
      <c r="N304" s="1">
        <v>106.2</v>
      </c>
      <c r="O304" s="1"/>
      <c r="P304" s="1"/>
    </row>
    <row r="305" spans="1:16" x14ac:dyDescent="0.25">
      <c r="A305" s="3" t="s">
        <v>0</v>
      </c>
      <c r="B305" s="8" t="s">
        <v>18</v>
      </c>
      <c r="C305" s="6">
        <v>10.916666666666666</v>
      </c>
      <c r="D305" s="6"/>
      <c r="E305" s="7">
        <v>0.17522116281634817</v>
      </c>
      <c r="F305" s="6">
        <v>1</v>
      </c>
      <c r="G305" s="5">
        <v>11.091887829483014</v>
      </c>
      <c r="H305" s="4" t="s">
        <v>15</v>
      </c>
      <c r="I305" s="3"/>
      <c r="K305">
        <v>6</v>
      </c>
      <c r="N305" s="1"/>
      <c r="O305" s="1"/>
      <c r="P305" s="1"/>
    </row>
    <row r="306" spans="1:16" x14ac:dyDescent="0.25">
      <c r="A306" s="3" t="s">
        <v>0</v>
      </c>
      <c r="B306" s="8" t="s">
        <v>17</v>
      </c>
      <c r="C306" s="6">
        <v>5.7045454545454541</v>
      </c>
      <c r="D306" s="6"/>
      <c r="E306" s="7">
        <v>0.39310635303210117</v>
      </c>
      <c r="F306" s="6">
        <v>1</v>
      </c>
      <c r="G306" s="5">
        <v>6.097651807577555</v>
      </c>
      <c r="H306" s="4" t="s">
        <v>15</v>
      </c>
      <c r="I306" s="3"/>
      <c r="K306">
        <v>7</v>
      </c>
      <c r="L306" t="s">
        <v>1</v>
      </c>
      <c r="M306" t="s">
        <v>0</v>
      </c>
      <c r="N306" s="1">
        <v>42.5</v>
      </c>
      <c r="O306" s="1"/>
      <c r="P306" s="1"/>
    </row>
    <row r="307" spans="1:16" x14ac:dyDescent="0.25">
      <c r="A307" s="3" t="s">
        <v>0</v>
      </c>
      <c r="B307" s="8" t="s">
        <v>16</v>
      </c>
      <c r="C307" s="6">
        <v>53</v>
      </c>
      <c r="D307" s="6"/>
      <c r="E307" s="7">
        <v>1.1400408301690828</v>
      </c>
      <c r="F307" s="6">
        <v>1</v>
      </c>
      <c r="G307" s="5">
        <v>54.140040830169085</v>
      </c>
      <c r="H307" s="4" t="s">
        <v>15</v>
      </c>
      <c r="I307" s="3"/>
      <c r="K307">
        <v>8</v>
      </c>
      <c r="N307" s="1"/>
      <c r="O307" s="1"/>
      <c r="P307" s="1"/>
    </row>
    <row r="308" spans="1:16" x14ac:dyDescent="0.25">
      <c r="A308" s="3"/>
      <c r="B308" s="3"/>
      <c r="C308" s="3"/>
      <c r="D308" s="3"/>
      <c r="E308" s="3"/>
      <c r="F308" s="3"/>
      <c r="G308" s="3"/>
      <c r="H308" s="3"/>
      <c r="I308" s="3"/>
      <c r="K308">
        <v>9</v>
      </c>
      <c r="L308" t="s">
        <v>1</v>
      </c>
      <c r="M308" t="s">
        <v>0</v>
      </c>
      <c r="N308" s="1">
        <v>0</v>
      </c>
      <c r="O308" s="1"/>
      <c r="P308" s="1"/>
    </row>
    <row r="309" spans="1:16" x14ac:dyDescent="0.25">
      <c r="K309">
        <v>9.1</v>
      </c>
      <c r="L309" t="s">
        <v>0</v>
      </c>
      <c r="M309" t="s">
        <v>1</v>
      </c>
      <c r="N309" s="1">
        <v>12</v>
      </c>
      <c r="O309" s="1">
        <v>2.916666666666667</v>
      </c>
      <c r="P309" s="1"/>
    </row>
    <row r="310" spans="1:16" x14ac:dyDescent="0.25">
      <c r="K310">
        <v>10</v>
      </c>
      <c r="L310" t="s">
        <v>0</v>
      </c>
      <c r="M310" t="s">
        <v>1</v>
      </c>
      <c r="N310" s="1">
        <v>12.9</v>
      </c>
      <c r="O310" s="1"/>
      <c r="P310" s="1"/>
    </row>
    <row r="311" spans="1:16" x14ac:dyDescent="0.25">
      <c r="K311">
        <v>10.1</v>
      </c>
      <c r="L311" t="s">
        <v>0</v>
      </c>
      <c r="M311" t="s">
        <v>1</v>
      </c>
      <c r="N311" s="1">
        <v>14.7</v>
      </c>
      <c r="O311" s="1"/>
      <c r="P311" s="1"/>
    </row>
    <row r="312" spans="1:16" x14ac:dyDescent="0.25">
      <c r="A312" s="2" t="s">
        <v>14</v>
      </c>
      <c r="B312" s="2" t="s">
        <v>13</v>
      </c>
      <c r="C312" s="2" t="s">
        <v>12</v>
      </c>
      <c r="D312" s="2" t="s">
        <v>11</v>
      </c>
      <c r="E312" s="2" t="s">
        <v>10</v>
      </c>
      <c r="F312" s="2" t="s">
        <v>9</v>
      </c>
      <c r="G312" s="2" t="s">
        <v>8</v>
      </c>
      <c r="H312" s="2" t="s">
        <v>7</v>
      </c>
      <c r="K312">
        <v>11</v>
      </c>
      <c r="L312" t="s">
        <v>1</v>
      </c>
      <c r="M312" t="s">
        <v>0</v>
      </c>
      <c r="N312" s="1">
        <v>65.900000000000006</v>
      </c>
      <c r="O312" s="1"/>
      <c r="P312" s="1"/>
    </row>
    <row r="313" spans="1:16" x14ac:dyDescent="0.25">
      <c r="A313" t="s">
        <v>1</v>
      </c>
      <c r="B313" s="1" t="s">
        <v>6</v>
      </c>
      <c r="C313" s="1">
        <v>16</v>
      </c>
      <c r="D313" s="1">
        <v>127</v>
      </c>
      <c r="E313" s="1">
        <v>241.5</v>
      </c>
      <c r="F313" s="1">
        <v>25.066666666666666</v>
      </c>
      <c r="G313" s="1">
        <v>28.666666666666668</v>
      </c>
      <c r="H313" s="1"/>
      <c r="K313">
        <v>11.1</v>
      </c>
      <c r="L313" t="s">
        <v>0</v>
      </c>
      <c r="M313" t="s">
        <v>1</v>
      </c>
      <c r="N313" s="1">
        <v>0</v>
      </c>
      <c r="O313" s="1"/>
      <c r="P313" s="1"/>
    </row>
    <row r="314" spans="1:16" x14ac:dyDescent="0.25">
      <c r="A314" t="s">
        <v>0</v>
      </c>
      <c r="B314" s="1" t="s">
        <v>3</v>
      </c>
      <c r="C314" s="1">
        <v>21</v>
      </c>
      <c r="D314" s="1">
        <v>-454.9</v>
      </c>
      <c r="E314" s="1">
        <v>105</v>
      </c>
      <c r="F314" s="1">
        <v>40.5</v>
      </c>
      <c r="G314" s="1">
        <v>43.416666666666664</v>
      </c>
      <c r="H314" s="1" t="s">
        <v>4</v>
      </c>
      <c r="K314">
        <v>11.2</v>
      </c>
      <c r="L314" t="s">
        <v>0</v>
      </c>
      <c r="M314" t="s">
        <v>1</v>
      </c>
      <c r="N314" s="1">
        <v>9.1999999999999993</v>
      </c>
      <c r="O314" s="1"/>
      <c r="P314" s="1"/>
    </row>
    <row r="315" spans="1:16" x14ac:dyDescent="0.25">
      <c r="A315" t="s">
        <v>0</v>
      </c>
      <c r="B315" s="1" t="s">
        <v>3</v>
      </c>
      <c r="C315" s="1">
        <v>21</v>
      </c>
      <c r="D315" s="1">
        <v>-454.9</v>
      </c>
      <c r="E315" s="1">
        <v>105</v>
      </c>
      <c r="F315" s="1">
        <v>40.5</v>
      </c>
      <c r="G315" s="1">
        <v>43.416666666666664</v>
      </c>
      <c r="H315" s="1" t="s">
        <v>4</v>
      </c>
      <c r="K315">
        <v>12</v>
      </c>
      <c r="L315" t="s">
        <v>0</v>
      </c>
      <c r="M315" t="s">
        <v>1</v>
      </c>
      <c r="N315" s="1">
        <v>0</v>
      </c>
      <c r="O315" s="1"/>
      <c r="P315" s="1"/>
    </row>
    <row r="316" spans="1:16" x14ac:dyDescent="0.25">
      <c r="A316" t="s">
        <v>0</v>
      </c>
      <c r="B316" s="1" t="s">
        <v>3</v>
      </c>
      <c r="C316" s="1">
        <v>21</v>
      </c>
      <c r="D316" s="1">
        <v>-454.9</v>
      </c>
      <c r="E316" s="1">
        <v>105</v>
      </c>
      <c r="F316" s="1">
        <v>40.5</v>
      </c>
      <c r="G316" s="1">
        <v>43.416666666666664</v>
      </c>
      <c r="H316" s="1" t="s">
        <v>5</v>
      </c>
      <c r="K316">
        <v>12.1</v>
      </c>
      <c r="L316" t="s">
        <v>0</v>
      </c>
      <c r="M316" t="s">
        <v>1</v>
      </c>
      <c r="N316" s="1">
        <v>14.1</v>
      </c>
      <c r="O316" s="1"/>
      <c r="P316" s="1"/>
    </row>
    <row r="317" spans="1:16" x14ac:dyDescent="0.25">
      <c r="A317" t="s">
        <v>0</v>
      </c>
      <c r="B317" s="1" t="s">
        <v>3</v>
      </c>
      <c r="C317" s="1">
        <v>21</v>
      </c>
      <c r="D317" s="1">
        <v>-454.9</v>
      </c>
      <c r="E317" s="1">
        <v>105</v>
      </c>
      <c r="F317" s="1">
        <v>40.5</v>
      </c>
      <c r="G317" s="1">
        <v>43.416666666666664</v>
      </c>
      <c r="H317" s="1" t="s">
        <v>4</v>
      </c>
      <c r="K317">
        <v>12.2</v>
      </c>
      <c r="L317" t="s">
        <v>0</v>
      </c>
      <c r="M317" t="s">
        <v>1</v>
      </c>
      <c r="N317" s="1">
        <v>9.1</v>
      </c>
      <c r="O317" s="1"/>
      <c r="P317" s="1"/>
    </row>
    <row r="318" spans="1:16" x14ac:dyDescent="0.25">
      <c r="A318" t="s">
        <v>0</v>
      </c>
      <c r="B318" s="1" t="s">
        <v>3</v>
      </c>
      <c r="C318" s="1">
        <v>21</v>
      </c>
      <c r="D318" s="1">
        <v>-454.9</v>
      </c>
      <c r="E318" s="1">
        <v>105</v>
      </c>
      <c r="F318" s="1">
        <v>40.5</v>
      </c>
      <c r="G318" s="1">
        <v>43.416666666666664</v>
      </c>
      <c r="H318" s="1" t="s">
        <v>4</v>
      </c>
      <c r="K318">
        <v>13</v>
      </c>
      <c r="L318" t="s">
        <v>1</v>
      </c>
      <c r="M318" t="s">
        <v>0</v>
      </c>
      <c r="N318" s="1">
        <v>67.900000000000006</v>
      </c>
      <c r="O318" s="1"/>
      <c r="P318" s="1"/>
    </row>
    <row r="319" spans="1:16" x14ac:dyDescent="0.25">
      <c r="A319" t="s">
        <v>0</v>
      </c>
      <c r="B319" s="1" t="s">
        <v>3</v>
      </c>
      <c r="C319" s="1">
        <v>21</v>
      </c>
      <c r="D319" s="1">
        <v>-454.9</v>
      </c>
      <c r="E319" s="1">
        <v>105</v>
      </c>
      <c r="F319" s="1">
        <v>40.5</v>
      </c>
      <c r="G319" s="1">
        <v>43.416666666666664</v>
      </c>
      <c r="H319" s="1" t="s">
        <v>2</v>
      </c>
      <c r="K319">
        <v>13.1</v>
      </c>
      <c r="L319" t="s">
        <v>0</v>
      </c>
      <c r="M319" t="s">
        <v>1</v>
      </c>
      <c r="N319" s="1">
        <v>9.6999999999999993</v>
      </c>
      <c r="O319" s="1"/>
      <c r="P319" s="1"/>
    </row>
    <row r="320" spans="1:16" x14ac:dyDescent="0.25">
      <c r="A320" t="s">
        <v>0</v>
      </c>
      <c r="B320" s="1" t="s">
        <v>3</v>
      </c>
      <c r="C320" s="1">
        <v>21</v>
      </c>
      <c r="D320" s="1">
        <v>-454.9</v>
      </c>
      <c r="E320" s="1">
        <v>105</v>
      </c>
      <c r="F320" s="1">
        <v>40.5</v>
      </c>
      <c r="G320" s="1">
        <v>43.416666666666664</v>
      </c>
      <c r="H320" s="1" t="s">
        <v>4</v>
      </c>
      <c r="K320">
        <v>13.2</v>
      </c>
      <c r="L320" t="s">
        <v>0</v>
      </c>
      <c r="M320" t="s">
        <v>1</v>
      </c>
      <c r="N320" s="1">
        <v>0</v>
      </c>
      <c r="O320" s="1"/>
      <c r="P320" s="1"/>
    </row>
    <row r="321" spans="1:16" x14ac:dyDescent="0.25">
      <c r="A321" t="s">
        <v>0</v>
      </c>
      <c r="B321" s="1" t="s">
        <v>3</v>
      </c>
      <c r="C321" s="1">
        <v>21</v>
      </c>
      <c r="D321" s="1">
        <v>-454.9</v>
      </c>
      <c r="E321" s="1">
        <v>105</v>
      </c>
      <c r="F321" s="1">
        <v>40.5</v>
      </c>
      <c r="G321" s="1">
        <v>43.416666666666664</v>
      </c>
      <c r="H321" s="1" t="s">
        <v>2</v>
      </c>
      <c r="K321">
        <v>14</v>
      </c>
      <c r="L321" t="s">
        <v>0</v>
      </c>
      <c r="M321" t="s">
        <v>1</v>
      </c>
      <c r="N321" s="1">
        <v>0</v>
      </c>
      <c r="O321" s="1"/>
      <c r="P321" s="1"/>
    </row>
    <row r="322" spans="1:16" x14ac:dyDescent="0.25">
      <c r="A322" t="s">
        <v>0</v>
      </c>
      <c r="B322" s="1" t="s">
        <v>3</v>
      </c>
      <c r="C322" s="1">
        <v>21</v>
      </c>
      <c r="D322" s="1">
        <v>-454.9</v>
      </c>
      <c r="E322" s="1">
        <v>105</v>
      </c>
      <c r="F322" s="1">
        <v>40.5</v>
      </c>
      <c r="G322" s="1">
        <v>43.416666666666664</v>
      </c>
      <c r="H322" s="1" t="s">
        <v>2</v>
      </c>
      <c r="K322">
        <v>14.1</v>
      </c>
      <c r="L322" t="s">
        <v>0</v>
      </c>
      <c r="M322" t="s">
        <v>1</v>
      </c>
      <c r="N322" s="1">
        <v>0</v>
      </c>
      <c r="O322" s="1"/>
      <c r="P322" s="1"/>
    </row>
    <row r="323" spans="1:16" x14ac:dyDescent="0.25">
      <c r="K323">
        <v>14.2</v>
      </c>
      <c r="L323" t="s">
        <v>0</v>
      </c>
      <c r="M323" t="s">
        <v>1</v>
      </c>
      <c r="N323" s="1">
        <v>9.3000000000000007</v>
      </c>
      <c r="O323" s="1"/>
      <c r="P323" s="1"/>
    </row>
    <row r="324" spans="1:16" x14ac:dyDescent="0.25">
      <c r="K324">
        <v>15</v>
      </c>
      <c r="L324" t="s">
        <v>1</v>
      </c>
      <c r="M324" t="s">
        <v>0</v>
      </c>
      <c r="N324" s="1">
        <v>50.6</v>
      </c>
      <c r="O324" s="1">
        <v>3.6</v>
      </c>
    </row>
    <row r="325" spans="1:16" x14ac:dyDescent="0.25">
      <c r="K325">
        <v>15.1</v>
      </c>
      <c r="L325" t="s">
        <v>0</v>
      </c>
      <c r="M325" t="s">
        <v>1</v>
      </c>
      <c r="N325" s="1">
        <v>0</v>
      </c>
      <c r="O325" s="1"/>
      <c r="P325" s="1"/>
    </row>
    <row r="326" spans="1:16" x14ac:dyDescent="0.25">
      <c r="K326">
        <v>15.2</v>
      </c>
      <c r="L326" t="s">
        <v>0</v>
      </c>
      <c r="M326" t="s">
        <v>1</v>
      </c>
      <c r="N326" s="1">
        <v>14.8</v>
      </c>
      <c r="O326" s="1"/>
      <c r="P326" s="1"/>
    </row>
    <row r="327" spans="1:16" x14ac:dyDescent="0.25">
      <c r="K327">
        <v>16</v>
      </c>
      <c r="L327" t="s">
        <v>0</v>
      </c>
      <c r="M327" t="s">
        <v>1</v>
      </c>
      <c r="N327" s="1">
        <v>0</v>
      </c>
      <c r="O327" s="1"/>
      <c r="P327" s="1"/>
    </row>
    <row r="328" spans="1:16" x14ac:dyDescent="0.25">
      <c r="K328">
        <v>16.100000000000001</v>
      </c>
      <c r="L328" t="s">
        <v>0</v>
      </c>
      <c r="M328" t="s">
        <v>1</v>
      </c>
      <c r="N328" s="1">
        <v>0</v>
      </c>
      <c r="O328" s="1"/>
      <c r="P328" s="1"/>
    </row>
    <row r="329" spans="1:16" x14ac:dyDescent="0.25">
      <c r="K329">
        <v>17</v>
      </c>
      <c r="L329" t="s">
        <v>1</v>
      </c>
      <c r="M329" t="s">
        <v>0</v>
      </c>
      <c r="N329" s="1">
        <v>75.099999999999994</v>
      </c>
      <c r="O329" s="1"/>
      <c r="P329" s="1"/>
    </row>
    <row r="330" spans="1:16" x14ac:dyDescent="0.25">
      <c r="K330">
        <v>17.100000000000001</v>
      </c>
      <c r="L330" t="s">
        <v>0</v>
      </c>
      <c r="M330" t="s">
        <v>1</v>
      </c>
      <c r="N330" s="1">
        <v>8.6999999999999993</v>
      </c>
      <c r="O330" s="1"/>
      <c r="P330" s="1"/>
    </row>
    <row r="331" spans="1:16" x14ac:dyDescent="0.25">
      <c r="K331">
        <v>18</v>
      </c>
      <c r="L331" t="s">
        <v>0</v>
      </c>
      <c r="M331" t="s">
        <v>1</v>
      </c>
      <c r="N331" s="1">
        <v>0</v>
      </c>
      <c r="O331" s="1"/>
      <c r="P331" s="1"/>
    </row>
    <row r="332" spans="1:16" x14ac:dyDescent="0.25">
      <c r="K332">
        <v>19</v>
      </c>
      <c r="L332" t="s">
        <v>1</v>
      </c>
      <c r="M332" t="s">
        <v>0</v>
      </c>
      <c r="N332" s="1">
        <v>66.900000000000006</v>
      </c>
      <c r="O332" s="1"/>
      <c r="P332" s="1"/>
    </row>
    <row r="350" spans="1:23" x14ac:dyDescent="0.25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8" t="s">
        <v>76</v>
      </c>
      <c r="U350" s="28"/>
      <c r="V350" s="28"/>
      <c r="W350" s="28"/>
    </row>
    <row r="351" spans="1:23" x14ac:dyDescent="0.25">
      <c r="A351" s="29"/>
      <c r="B351" s="29"/>
      <c r="C351" s="29"/>
      <c r="D351" s="29"/>
      <c r="E351" s="29"/>
      <c r="F351" s="29"/>
      <c r="G351" s="29"/>
      <c r="H351" s="29"/>
      <c r="I351" s="29"/>
      <c r="J351" s="27"/>
      <c r="K351" s="27"/>
      <c r="L351" s="30" t="s">
        <v>34</v>
      </c>
      <c r="M351" s="30" t="s">
        <v>33</v>
      </c>
      <c r="N351" s="30" t="s">
        <v>32</v>
      </c>
      <c r="O351" s="30" t="s">
        <v>21</v>
      </c>
      <c r="P351" s="30" t="s">
        <v>31</v>
      </c>
      <c r="Q351" s="30" t="s">
        <v>30</v>
      </c>
      <c r="R351" s="27"/>
      <c r="S351" s="30" t="s">
        <v>14</v>
      </c>
      <c r="T351" s="30" t="s">
        <v>77</v>
      </c>
      <c r="U351" s="30" t="s">
        <v>78</v>
      </c>
      <c r="V351" s="30" t="s">
        <v>79</v>
      </c>
      <c r="W351" s="30" t="s">
        <v>80</v>
      </c>
    </row>
    <row r="352" spans="1:23" x14ac:dyDescent="0.25">
      <c r="A352" s="29"/>
      <c r="B352" s="29"/>
      <c r="C352" s="31" t="s">
        <v>29</v>
      </c>
      <c r="D352" s="31" t="s">
        <v>28</v>
      </c>
      <c r="E352" s="31" t="s">
        <v>27</v>
      </c>
      <c r="F352" s="31" t="s">
        <v>26</v>
      </c>
      <c r="G352" s="31" t="s">
        <v>25</v>
      </c>
      <c r="H352" s="29"/>
      <c r="I352" s="29"/>
      <c r="J352" s="27"/>
      <c r="K352" s="27"/>
      <c r="L352" s="32">
        <v>1</v>
      </c>
      <c r="M352" s="27" t="s">
        <v>81</v>
      </c>
      <c r="N352" s="27" t="s">
        <v>82</v>
      </c>
      <c r="O352" s="32">
        <v>0</v>
      </c>
      <c r="P352" s="33"/>
      <c r="Q352" s="32"/>
      <c r="R352" s="27"/>
      <c r="S352" s="27" t="s">
        <v>82</v>
      </c>
      <c r="T352" s="27" t="s">
        <v>83</v>
      </c>
      <c r="U352" s="27" t="s">
        <v>84</v>
      </c>
      <c r="V352" s="27" t="s">
        <v>16</v>
      </c>
      <c r="W352" s="32">
        <v>48.000000000000007</v>
      </c>
    </row>
    <row r="353" spans="1:23" x14ac:dyDescent="0.25">
      <c r="A353" s="34" t="s">
        <v>101</v>
      </c>
      <c r="B353" s="35" t="s">
        <v>24</v>
      </c>
      <c r="C353" s="36">
        <v>3.4090909090909092</v>
      </c>
      <c r="D353" s="36"/>
      <c r="E353" s="37">
        <v>6.1924045643328496</v>
      </c>
      <c r="F353" s="36">
        <v>1</v>
      </c>
      <c r="G353" s="38">
        <v>9.6014954734237588</v>
      </c>
      <c r="H353" s="39"/>
      <c r="I353" s="29"/>
      <c r="J353" s="27"/>
      <c r="K353" s="27"/>
      <c r="L353" s="32">
        <v>2</v>
      </c>
      <c r="M353" s="27"/>
      <c r="N353" s="27"/>
      <c r="O353" s="32"/>
      <c r="P353" s="33"/>
      <c r="Q353" s="32"/>
      <c r="R353" s="27"/>
      <c r="S353" s="27" t="s">
        <v>85</v>
      </c>
      <c r="T353" s="27" t="s">
        <v>86</v>
      </c>
      <c r="U353" s="27" t="s">
        <v>87</v>
      </c>
      <c r="V353" s="27" t="s">
        <v>18</v>
      </c>
      <c r="W353" s="32">
        <v>28.900000000000002</v>
      </c>
    </row>
    <row r="354" spans="1:23" x14ac:dyDescent="0.25">
      <c r="A354" s="29"/>
      <c r="B354" s="35" t="s">
        <v>23</v>
      </c>
      <c r="C354" s="36" t="e">
        <v>#N/A</v>
      </c>
      <c r="D354" s="36"/>
      <c r="E354" s="37" t="e">
        <v>#N/A</v>
      </c>
      <c r="F354" s="36">
        <v>1</v>
      </c>
      <c r="G354" s="38" t="e">
        <v>#N/A</v>
      </c>
      <c r="H354" s="39"/>
      <c r="I354" s="29"/>
      <c r="J354" s="27"/>
      <c r="K354" s="27"/>
      <c r="L354" s="32"/>
      <c r="M354" s="27"/>
      <c r="N354" s="27"/>
      <c r="O354" s="32"/>
      <c r="P354" s="33"/>
      <c r="Q354" s="32"/>
      <c r="R354" s="27"/>
      <c r="S354" s="27"/>
      <c r="T354" s="27"/>
      <c r="U354" s="27"/>
      <c r="V354" s="27"/>
      <c r="W354" s="32"/>
    </row>
    <row r="355" spans="1:23" x14ac:dyDescent="0.25">
      <c r="A355" s="34" t="s">
        <v>81</v>
      </c>
      <c r="B355" s="35" t="s">
        <v>22</v>
      </c>
      <c r="C355" s="36">
        <v>0.8</v>
      </c>
      <c r="D355" s="36"/>
      <c r="E355" s="37">
        <v>4.5495610464165299</v>
      </c>
      <c r="F355" s="36">
        <v>1</v>
      </c>
      <c r="G355" s="38">
        <v>5.3495610464165297</v>
      </c>
      <c r="H355" s="39"/>
      <c r="I355" s="29"/>
      <c r="J355" s="27"/>
      <c r="K355" s="27"/>
      <c r="L355" s="32">
        <v>3</v>
      </c>
      <c r="M355" s="27" t="s">
        <v>81</v>
      </c>
      <c r="N355" s="27"/>
      <c r="O355" s="32">
        <v>4.3125</v>
      </c>
      <c r="P355" s="33"/>
      <c r="Q355" s="32"/>
      <c r="R355" s="27"/>
      <c r="S355" s="27" t="s">
        <v>85</v>
      </c>
      <c r="T355" s="27" t="s">
        <v>88</v>
      </c>
      <c r="U355" s="27" t="s">
        <v>87</v>
      </c>
      <c r="V355" s="27" t="s">
        <v>67</v>
      </c>
      <c r="W355" s="32">
        <v>32.700000000000003</v>
      </c>
    </row>
    <row r="356" spans="1:23" x14ac:dyDescent="0.25">
      <c r="A356" s="29" t="s">
        <v>101</v>
      </c>
      <c r="B356" s="35" t="s">
        <v>21</v>
      </c>
      <c r="C356" s="36">
        <v>10</v>
      </c>
      <c r="D356" s="36"/>
      <c r="E356" s="37">
        <v>0.54162433413889821</v>
      </c>
      <c r="F356" s="36">
        <v>1</v>
      </c>
      <c r="G356" s="38">
        <v>10.541624334138898</v>
      </c>
      <c r="H356" s="39"/>
      <c r="I356" s="29"/>
      <c r="J356" s="27"/>
      <c r="K356" s="27"/>
      <c r="L356" s="32">
        <v>4</v>
      </c>
      <c r="M356" s="27" t="s">
        <v>81</v>
      </c>
      <c r="N356" s="27"/>
      <c r="O356" s="32">
        <v>4.8874999999999993</v>
      </c>
      <c r="P356" s="33"/>
      <c r="Q356" s="32"/>
      <c r="R356" s="27"/>
      <c r="S356" s="27" t="s">
        <v>89</v>
      </c>
      <c r="T356" s="27" t="s">
        <v>90</v>
      </c>
      <c r="U356" s="27" t="s">
        <v>84</v>
      </c>
      <c r="V356" s="27" t="s">
        <v>63</v>
      </c>
      <c r="W356" s="32">
        <v>47.099999999999994</v>
      </c>
    </row>
    <row r="357" spans="1:23" x14ac:dyDescent="0.25">
      <c r="A357" s="29" t="s">
        <v>81</v>
      </c>
      <c r="B357" s="35" t="s">
        <v>20</v>
      </c>
      <c r="C357" s="36"/>
      <c r="D357" s="36"/>
      <c r="E357" s="36"/>
      <c r="F357" s="36">
        <v>0.83333333333333337</v>
      </c>
      <c r="G357" s="40">
        <v>8.7846869451157499</v>
      </c>
      <c r="H357" s="39" t="s">
        <v>102</v>
      </c>
      <c r="I357" s="29"/>
      <c r="J357" s="27"/>
      <c r="K357" s="27"/>
      <c r="L357" s="32">
        <v>5</v>
      </c>
      <c r="M357" s="27" t="s">
        <v>81</v>
      </c>
      <c r="N357" s="27"/>
      <c r="O357" s="32">
        <v>4.0824999999999996</v>
      </c>
      <c r="P357" s="33"/>
      <c r="Q357" s="32"/>
      <c r="R357" s="27"/>
      <c r="S357" s="27" t="s">
        <v>91</v>
      </c>
      <c r="T357" s="27" t="s">
        <v>92</v>
      </c>
      <c r="U357" s="27" t="s">
        <v>84</v>
      </c>
      <c r="V357" s="27" t="s">
        <v>93</v>
      </c>
      <c r="W357" s="32">
        <v>82.9</v>
      </c>
    </row>
    <row r="358" spans="1:23" x14ac:dyDescent="0.25">
      <c r="A358" s="29" t="s">
        <v>81</v>
      </c>
      <c r="B358" s="35" t="s">
        <v>18</v>
      </c>
      <c r="C358" s="36">
        <v>24.983333333333334</v>
      </c>
      <c r="D358" s="36"/>
      <c r="E358" s="37">
        <v>8.2567177481056433</v>
      </c>
      <c r="F358" s="36">
        <v>1</v>
      </c>
      <c r="G358" s="38">
        <v>33.240051081438978</v>
      </c>
      <c r="H358" s="39" t="s">
        <v>15</v>
      </c>
      <c r="I358" s="29"/>
      <c r="J358" s="27"/>
      <c r="K358" s="27"/>
      <c r="L358" s="32">
        <v>6</v>
      </c>
      <c r="M358" s="27" t="s">
        <v>81</v>
      </c>
      <c r="N358" s="27"/>
      <c r="O358" s="32">
        <v>4.7725</v>
      </c>
      <c r="P358" s="33"/>
      <c r="Q358" s="32"/>
      <c r="R358" s="27"/>
      <c r="S358" s="27" t="s">
        <v>94</v>
      </c>
      <c r="T358" s="27" t="s">
        <v>90</v>
      </c>
      <c r="U358" s="27" t="s">
        <v>84</v>
      </c>
      <c r="V358" s="27" t="s">
        <v>63</v>
      </c>
      <c r="W358" s="32">
        <v>57.999999999999993</v>
      </c>
    </row>
    <row r="359" spans="1:23" x14ac:dyDescent="0.25">
      <c r="A359" s="29" t="s">
        <v>81</v>
      </c>
      <c r="B359" s="35" t="s">
        <v>17</v>
      </c>
      <c r="C359" s="36">
        <v>13.893181818181819</v>
      </c>
      <c r="D359" s="36"/>
      <c r="E359" s="37">
        <v>15.072753847651054</v>
      </c>
      <c r="F359" s="36">
        <v>1</v>
      </c>
      <c r="G359" s="38">
        <v>28.965935665832873</v>
      </c>
      <c r="H359" s="39" t="s">
        <v>15</v>
      </c>
      <c r="I359" s="29"/>
      <c r="J359" s="27"/>
      <c r="K359" s="27"/>
      <c r="L359" s="32">
        <v>7</v>
      </c>
      <c r="M359" s="27" t="s">
        <v>81</v>
      </c>
      <c r="N359" s="27" t="s">
        <v>82</v>
      </c>
      <c r="O359" s="32">
        <v>65.400000000000006</v>
      </c>
      <c r="P359" s="33"/>
      <c r="Q359" s="32"/>
      <c r="R359" s="27"/>
      <c r="S359" s="27" t="s">
        <v>95</v>
      </c>
      <c r="T359" s="27" t="s">
        <v>86</v>
      </c>
      <c r="U359" s="27" t="s">
        <v>87</v>
      </c>
      <c r="V359" s="27" t="s">
        <v>18</v>
      </c>
      <c r="W359" s="32">
        <v>35.9</v>
      </c>
    </row>
    <row r="360" spans="1:23" x14ac:dyDescent="0.25">
      <c r="A360" s="29" t="s">
        <v>81</v>
      </c>
      <c r="B360" s="35" t="s">
        <v>16</v>
      </c>
      <c r="C360" s="36">
        <v>122.75</v>
      </c>
      <c r="D360" s="36"/>
      <c r="E360" s="37">
        <v>42.384601927751916</v>
      </c>
      <c r="F360" s="36">
        <v>1</v>
      </c>
      <c r="G360" s="38">
        <v>165.13460192775193</v>
      </c>
      <c r="H360" s="39" t="s">
        <v>2</v>
      </c>
      <c r="I360" s="29"/>
      <c r="J360" s="27"/>
      <c r="K360" s="27"/>
      <c r="L360" s="32">
        <v>8</v>
      </c>
      <c r="M360" s="27"/>
      <c r="N360" s="27"/>
      <c r="O360" s="32"/>
      <c r="P360" s="33"/>
      <c r="Q360" s="32"/>
      <c r="R360" s="27"/>
      <c r="S360" s="27" t="s">
        <v>96</v>
      </c>
      <c r="T360" s="27" t="s">
        <v>88</v>
      </c>
      <c r="U360" s="27" t="s">
        <v>97</v>
      </c>
      <c r="V360" s="27" t="s">
        <v>49</v>
      </c>
      <c r="W360" s="32">
        <v>47.400000000000006</v>
      </c>
    </row>
    <row r="361" spans="1:23" x14ac:dyDescent="0.25">
      <c r="A361" s="29"/>
      <c r="B361" s="29"/>
      <c r="C361" s="29"/>
      <c r="D361" s="29"/>
      <c r="E361" s="29"/>
      <c r="F361" s="29"/>
      <c r="G361" s="29"/>
      <c r="H361" s="29"/>
      <c r="I361" s="29"/>
      <c r="J361" s="27"/>
      <c r="K361" s="27"/>
      <c r="L361" s="32">
        <v>9</v>
      </c>
      <c r="M361" s="27" t="s">
        <v>81</v>
      </c>
      <c r="N361" s="27" t="s">
        <v>85</v>
      </c>
      <c r="O361" s="32">
        <v>50.6</v>
      </c>
      <c r="P361" s="33"/>
      <c r="Q361" s="32"/>
      <c r="R361" s="27"/>
      <c r="S361" s="27" t="s">
        <v>96</v>
      </c>
      <c r="T361" s="27" t="s">
        <v>92</v>
      </c>
      <c r="U361" s="27" t="s">
        <v>84</v>
      </c>
      <c r="V361" s="27" t="s">
        <v>93</v>
      </c>
      <c r="W361" s="32">
        <v>44.199999999999996</v>
      </c>
    </row>
    <row r="362" spans="1:23" x14ac:dyDescent="0.25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32">
        <v>10</v>
      </c>
      <c r="M362" s="27"/>
      <c r="N362" s="27"/>
      <c r="O362" s="32"/>
      <c r="P362" s="33"/>
      <c r="Q362" s="32"/>
      <c r="R362" s="27"/>
      <c r="S362" s="27"/>
      <c r="T362" s="27"/>
      <c r="U362" s="27"/>
      <c r="V362" s="27"/>
      <c r="W362" s="32"/>
    </row>
    <row r="363" spans="1:23" x14ac:dyDescent="0.25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32">
        <v>11</v>
      </c>
      <c r="M363" s="27" t="s">
        <v>81</v>
      </c>
      <c r="N363" s="27" t="s">
        <v>85</v>
      </c>
      <c r="O363" s="32">
        <v>43.1</v>
      </c>
      <c r="P363" s="33"/>
      <c r="Q363" s="32"/>
      <c r="R363" s="27"/>
      <c r="S363" s="27"/>
      <c r="T363" s="27"/>
      <c r="U363" s="27"/>
      <c r="V363" s="27"/>
      <c r="W363" s="32"/>
    </row>
    <row r="364" spans="1:23" x14ac:dyDescent="0.25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32">
        <v>12</v>
      </c>
      <c r="M364" s="27"/>
      <c r="N364" s="27"/>
      <c r="O364" s="32"/>
      <c r="P364" s="33"/>
      <c r="Q364" s="32"/>
      <c r="R364" s="27"/>
      <c r="S364" s="27"/>
      <c r="T364" s="27"/>
      <c r="U364" s="27"/>
      <c r="V364" s="27"/>
      <c r="W364" s="32"/>
    </row>
    <row r="365" spans="1:23" x14ac:dyDescent="0.25">
      <c r="A365" s="30" t="s">
        <v>14</v>
      </c>
      <c r="B365" s="30" t="s">
        <v>98</v>
      </c>
      <c r="C365" s="30" t="s">
        <v>13</v>
      </c>
      <c r="D365" s="30" t="s">
        <v>12</v>
      </c>
      <c r="E365" s="30" t="s">
        <v>11</v>
      </c>
      <c r="F365" s="30" t="s">
        <v>10</v>
      </c>
      <c r="G365" s="30" t="s">
        <v>9</v>
      </c>
      <c r="H365" s="30" t="s">
        <v>8</v>
      </c>
      <c r="I365" s="30" t="s">
        <v>7</v>
      </c>
      <c r="J365" s="30" t="s">
        <v>99</v>
      </c>
      <c r="K365" s="28"/>
      <c r="L365" s="32">
        <v>13</v>
      </c>
      <c r="M365" s="27" t="s">
        <v>81</v>
      </c>
      <c r="N365" s="27" t="s">
        <v>89</v>
      </c>
      <c r="O365" s="32">
        <v>0</v>
      </c>
      <c r="P365" s="33"/>
      <c r="Q365" s="32"/>
      <c r="R365" s="27"/>
      <c r="S365" s="27"/>
      <c r="T365" s="27"/>
      <c r="U365" s="27"/>
      <c r="V365" s="27"/>
      <c r="W365" s="32"/>
    </row>
    <row r="366" spans="1:23" x14ac:dyDescent="0.25">
      <c r="A366" s="27" t="s">
        <v>81</v>
      </c>
      <c r="B366" s="27" t="s">
        <v>1</v>
      </c>
      <c r="C366" s="32" t="s">
        <v>6</v>
      </c>
      <c r="D366" s="32">
        <v>16</v>
      </c>
      <c r="E366" s="32">
        <v>-2.5999999999999375</v>
      </c>
      <c r="F366" s="32">
        <v>241.5</v>
      </c>
      <c r="G366" s="32">
        <v>0.82380952380952621</v>
      </c>
      <c r="H366" s="32">
        <v>28.666666666666668</v>
      </c>
      <c r="I366" s="32"/>
      <c r="J366" s="27">
        <v>0</v>
      </c>
      <c r="K366" s="27"/>
      <c r="L366" s="32">
        <v>14</v>
      </c>
      <c r="M366" s="27"/>
      <c r="N366" s="27"/>
      <c r="O366" s="32"/>
      <c r="P366" s="33"/>
      <c r="Q366" s="32"/>
      <c r="R366" s="27"/>
      <c r="S366" s="27"/>
      <c r="T366" s="27"/>
      <c r="U366" s="27"/>
      <c r="V366" s="27"/>
      <c r="W366" s="32"/>
    </row>
    <row r="367" spans="1:23" x14ac:dyDescent="0.25">
      <c r="A367" s="27" t="s">
        <v>82</v>
      </c>
      <c r="B367" s="27" t="s">
        <v>0</v>
      </c>
      <c r="C367" s="32" t="s">
        <v>3</v>
      </c>
      <c r="D367" s="32">
        <v>21</v>
      </c>
      <c r="E367" s="32">
        <v>81.599999999999994</v>
      </c>
      <c r="F367" s="32">
        <v>147</v>
      </c>
      <c r="G367" s="32">
        <v>59.166666666666664</v>
      </c>
      <c r="H367" s="32">
        <v>59.166666666666664</v>
      </c>
      <c r="I367" s="32" t="s">
        <v>2</v>
      </c>
      <c r="J367" s="32">
        <v>86.86333333333333</v>
      </c>
      <c r="K367" s="32"/>
      <c r="L367" s="32">
        <v>15</v>
      </c>
      <c r="M367" s="27" t="s">
        <v>81</v>
      </c>
      <c r="N367" s="27"/>
      <c r="O367" s="32">
        <v>4.1974999999999998</v>
      </c>
      <c r="P367" s="33"/>
      <c r="Q367" s="32"/>
      <c r="R367" s="27"/>
      <c r="S367" s="27"/>
      <c r="T367" s="27"/>
      <c r="U367" s="27"/>
      <c r="V367" s="27"/>
      <c r="W367" s="32"/>
    </row>
    <row r="368" spans="1:23" x14ac:dyDescent="0.25">
      <c r="A368" s="27" t="s">
        <v>85</v>
      </c>
      <c r="B368" s="27" t="s">
        <v>0</v>
      </c>
      <c r="C368" s="32" t="s">
        <v>3</v>
      </c>
      <c r="D368" s="32">
        <v>21</v>
      </c>
      <c r="E368" s="32">
        <v>53.3</v>
      </c>
      <c r="F368" s="32">
        <v>147</v>
      </c>
      <c r="G368" s="32">
        <v>59.166666666666664</v>
      </c>
      <c r="H368" s="32">
        <v>59.166666666666664</v>
      </c>
      <c r="I368" s="32" t="s">
        <v>2</v>
      </c>
      <c r="J368" s="32">
        <v>79.356666666666669</v>
      </c>
      <c r="K368" s="32"/>
      <c r="L368" s="32">
        <v>16</v>
      </c>
      <c r="M368" s="27" t="s">
        <v>81</v>
      </c>
      <c r="N368" s="27"/>
      <c r="O368" s="32">
        <v>10.119999999999999</v>
      </c>
      <c r="P368" s="33"/>
      <c r="Q368" s="32"/>
      <c r="R368" s="27"/>
      <c r="S368" s="27"/>
      <c r="T368" s="27"/>
      <c r="U368" s="27"/>
      <c r="V368" s="27"/>
      <c r="W368" s="32"/>
    </row>
    <row r="369" spans="1:23" x14ac:dyDescent="0.25">
      <c r="A369" s="27" t="s">
        <v>89</v>
      </c>
      <c r="B369" s="27" t="s">
        <v>0</v>
      </c>
      <c r="C369" s="32" t="s">
        <v>3</v>
      </c>
      <c r="D369" s="32">
        <v>21</v>
      </c>
      <c r="E369" s="32">
        <v>82.7</v>
      </c>
      <c r="F369" s="32">
        <v>147</v>
      </c>
      <c r="G369" s="32">
        <v>59.166666666666664</v>
      </c>
      <c r="H369" s="32">
        <v>59.166666666666664</v>
      </c>
      <c r="I369" s="32" t="s">
        <v>2</v>
      </c>
      <c r="J369" s="32">
        <v>49.33</v>
      </c>
      <c r="K369" s="32"/>
      <c r="L369" s="32">
        <v>17</v>
      </c>
      <c r="M369" s="27" t="s">
        <v>81</v>
      </c>
      <c r="N369" s="27" t="s">
        <v>89</v>
      </c>
      <c r="O369" s="32">
        <v>0</v>
      </c>
      <c r="P369" s="33"/>
      <c r="Q369" s="32"/>
      <c r="R369" s="27"/>
      <c r="S369" s="27"/>
      <c r="T369" s="27"/>
      <c r="U369" s="27"/>
      <c r="V369" s="27"/>
      <c r="W369" s="32"/>
    </row>
    <row r="370" spans="1:23" x14ac:dyDescent="0.25">
      <c r="A370" s="27" t="s">
        <v>91</v>
      </c>
      <c r="B370" s="27" t="s">
        <v>0</v>
      </c>
      <c r="C370" s="32" t="s">
        <v>3</v>
      </c>
      <c r="D370" s="32">
        <v>21</v>
      </c>
      <c r="E370" s="32">
        <v>40.299999999999997</v>
      </c>
      <c r="F370" s="32">
        <v>147</v>
      </c>
      <c r="G370" s="32">
        <v>59.166666666666664</v>
      </c>
      <c r="H370" s="32">
        <v>59.166666666666664</v>
      </c>
      <c r="I370" s="32" t="s">
        <v>2</v>
      </c>
      <c r="J370" s="32">
        <v>38.07</v>
      </c>
      <c r="K370" s="32"/>
      <c r="L370" s="32">
        <v>18</v>
      </c>
      <c r="M370" s="27"/>
      <c r="N370" s="27"/>
      <c r="O370" s="32"/>
      <c r="P370" s="33"/>
      <c r="Q370" s="32"/>
      <c r="R370" s="27"/>
      <c r="S370" s="27"/>
      <c r="T370" s="27"/>
      <c r="U370" s="27"/>
      <c r="V370" s="27"/>
      <c r="W370" s="32"/>
    </row>
    <row r="371" spans="1:23" x14ac:dyDescent="0.25">
      <c r="A371" s="27" t="s">
        <v>94</v>
      </c>
      <c r="B371" s="27" t="s">
        <v>0</v>
      </c>
      <c r="C371" s="32" t="s">
        <v>3</v>
      </c>
      <c r="D371" s="32">
        <v>21</v>
      </c>
      <c r="E371" s="32">
        <v>74.900000000000006</v>
      </c>
      <c r="F371" s="32">
        <v>147</v>
      </c>
      <c r="G371" s="32">
        <v>59.166666666666664</v>
      </c>
      <c r="H371" s="32">
        <v>59.166666666666664</v>
      </c>
      <c r="I371" s="32" t="s">
        <v>2</v>
      </c>
      <c r="J371" s="32">
        <v>15.549999999999997</v>
      </c>
      <c r="K371" s="32"/>
      <c r="L371" s="32">
        <v>19</v>
      </c>
      <c r="M371" s="27" t="s">
        <v>81</v>
      </c>
      <c r="N371" s="27"/>
      <c r="O371" s="32">
        <v>5.0599999999999996</v>
      </c>
      <c r="P371" s="33"/>
      <c r="Q371" s="32"/>
      <c r="R371" s="27"/>
      <c r="S371" s="27"/>
      <c r="T371" s="27"/>
      <c r="U371" s="27"/>
      <c r="V371" s="27"/>
      <c r="W371" s="32"/>
    </row>
    <row r="372" spans="1:23" x14ac:dyDescent="0.25">
      <c r="A372" s="27" t="s">
        <v>95</v>
      </c>
      <c r="B372" s="27" t="s">
        <v>0</v>
      </c>
      <c r="C372" s="32" t="s">
        <v>3</v>
      </c>
      <c r="D372" s="32">
        <v>21</v>
      </c>
      <c r="E372" s="32">
        <v>83.7</v>
      </c>
      <c r="F372" s="32">
        <v>147</v>
      </c>
      <c r="G372" s="32">
        <v>10.166666666666664</v>
      </c>
      <c r="H372" s="32">
        <v>59.166666666666664</v>
      </c>
      <c r="I372" s="32"/>
      <c r="J372" s="32">
        <v>0</v>
      </c>
      <c r="K372" s="32"/>
      <c r="L372" s="32">
        <v>20</v>
      </c>
      <c r="M372" s="27" t="s">
        <v>81</v>
      </c>
      <c r="N372" s="27"/>
      <c r="O372" s="32">
        <v>4.5424999999999995</v>
      </c>
      <c r="P372" s="33"/>
      <c r="Q372" s="32"/>
      <c r="R372" s="27"/>
      <c r="S372" s="27"/>
      <c r="T372" s="27"/>
      <c r="U372" s="27"/>
      <c r="V372" s="27"/>
      <c r="W372" s="32"/>
    </row>
    <row r="373" spans="1:23" x14ac:dyDescent="0.25">
      <c r="A373" s="27" t="s">
        <v>96</v>
      </c>
      <c r="B373" s="27" t="s">
        <v>0</v>
      </c>
      <c r="C373" s="32" t="s">
        <v>3</v>
      </c>
      <c r="D373" s="32">
        <v>21</v>
      </c>
      <c r="E373" s="32">
        <v>9.8000000000000114</v>
      </c>
      <c r="F373" s="32">
        <v>147</v>
      </c>
      <c r="G373" s="32">
        <v>-0.8333333333333357</v>
      </c>
      <c r="H373" s="32">
        <v>59.166666666666664</v>
      </c>
      <c r="I373" s="32" t="s">
        <v>2</v>
      </c>
      <c r="J373" s="32">
        <v>0</v>
      </c>
      <c r="K373" s="32"/>
      <c r="L373" s="32">
        <v>21</v>
      </c>
      <c r="M373" s="27" t="s">
        <v>81</v>
      </c>
      <c r="N373" s="27"/>
      <c r="O373" s="32">
        <v>7.8199999999999994</v>
      </c>
      <c r="P373" s="33"/>
      <c r="Q373" s="32"/>
      <c r="R373" s="27"/>
      <c r="S373" s="27"/>
      <c r="T373" s="27"/>
      <c r="U373" s="27"/>
      <c r="V373" s="27"/>
      <c r="W373" s="32"/>
    </row>
    <row r="374" spans="1:23" x14ac:dyDescent="0.25">
      <c r="A374" s="27" t="s">
        <v>100</v>
      </c>
      <c r="B374" s="27" t="s">
        <v>0</v>
      </c>
      <c r="C374" s="32" t="s">
        <v>3</v>
      </c>
      <c r="D374" s="32">
        <v>21</v>
      </c>
      <c r="E374" s="32">
        <v>147</v>
      </c>
      <c r="F374" s="32">
        <v>147</v>
      </c>
      <c r="G374" s="32">
        <v>9.1666666666666643</v>
      </c>
      <c r="H374" s="32">
        <v>59.166666666666664</v>
      </c>
      <c r="I374" s="32"/>
      <c r="J374" s="32">
        <v>0</v>
      </c>
      <c r="K374" s="32"/>
      <c r="L374" s="32">
        <v>22</v>
      </c>
      <c r="M374" s="27" t="s">
        <v>81</v>
      </c>
      <c r="N374" s="27" t="s">
        <v>89</v>
      </c>
      <c r="O374" s="32">
        <v>0</v>
      </c>
      <c r="P374" s="33"/>
      <c r="Q374" s="32"/>
      <c r="R374" s="27"/>
      <c r="S374" s="27"/>
      <c r="T374" s="27"/>
      <c r="U374" s="27"/>
      <c r="V374" s="27"/>
      <c r="W374" s="32"/>
    </row>
    <row r="375" spans="1:23" x14ac:dyDescent="0.25">
      <c r="A375" s="27" t="s">
        <v>101</v>
      </c>
      <c r="B375" s="27" t="s">
        <v>0</v>
      </c>
      <c r="C375" s="32" t="s">
        <v>3</v>
      </c>
      <c r="D375" s="32">
        <v>21</v>
      </c>
      <c r="E375" s="32">
        <v>147</v>
      </c>
      <c r="F375" s="32">
        <v>147</v>
      </c>
      <c r="G375" s="32">
        <v>-0.8333333333333357</v>
      </c>
      <c r="H375" s="32">
        <v>59.166666666666664</v>
      </c>
      <c r="I375" s="32"/>
      <c r="J375" s="32">
        <v>0</v>
      </c>
      <c r="K375" s="32"/>
      <c r="L375" s="32">
        <v>23</v>
      </c>
      <c r="M375" s="27" t="s">
        <v>81</v>
      </c>
      <c r="N375" s="27"/>
      <c r="O375" s="32">
        <v>8.567499999999999</v>
      </c>
      <c r="P375" s="33"/>
      <c r="Q375" s="32"/>
      <c r="R375" s="27"/>
      <c r="S375" s="27"/>
      <c r="T375" s="27"/>
      <c r="U375" s="27"/>
      <c r="V375" s="27"/>
      <c r="W375" s="32"/>
    </row>
    <row r="376" spans="1:23" x14ac:dyDescent="0.25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32">
        <v>24</v>
      </c>
      <c r="M376" s="27" t="s">
        <v>81</v>
      </c>
      <c r="N376" s="27"/>
      <c r="O376" s="32">
        <v>4.8874999999999993</v>
      </c>
      <c r="P376" s="33"/>
      <c r="Q376" s="32"/>
      <c r="R376" s="27"/>
      <c r="S376" s="27"/>
      <c r="T376" s="27"/>
      <c r="U376" s="27"/>
      <c r="V376" s="27"/>
      <c r="W376" s="32"/>
    </row>
    <row r="377" spans="1:23" x14ac:dyDescent="0.2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32">
        <v>25</v>
      </c>
      <c r="M377" s="27" t="s">
        <v>81</v>
      </c>
      <c r="N377" s="27"/>
      <c r="O377" s="32">
        <v>6.9574999999999996</v>
      </c>
      <c r="P377" s="33"/>
      <c r="Q377" s="27"/>
      <c r="R377" s="27"/>
      <c r="S377" s="27"/>
      <c r="T377" s="27"/>
      <c r="U377" s="27"/>
      <c r="V377" s="27"/>
      <c r="W377" s="32"/>
    </row>
    <row r="378" spans="1:23" x14ac:dyDescent="0.25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32">
        <v>26</v>
      </c>
      <c r="M378" s="27" t="s">
        <v>81</v>
      </c>
      <c r="N378" s="27"/>
      <c r="O378" s="32">
        <v>5.5774999999999988</v>
      </c>
      <c r="P378" s="33"/>
      <c r="Q378" s="32"/>
      <c r="R378" s="27"/>
      <c r="S378" s="27"/>
      <c r="T378" s="27"/>
      <c r="U378" s="27"/>
      <c r="V378" s="27"/>
      <c r="W378" s="32"/>
    </row>
    <row r="379" spans="1:23" x14ac:dyDescent="0.25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32">
        <v>27</v>
      </c>
      <c r="M379" s="27" t="s">
        <v>81</v>
      </c>
      <c r="N379" s="27" t="s">
        <v>89</v>
      </c>
      <c r="O379" s="32">
        <v>64.3</v>
      </c>
      <c r="P379" s="33">
        <v>24.842857142857142</v>
      </c>
      <c r="Q379" s="32"/>
      <c r="R379" s="27"/>
      <c r="S379" s="27"/>
      <c r="T379" s="27"/>
      <c r="U379" s="27"/>
      <c r="V379" s="27"/>
      <c r="W379" s="32"/>
    </row>
    <row r="380" spans="1:23" x14ac:dyDescent="0.25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32">
        <v>28</v>
      </c>
      <c r="M380" s="27"/>
      <c r="N380" s="27"/>
      <c r="O380" s="32"/>
      <c r="P380" s="33"/>
      <c r="Q380" s="32"/>
      <c r="R380" s="27"/>
      <c r="S380" s="27"/>
      <c r="T380" s="27"/>
      <c r="U380" s="27"/>
      <c r="V380" s="27"/>
      <c r="W380" s="32"/>
    </row>
    <row r="381" spans="1:23" x14ac:dyDescent="0.25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32">
        <v>29</v>
      </c>
      <c r="M381" s="27" t="s">
        <v>81</v>
      </c>
      <c r="N381" s="27" t="s">
        <v>91</v>
      </c>
      <c r="O381" s="32">
        <v>0</v>
      </c>
      <c r="P381" s="33"/>
      <c r="Q381" s="32"/>
      <c r="R381" s="27"/>
      <c r="S381" s="27"/>
      <c r="T381" s="27"/>
      <c r="U381" s="27"/>
      <c r="V381" s="27"/>
      <c r="W381" s="32"/>
    </row>
    <row r="382" spans="1:23" x14ac:dyDescent="0.25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32">
        <v>30</v>
      </c>
      <c r="M382" s="27"/>
      <c r="N382" s="27"/>
      <c r="O382" s="32"/>
      <c r="P382" s="33"/>
      <c r="Q382" s="32"/>
      <c r="R382" s="27"/>
      <c r="S382" s="27"/>
      <c r="T382" s="27"/>
      <c r="U382" s="27"/>
      <c r="V382" s="27"/>
      <c r="W382" s="32"/>
    </row>
    <row r="383" spans="1:23" x14ac:dyDescent="0.25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32">
        <v>31</v>
      </c>
      <c r="M383" s="27" t="s">
        <v>81</v>
      </c>
      <c r="N383" s="27" t="s">
        <v>91</v>
      </c>
      <c r="O383" s="32">
        <v>0</v>
      </c>
      <c r="P383" s="33"/>
      <c r="Q383" s="32"/>
      <c r="R383" s="27"/>
      <c r="S383" s="27"/>
      <c r="T383" s="27"/>
      <c r="U383" s="27"/>
      <c r="V383" s="27"/>
      <c r="W383" s="32"/>
    </row>
    <row r="384" spans="1:23" x14ac:dyDescent="0.25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32">
        <v>32</v>
      </c>
      <c r="M384" s="27"/>
      <c r="N384" s="27"/>
      <c r="O384" s="32"/>
      <c r="P384" s="33"/>
      <c r="Q384" s="32"/>
      <c r="R384" s="27"/>
      <c r="S384" s="27"/>
      <c r="T384" s="27"/>
      <c r="U384" s="27"/>
      <c r="V384" s="27"/>
      <c r="W384" s="32"/>
    </row>
    <row r="385" spans="1:23" x14ac:dyDescent="0.2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32">
        <v>33</v>
      </c>
      <c r="M385" s="27" t="s">
        <v>81</v>
      </c>
      <c r="N385" s="27" t="s">
        <v>91</v>
      </c>
      <c r="O385" s="32">
        <v>106.7</v>
      </c>
      <c r="P385" s="33"/>
      <c r="Q385" s="32"/>
      <c r="R385" s="27"/>
      <c r="S385" s="27"/>
      <c r="T385" s="27"/>
      <c r="U385" s="27"/>
      <c r="V385" s="27"/>
      <c r="W385" s="32"/>
    </row>
    <row r="386" spans="1:23" x14ac:dyDescent="0.2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32">
        <v>34</v>
      </c>
      <c r="M386" s="27"/>
      <c r="N386" s="27"/>
      <c r="O386" s="32"/>
      <c r="P386" s="33"/>
      <c r="Q386" s="32"/>
      <c r="R386" s="27"/>
      <c r="S386" s="27"/>
      <c r="T386" s="27"/>
      <c r="U386" s="27"/>
      <c r="V386" s="27"/>
      <c r="W386" s="32"/>
    </row>
    <row r="387" spans="1:23" x14ac:dyDescent="0.25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32">
        <v>35</v>
      </c>
      <c r="M387" s="27" t="s">
        <v>81</v>
      </c>
      <c r="N387" s="27" t="s">
        <v>94</v>
      </c>
      <c r="O387" s="32">
        <v>0</v>
      </c>
      <c r="P387" s="33"/>
      <c r="Q387" s="32"/>
      <c r="R387" s="27"/>
      <c r="S387" s="27"/>
      <c r="T387" s="27"/>
      <c r="U387" s="27"/>
      <c r="V387" s="27"/>
      <c r="W387" s="32"/>
    </row>
    <row r="388" spans="1:23" x14ac:dyDescent="0.25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32">
        <v>36</v>
      </c>
      <c r="M388" s="27"/>
      <c r="N388" s="27"/>
      <c r="O388" s="32"/>
      <c r="P388" s="33"/>
      <c r="Q388" s="32"/>
      <c r="R388" s="27"/>
      <c r="S388" s="27"/>
      <c r="T388" s="27"/>
      <c r="U388" s="27"/>
      <c r="V388" s="27"/>
      <c r="W388" s="32"/>
    </row>
    <row r="389" spans="1:23" x14ac:dyDescent="0.2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32">
        <v>37</v>
      </c>
      <c r="M389" s="27" t="s">
        <v>81</v>
      </c>
      <c r="N389" s="27" t="s">
        <v>94</v>
      </c>
      <c r="O389" s="32">
        <v>0</v>
      </c>
      <c r="P389" s="33"/>
      <c r="Q389" s="32"/>
      <c r="R389" s="27"/>
      <c r="S389" s="27"/>
      <c r="T389" s="27"/>
      <c r="U389" s="27"/>
      <c r="V389" s="27"/>
      <c r="W389" s="32"/>
    </row>
    <row r="390" spans="1:23" x14ac:dyDescent="0.25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32">
        <v>38</v>
      </c>
      <c r="M390" s="27"/>
      <c r="N390" s="27"/>
      <c r="O390" s="32"/>
      <c r="P390" s="33"/>
      <c r="Q390" s="32"/>
      <c r="R390" s="27"/>
      <c r="S390" s="27"/>
      <c r="T390" s="27"/>
      <c r="U390" s="27"/>
      <c r="V390" s="27"/>
      <c r="W390" s="32"/>
    </row>
    <row r="391" spans="1:23" x14ac:dyDescent="0.25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32">
        <v>39</v>
      </c>
      <c r="M391" s="27" t="s">
        <v>81</v>
      </c>
      <c r="N391" s="27" t="s">
        <v>94</v>
      </c>
      <c r="O391" s="27">
        <v>0</v>
      </c>
      <c r="P391" s="33"/>
      <c r="Q391" s="27"/>
      <c r="R391" s="27"/>
      <c r="S391" s="27"/>
      <c r="T391" s="27"/>
      <c r="U391" s="27"/>
      <c r="V391" s="27"/>
      <c r="W391" s="32"/>
    </row>
    <row r="392" spans="1:23" x14ac:dyDescent="0.2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32">
        <v>40</v>
      </c>
      <c r="M392" s="27"/>
      <c r="N392" s="27"/>
      <c r="O392" s="27"/>
      <c r="P392" s="33"/>
      <c r="Q392" s="27"/>
      <c r="R392" s="27"/>
      <c r="S392" s="27"/>
      <c r="T392" s="27"/>
      <c r="U392" s="27"/>
      <c r="V392" s="27"/>
      <c r="W392" s="32"/>
    </row>
    <row r="393" spans="1:23" x14ac:dyDescent="0.25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32">
        <v>41</v>
      </c>
      <c r="M393" s="27" t="s">
        <v>81</v>
      </c>
      <c r="N393" s="27"/>
      <c r="O393" s="32">
        <v>6.7850000000000001</v>
      </c>
      <c r="P393" s="33"/>
      <c r="Q393" s="27"/>
      <c r="R393" s="27"/>
      <c r="S393" s="27"/>
      <c r="T393" s="27"/>
      <c r="U393" s="27"/>
      <c r="V393" s="27"/>
      <c r="W393" s="32"/>
    </row>
    <row r="394" spans="1:23" x14ac:dyDescent="0.25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32">
        <v>42</v>
      </c>
      <c r="M394" s="27" t="s">
        <v>81</v>
      </c>
      <c r="N394" s="27"/>
      <c r="O394" s="32">
        <v>7.7624999999999993</v>
      </c>
      <c r="P394" s="33"/>
      <c r="Q394" s="27"/>
      <c r="R394" s="27"/>
      <c r="S394" s="27"/>
      <c r="T394" s="27"/>
      <c r="U394" s="27"/>
      <c r="V394" s="27"/>
      <c r="W394" s="32"/>
    </row>
    <row r="395" spans="1:23" x14ac:dyDescent="0.2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32">
        <v>43</v>
      </c>
      <c r="M395" s="27" t="s">
        <v>81</v>
      </c>
      <c r="N395" s="27"/>
      <c r="O395" s="32">
        <v>8.567499999999999</v>
      </c>
      <c r="P395" s="33"/>
      <c r="Q395" s="27"/>
      <c r="R395" s="27"/>
      <c r="S395" s="27"/>
      <c r="T395" s="27"/>
      <c r="U395" s="27"/>
      <c r="V395" s="27"/>
      <c r="W395" s="32"/>
    </row>
    <row r="396" spans="1:23" x14ac:dyDescent="0.25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32">
        <v>44</v>
      </c>
      <c r="M396" s="27" t="s">
        <v>81</v>
      </c>
      <c r="N396" s="27"/>
      <c r="O396" s="32">
        <v>4.1974999999999998</v>
      </c>
      <c r="P396" s="33"/>
      <c r="Q396" s="27"/>
      <c r="R396" s="27"/>
      <c r="S396" s="27"/>
      <c r="T396" s="27"/>
      <c r="U396" s="27"/>
      <c r="V396" s="27"/>
      <c r="W396" s="32"/>
    </row>
    <row r="397" spans="1:23" x14ac:dyDescent="0.25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32">
        <v>45</v>
      </c>
      <c r="M397" s="27" t="s">
        <v>81</v>
      </c>
      <c r="N397" s="27" t="s">
        <v>94</v>
      </c>
      <c r="O397" s="27">
        <v>72.099999999999994</v>
      </c>
      <c r="P397" s="33"/>
      <c r="Q397" s="27"/>
      <c r="R397" s="27"/>
      <c r="S397" s="27"/>
      <c r="T397" s="27"/>
      <c r="U397" s="27"/>
      <c r="V397" s="27"/>
      <c r="W397" s="32"/>
    </row>
    <row r="398" spans="1:23" x14ac:dyDescent="0.2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32">
        <v>46</v>
      </c>
      <c r="M398" s="27"/>
      <c r="N398" s="27"/>
      <c r="O398" s="27"/>
      <c r="P398" s="33"/>
      <c r="Q398" s="27"/>
      <c r="R398" s="27"/>
      <c r="S398" s="27"/>
      <c r="T398" s="27"/>
      <c r="U398" s="27"/>
      <c r="V398" s="27"/>
      <c r="W398" s="32"/>
    </row>
    <row r="399" spans="1:23" x14ac:dyDescent="0.25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32">
        <v>47</v>
      </c>
      <c r="M399" s="27" t="s">
        <v>81</v>
      </c>
      <c r="N399" s="27" t="s">
        <v>95</v>
      </c>
      <c r="O399" s="27">
        <v>0</v>
      </c>
      <c r="P399" s="33"/>
      <c r="Q399" s="27"/>
      <c r="R399" s="27"/>
      <c r="S399" s="27"/>
      <c r="T399" s="27"/>
      <c r="U399" s="27"/>
      <c r="V399" s="27"/>
      <c r="W399" s="32"/>
    </row>
    <row r="400" spans="1:23" x14ac:dyDescent="0.25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32">
        <v>48</v>
      </c>
      <c r="M400" s="27"/>
      <c r="N400" s="27"/>
      <c r="O400" s="27"/>
      <c r="P400" s="33"/>
      <c r="Q400" s="27"/>
      <c r="R400" s="27"/>
      <c r="S400" s="27"/>
      <c r="T400" s="27"/>
      <c r="U400" s="27"/>
      <c r="V400" s="27"/>
      <c r="W400" s="32"/>
    </row>
    <row r="401" spans="1:23" x14ac:dyDescent="0.25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32">
        <v>49</v>
      </c>
      <c r="M401" s="27" t="s">
        <v>81</v>
      </c>
      <c r="N401" s="27" t="s">
        <v>95</v>
      </c>
      <c r="O401" s="27">
        <v>63.3</v>
      </c>
      <c r="P401" s="33"/>
      <c r="Q401" s="27"/>
      <c r="R401" s="27"/>
      <c r="S401" s="27"/>
      <c r="T401" s="27"/>
      <c r="U401" s="27"/>
      <c r="V401" s="27"/>
      <c r="W401" s="32"/>
    </row>
    <row r="402" spans="1:23" x14ac:dyDescent="0.25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32">
        <v>50</v>
      </c>
      <c r="M402" s="27"/>
      <c r="N402" s="27"/>
      <c r="O402" s="27"/>
      <c r="P402" s="33"/>
      <c r="Q402" s="27"/>
      <c r="R402" s="27"/>
      <c r="S402" s="27"/>
      <c r="T402" s="27"/>
      <c r="U402" s="27"/>
      <c r="V402" s="27"/>
      <c r="W402" s="32"/>
    </row>
    <row r="403" spans="1:23" x14ac:dyDescent="0.25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32">
        <v>51</v>
      </c>
      <c r="M403" s="27" t="s">
        <v>81</v>
      </c>
      <c r="N403" s="27" t="s">
        <v>96</v>
      </c>
      <c r="O403" s="27">
        <v>65.400000000000006</v>
      </c>
      <c r="P403" s="33"/>
      <c r="Q403" s="27"/>
      <c r="R403" s="27"/>
      <c r="S403" s="27"/>
      <c r="T403" s="27"/>
      <c r="U403" s="27"/>
      <c r="V403" s="27"/>
      <c r="W403" s="32"/>
    </row>
    <row r="404" spans="1:23" x14ac:dyDescent="0.25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32">
        <v>52</v>
      </c>
      <c r="M404" s="27"/>
      <c r="N404" s="27"/>
      <c r="O404" s="27"/>
      <c r="P404" s="33"/>
      <c r="Q404" s="27"/>
      <c r="R404" s="27"/>
      <c r="S404" s="27"/>
      <c r="T404" s="27"/>
      <c r="U404" s="27"/>
      <c r="V404" s="27"/>
      <c r="W404" s="32"/>
    </row>
    <row r="405" spans="1:23" x14ac:dyDescent="0.2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32">
        <v>53</v>
      </c>
      <c r="M405" s="27" t="s">
        <v>81</v>
      </c>
      <c r="N405" s="27" t="s">
        <v>100</v>
      </c>
      <c r="O405" s="27">
        <v>0</v>
      </c>
      <c r="P405" s="33"/>
      <c r="Q405" s="27"/>
      <c r="R405" s="27"/>
      <c r="S405" s="27"/>
      <c r="T405" s="27"/>
      <c r="U405" s="27"/>
      <c r="V405" s="27"/>
      <c r="W405" s="32"/>
    </row>
    <row r="406" spans="1:23" x14ac:dyDescent="0.25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32">
        <v>53.1</v>
      </c>
      <c r="M406" s="27" t="s">
        <v>100</v>
      </c>
      <c r="N406" s="27" t="s">
        <v>81</v>
      </c>
      <c r="O406" s="27">
        <v>11.2</v>
      </c>
      <c r="P406" s="33">
        <v>1</v>
      </c>
      <c r="Q406" s="27"/>
      <c r="R406" s="27"/>
      <c r="S406" s="27"/>
      <c r="T406" s="27"/>
      <c r="U406" s="27"/>
      <c r="V406" s="27"/>
      <c r="W406" s="32"/>
    </row>
    <row r="407" spans="1:23" x14ac:dyDescent="0.25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32">
        <v>53.2</v>
      </c>
      <c r="M407" s="27" t="s">
        <v>101</v>
      </c>
      <c r="N407" s="27" t="s">
        <v>81</v>
      </c>
      <c r="O407" s="27">
        <v>10.6</v>
      </c>
      <c r="P407" s="33">
        <v>14</v>
      </c>
      <c r="Q407" s="27"/>
      <c r="R407" s="27"/>
      <c r="S407" s="27"/>
      <c r="T407" s="27"/>
      <c r="U407" s="27"/>
      <c r="V407" s="27"/>
      <c r="W407" s="32"/>
    </row>
    <row r="408" spans="1:23" x14ac:dyDescent="0.25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32">
        <v>54</v>
      </c>
      <c r="M408" s="27" t="s">
        <v>100</v>
      </c>
      <c r="N408" s="27" t="s">
        <v>81</v>
      </c>
      <c r="O408" s="27">
        <v>11</v>
      </c>
      <c r="P408" s="33">
        <v>9</v>
      </c>
      <c r="Q408" s="27"/>
      <c r="R408" s="27"/>
      <c r="S408" s="27"/>
      <c r="T408" s="27"/>
      <c r="U408" s="27"/>
      <c r="V408" s="27"/>
      <c r="W408" s="32"/>
    </row>
    <row r="409" spans="1:23" x14ac:dyDescent="0.25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32">
        <v>54.1</v>
      </c>
      <c r="M409" s="27" t="s">
        <v>101</v>
      </c>
      <c r="N409" s="27" t="s">
        <v>81</v>
      </c>
      <c r="O409" s="27">
        <v>11.3</v>
      </c>
      <c r="P409" s="33">
        <v>7</v>
      </c>
      <c r="Q409" s="27"/>
      <c r="R409" s="27"/>
      <c r="S409" s="27"/>
      <c r="T409" s="27"/>
      <c r="U409" s="27"/>
      <c r="V409" s="27"/>
      <c r="W409" s="32"/>
    </row>
    <row r="410" spans="1:23" x14ac:dyDescent="0.25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32">
        <v>54.2</v>
      </c>
      <c r="M410" s="27" t="s">
        <v>95</v>
      </c>
      <c r="N410" s="27" t="s">
        <v>81</v>
      </c>
      <c r="O410" s="27">
        <v>11.3</v>
      </c>
      <c r="P410" s="33">
        <v>7</v>
      </c>
      <c r="Q410" s="27"/>
      <c r="R410" s="27"/>
      <c r="S410" s="27"/>
      <c r="T410" s="27"/>
      <c r="U410" s="27"/>
      <c r="V410" s="27"/>
      <c r="W410" s="32"/>
    </row>
    <row r="411" spans="1:23" x14ac:dyDescent="0.25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32">
        <v>54.3</v>
      </c>
      <c r="M411" s="27" t="s">
        <v>96</v>
      </c>
      <c r="N411" s="27" t="s">
        <v>81</v>
      </c>
      <c r="O411" s="27">
        <v>10.5</v>
      </c>
      <c r="P411" s="33">
        <v>13</v>
      </c>
      <c r="Q411" s="27"/>
      <c r="R411" s="27"/>
      <c r="S411" s="27"/>
      <c r="T411" s="27"/>
      <c r="U411" s="27"/>
      <c r="V411" s="27"/>
      <c r="W411" s="32"/>
    </row>
    <row r="412" spans="1:23" x14ac:dyDescent="0.25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32">
        <v>55</v>
      </c>
      <c r="M412" s="27" t="s">
        <v>81</v>
      </c>
      <c r="N412" s="27" t="s">
        <v>96</v>
      </c>
      <c r="O412" s="27">
        <v>0</v>
      </c>
      <c r="P412" s="33"/>
      <c r="Q412" s="27">
        <v>21</v>
      </c>
      <c r="R412" s="27"/>
      <c r="S412" s="27"/>
      <c r="T412" s="27"/>
      <c r="U412" s="27"/>
      <c r="V412" s="27"/>
      <c r="W412" s="32"/>
    </row>
    <row r="413" spans="1:23" x14ac:dyDescent="0.25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32">
        <v>55.1</v>
      </c>
      <c r="M413" s="27" t="s">
        <v>100</v>
      </c>
      <c r="N413" s="27" t="s">
        <v>81</v>
      </c>
      <c r="O413" s="27">
        <v>11.5</v>
      </c>
      <c r="P413" s="33">
        <v>12</v>
      </c>
      <c r="Q413" s="27"/>
      <c r="R413" s="27"/>
      <c r="S413" s="27"/>
      <c r="T413" s="27"/>
      <c r="U413" s="27"/>
      <c r="V413" s="27"/>
      <c r="W413" s="32"/>
    </row>
    <row r="414" spans="1:23" x14ac:dyDescent="0.25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32">
        <v>55.2</v>
      </c>
      <c r="M414" s="27" t="s">
        <v>101</v>
      </c>
      <c r="N414" s="27" t="s">
        <v>81</v>
      </c>
      <c r="O414" s="27">
        <v>11.6</v>
      </c>
      <c r="P414" s="33">
        <v>11</v>
      </c>
      <c r="Q414" s="27"/>
      <c r="R414" s="27"/>
      <c r="S414" s="27"/>
      <c r="T414" s="27"/>
      <c r="U414" s="27"/>
      <c r="V414" s="27"/>
      <c r="W414" s="32"/>
    </row>
    <row r="415" spans="1:23" x14ac:dyDescent="0.2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32">
        <v>55.3</v>
      </c>
      <c r="M415" s="27" t="s">
        <v>95</v>
      </c>
      <c r="N415" s="27" t="s">
        <v>81</v>
      </c>
      <c r="O415" s="27">
        <v>10.6</v>
      </c>
      <c r="P415" s="33">
        <v>5</v>
      </c>
      <c r="Q415" s="27"/>
      <c r="R415" s="27"/>
      <c r="S415" s="27"/>
      <c r="T415" s="27"/>
      <c r="U415" s="27"/>
      <c r="V415" s="27"/>
      <c r="W415" s="32"/>
    </row>
    <row r="416" spans="1:23" x14ac:dyDescent="0.25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32">
        <v>55.4</v>
      </c>
      <c r="M416" s="27" t="s">
        <v>96</v>
      </c>
      <c r="N416" s="27" t="s">
        <v>81</v>
      </c>
      <c r="O416" s="27">
        <v>15.450000000000001</v>
      </c>
      <c r="P416" s="33">
        <v>6</v>
      </c>
      <c r="Q416" s="27"/>
      <c r="R416" s="27"/>
      <c r="S416" s="27"/>
      <c r="T416" s="27"/>
      <c r="U416" s="27"/>
      <c r="V416" s="27"/>
      <c r="W416" s="32"/>
    </row>
    <row r="417" spans="1:23" x14ac:dyDescent="0.25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32">
        <v>56</v>
      </c>
      <c r="M417" s="27" t="s">
        <v>100</v>
      </c>
      <c r="N417" s="27" t="s">
        <v>81</v>
      </c>
      <c r="O417" s="27">
        <v>0</v>
      </c>
      <c r="P417" s="33"/>
      <c r="Q417" s="27">
        <v>2</v>
      </c>
      <c r="R417" s="27"/>
      <c r="S417" s="27"/>
      <c r="T417" s="27"/>
      <c r="U417" s="27"/>
      <c r="V417" s="27"/>
      <c r="W417" s="32"/>
    </row>
    <row r="418" spans="1:23" x14ac:dyDescent="0.25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32">
        <v>56.1</v>
      </c>
      <c r="M418" s="27" t="s">
        <v>101</v>
      </c>
      <c r="N418" s="27" t="s">
        <v>81</v>
      </c>
      <c r="O418" s="27">
        <v>10.7</v>
      </c>
      <c r="P418" s="33">
        <v>9</v>
      </c>
      <c r="Q418" s="27"/>
      <c r="R418" s="27"/>
      <c r="S418" s="27"/>
      <c r="T418" s="27"/>
      <c r="U418" s="27"/>
      <c r="V418" s="27"/>
      <c r="W418" s="32"/>
    </row>
    <row r="419" spans="1:23" x14ac:dyDescent="0.25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32">
        <v>56.2</v>
      </c>
      <c r="M419" s="27" t="s">
        <v>95</v>
      </c>
      <c r="N419" s="27" t="s">
        <v>81</v>
      </c>
      <c r="O419" s="27">
        <v>15.899999999999999</v>
      </c>
      <c r="P419" s="33">
        <v>6</v>
      </c>
      <c r="Q419" s="27"/>
      <c r="R419" s="27"/>
      <c r="S419" s="27"/>
      <c r="T419" s="27"/>
      <c r="U419" s="27"/>
      <c r="V419" s="27"/>
      <c r="W419" s="32"/>
    </row>
    <row r="420" spans="1:23" x14ac:dyDescent="0.25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32">
        <v>56.3</v>
      </c>
      <c r="M420" s="27" t="s">
        <v>96</v>
      </c>
      <c r="N420" s="27" t="s">
        <v>81</v>
      </c>
      <c r="O420" s="27">
        <v>11.6</v>
      </c>
      <c r="P420" s="33">
        <v>11</v>
      </c>
      <c r="Q420" s="27"/>
      <c r="R420" s="27"/>
      <c r="S420" s="27"/>
      <c r="T420" s="27"/>
      <c r="U420" s="27"/>
      <c r="V420" s="27"/>
      <c r="W420" s="32"/>
    </row>
    <row r="421" spans="1:23" x14ac:dyDescent="0.25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32">
        <v>57</v>
      </c>
      <c r="M421" s="27" t="s">
        <v>81</v>
      </c>
      <c r="N421" s="27" t="s">
        <v>96</v>
      </c>
      <c r="O421" s="27">
        <v>71.8</v>
      </c>
      <c r="P421" s="33"/>
      <c r="Q421" s="27">
        <v>9</v>
      </c>
      <c r="R421" s="27"/>
      <c r="S421" s="27"/>
      <c r="T421" s="27"/>
      <c r="U421" s="27"/>
      <c r="V421" s="27"/>
      <c r="W421" s="32"/>
    </row>
    <row r="422" spans="1:23" x14ac:dyDescent="0.25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32">
        <v>58</v>
      </c>
      <c r="M422" s="27" t="s">
        <v>100</v>
      </c>
      <c r="N422" s="27" t="s">
        <v>81</v>
      </c>
      <c r="O422" s="27">
        <v>0</v>
      </c>
      <c r="P422" s="33"/>
      <c r="Q422" s="27">
        <v>1</v>
      </c>
      <c r="R422" s="27"/>
      <c r="S422" s="27"/>
      <c r="T422" s="27"/>
      <c r="U422" s="27"/>
      <c r="V422" s="27"/>
      <c r="W422" s="32"/>
    </row>
    <row r="423" spans="1:23" x14ac:dyDescent="0.25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32">
        <v>58.1</v>
      </c>
      <c r="M423" s="27" t="s">
        <v>101</v>
      </c>
      <c r="N423" s="27" t="s">
        <v>81</v>
      </c>
      <c r="O423" s="27">
        <v>10.7</v>
      </c>
      <c r="P423" s="33">
        <v>8</v>
      </c>
      <c r="Q423" s="27"/>
      <c r="R423" s="27"/>
      <c r="S423" s="27"/>
      <c r="T423" s="27"/>
      <c r="U423" s="27"/>
      <c r="V423" s="27"/>
      <c r="W423" s="32"/>
    </row>
    <row r="424" spans="1:23" x14ac:dyDescent="0.25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41">
        <v>58.2</v>
      </c>
      <c r="M424" s="42" t="s">
        <v>95</v>
      </c>
      <c r="N424" s="42" t="s">
        <v>81</v>
      </c>
      <c r="O424" s="42">
        <v>17.850000000000001</v>
      </c>
      <c r="P424" s="43">
        <v>5</v>
      </c>
      <c r="Q424" s="27"/>
      <c r="R424" s="27"/>
      <c r="S424" s="27"/>
      <c r="T424" s="27"/>
      <c r="U424" s="27"/>
      <c r="V424" s="27"/>
      <c r="W424" s="32"/>
    </row>
    <row r="425" spans="1:23" x14ac:dyDescent="0.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32">
        <v>59</v>
      </c>
      <c r="M425" s="27" t="s">
        <v>81</v>
      </c>
      <c r="N425" s="27" t="s">
        <v>95</v>
      </c>
      <c r="O425" s="27">
        <v>0</v>
      </c>
      <c r="P425" s="33"/>
      <c r="Q425" s="27"/>
      <c r="R425" s="27"/>
      <c r="S425" s="27"/>
      <c r="T425" s="27"/>
      <c r="U425" s="27"/>
      <c r="V425" s="27"/>
      <c r="W425" s="32"/>
    </row>
    <row r="426" spans="1:23" x14ac:dyDescent="0.25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32">
        <v>59.1</v>
      </c>
      <c r="M426" s="27" t="s">
        <v>100</v>
      </c>
      <c r="N426" s="27" t="s">
        <v>81</v>
      </c>
      <c r="O426" s="27">
        <v>11.6</v>
      </c>
      <c r="P426" s="33">
        <v>13</v>
      </c>
      <c r="Q426" s="27"/>
      <c r="R426" s="27"/>
      <c r="S426" s="27"/>
      <c r="T426" s="27"/>
      <c r="U426" s="27"/>
      <c r="V426" s="27"/>
      <c r="W426" s="32"/>
    </row>
    <row r="427" spans="1:23" x14ac:dyDescent="0.25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32">
        <v>59.2</v>
      </c>
      <c r="M427" s="27" t="s">
        <v>101</v>
      </c>
      <c r="N427" s="27" t="s">
        <v>81</v>
      </c>
      <c r="O427" s="27">
        <v>15.600000000000001</v>
      </c>
      <c r="P427" s="33">
        <v>1</v>
      </c>
      <c r="Q427" s="27"/>
      <c r="R427" s="27"/>
      <c r="S427" s="27"/>
      <c r="T427" s="27"/>
      <c r="U427" s="27"/>
      <c r="V427" s="27"/>
      <c r="W427" s="32"/>
    </row>
    <row r="428" spans="1:23" x14ac:dyDescent="0.25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32">
        <v>59.3</v>
      </c>
      <c r="M428" s="27" t="s">
        <v>95</v>
      </c>
      <c r="N428" s="27" t="s">
        <v>81</v>
      </c>
      <c r="O428" s="27">
        <v>12.600000000000001</v>
      </c>
      <c r="P428" s="33">
        <v>26</v>
      </c>
      <c r="Q428" s="27"/>
      <c r="R428" s="27"/>
      <c r="S428" s="27"/>
      <c r="T428" s="27"/>
      <c r="U428" s="27"/>
      <c r="V428" s="27"/>
      <c r="W428" s="32"/>
    </row>
    <row r="429" spans="1:23" x14ac:dyDescent="0.25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32">
        <v>60</v>
      </c>
      <c r="M429" s="27" t="s">
        <v>100</v>
      </c>
      <c r="N429" s="27" t="s">
        <v>81</v>
      </c>
      <c r="O429" s="27">
        <v>12.899999999999999</v>
      </c>
      <c r="P429" s="33">
        <v>15</v>
      </c>
      <c r="Q429" s="27"/>
      <c r="R429" s="27"/>
      <c r="S429" s="27"/>
      <c r="T429" s="27"/>
      <c r="U429" s="27"/>
      <c r="V429" s="27"/>
      <c r="W429" s="32"/>
    </row>
    <row r="430" spans="1:23" x14ac:dyDescent="0.25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32">
        <v>60.1</v>
      </c>
      <c r="M430" s="27" t="s">
        <v>101</v>
      </c>
      <c r="N430" s="27" t="s">
        <v>81</v>
      </c>
      <c r="O430" s="27">
        <v>9.6</v>
      </c>
      <c r="P430" s="33">
        <v>10</v>
      </c>
      <c r="Q430" s="27"/>
      <c r="R430" s="27"/>
      <c r="S430" s="27"/>
      <c r="T430" s="27"/>
      <c r="U430" s="27"/>
      <c r="V430" s="27"/>
      <c r="W430" s="32"/>
    </row>
    <row r="450" spans="1:25" x14ac:dyDescent="0.25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8" t="s">
        <v>76</v>
      </c>
      <c r="W450" s="28"/>
      <c r="X450" s="28"/>
      <c r="Y450" s="28"/>
    </row>
    <row r="451" spans="1:25" x14ac:dyDescent="0.25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7"/>
      <c r="M451" s="27"/>
      <c r="N451" s="30" t="s">
        <v>34</v>
      </c>
      <c r="O451" s="30" t="s">
        <v>33</v>
      </c>
      <c r="P451" s="30" t="s">
        <v>32</v>
      </c>
      <c r="Q451" s="30" t="s">
        <v>21</v>
      </c>
      <c r="R451" s="30" t="s">
        <v>31</v>
      </c>
      <c r="S451" s="30" t="s">
        <v>30</v>
      </c>
      <c r="T451" s="27"/>
      <c r="U451" s="30" t="s">
        <v>14</v>
      </c>
      <c r="V451" s="30" t="s">
        <v>77</v>
      </c>
      <c r="W451" s="30" t="s">
        <v>78</v>
      </c>
      <c r="X451" s="30" t="s">
        <v>79</v>
      </c>
      <c r="Y451" s="30" t="s">
        <v>80</v>
      </c>
    </row>
    <row r="452" spans="1:25" x14ac:dyDescent="0.25">
      <c r="A452" s="29"/>
      <c r="B452" s="29"/>
      <c r="C452" s="31" t="s">
        <v>29</v>
      </c>
      <c r="D452" s="31" t="s">
        <v>28</v>
      </c>
      <c r="E452" s="31" t="s">
        <v>27</v>
      </c>
      <c r="F452" s="31" t="s">
        <v>9</v>
      </c>
      <c r="G452" s="31" t="s">
        <v>103</v>
      </c>
      <c r="H452" s="31" t="s">
        <v>26</v>
      </c>
      <c r="I452" s="31" t="s">
        <v>25</v>
      </c>
      <c r="J452" s="29"/>
      <c r="K452" s="29"/>
      <c r="L452" s="27"/>
      <c r="M452" s="27"/>
      <c r="N452" s="32">
        <v>1</v>
      </c>
      <c r="O452" s="27" t="s">
        <v>81</v>
      </c>
      <c r="P452" s="27" t="s">
        <v>82</v>
      </c>
      <c r="Q452" s="32">
        <v>47</v>
      </c>
      <c r="R452" s="33">
        <v>2</v>
      </c>
      <c r="S452" s="33">
        <v>2</v>
      </c>
      <c r="T452" s="27"/>
      <c r="U452" s="27" t="s">
        <v>82</v>
      </c>
      <c r="V452" s="27" t="s">
        <v>104</v>
      </c>
      <c r="W452" s="27" t="s">
        <v>105</v>
      </c>
      <c r="X452" s="27" t="s">
        <v>53</v>
      </c>
      <c r="Y452" s="32">
        <v>18.5</v>
      </c>
    </row>
    <row r="453" spans="1:25" x14ac:dyDescent="0.25">
      <c r="A453" s="34" t="s">
        <v>96</v>
      </c>
      <c r="B453" s="35" t="s">
        <v>24</v>
      </c>
      <c r="C453" s="36">
        <v>3.4090909090909092</v>
      </c>
      <c r="D453" s="37"/>
      <c r="E453" s="36">
        <v>3.8632000486056013</v>
      </c>
      <c r="F453" s="44">
        <v>1</v>
      </c>
      <c r="G453" s="36">
        <v>2.25</v>
      </c>
      <c r="H453" s="36">
        <v>1</v>
      </c>
      <c r="I453" s="38">
        <v>9.5222909576965105</v>
      </c>
      <c r="J453" s="39"/>
      <c r="K453" s="29"/>
      <c r="L453" s="27"/>
      <c r="M453" s="27"/>
      <c r="N453" s="32">
        <v>2</v>
      </c>
      <c r="O453" s="27"/>
      <c r="P453" s="27"/>
      <c r="Q453" s="32"/>
      <c r="R453" s="33"/>
      <c r="S453" s="33"/>
      <c r="T453" s="27"/>
      <c r="U453" s="27" t="s">
        <v>85</v>
      </c>
      <c r="V453" s="27" t="s">
        <v>90</v>
      </c>
      <c r="W453" s="27" t="s">
        <v>84</v>
      </c>
      <c r="X453" s="27" t="s">
        <v>63</v>
      </c>
      <c r="Y453" s="32">
        <v>33.200000000000003</v>
      </c>
    </row>
    <row r="454" spans="1:25" x14ac:dyDescent="0.25">
      <c r="A454" s="29"/>
      <c r="B454" s="35" t="s">
        <v>23</v>
      </c>
      <c r="C454" s="36" t="e">
        <v>#N/A</v>
      </c>
      <c r="D454" s="37"/>
      <c r="E454" s="36"/>
      <c r="F454" s="44"/>
      <c r="G454" s="36" t="e">
        <v>#N/A</v>
      </c>
      <c r="H454" s="36">
        <v>1</v>
      </c>
      <c r="I454" s="38" t="e">
        <v>#N/A</v>
      </c>
      <c r="J454" s="39"/>
      <c r="K454" s="29"/>
      <c r="L454" s="27"/>
      <c r="M454" s="27"/>
      <c r="N454" s="32"/>
      <c r="O454" s="27"/>
      <c r="P454" s="27"/>
      <c r="Q454" s="32"/>
      <c r="R454" s="33"/>
      <c r="S454" s="33"/>
      <c r="T454" s="27"/>
      <c r="U454" s="27"/>
      <c r="V454" s="27"/>
      <c r="W454" s="27"/>
      <c r="X454" s="27"/>
      <c r="Y454" s="32"/>
    </row>
    <row r="455" spans="1:25" x14ac:dyDescent="0.25">
      <c r="A455" s="34" t="s">
        <v>81</v>
      </c>
      <c r="B455" s="35" t="s">
        <v>22</v>
      </c>
      <c r="C455" s="36">
        <v>0.8</v>
      </c>
      <c r="D455" s="37"/>
      <c r="E455" s="36">
        <v>4.3035850524902344</v>
      </c>
      <c r="F455" s="44">
        <v>2</v>
      </c>
      <c r="G455" s="36">
        <v>2.7199999999999998</v>
      </c>
      <c r="H455" s="36">
        <v>1</v>
      </c>
      <c r="I455" s="38">
        <v>7.8235850524902339</v>
      </c>
      <c r="J455" s="39"/>
      <c r="K455" s="29"/>
      <c r="L455" s="27"/>
      <c r="M455" s="27"/>
      <c r="N455" s="32">
        <v>3</v>
      </c>
      <c r="O455" s="27" t="s">
        <v>81</v>
      </c>
      <c r="P455" s="27" t="s">
        <v>85</v>
      </c>
      <c r="Q455" s="32">
        <v>0</v>
      </c>
      <c r="R455" s="33"/>
      <c r="S455" s="33"/>
      <c r="T455" s="27"/>
      <c r="U455" s="27" t="s">
        <v>89</v>
      </c>
      <c r="V455" s="27" t="s">
        <v>106</v>
      </c>
      <c r="W455" s="27" t="s">
        <v>97</v>
      </c>
      <c r="X455" s="27" t="s">
        <v>16</v>
      </c>
      <c r="Y455" s="32">
        <v>23.099999999999998</v>
      </c>
    </row>
    <row r="456" spans="1:25" x14ac:dyDescent="0.25">
      <c r="A456" s="29" t="s">
        <v>96</v>
      </c>
      <c r="B456" s="35" t="s">
        <v>21</v>
      </c>
      <c r="C456" s="36">
        <v>10</v>
      </c>
      <c r="D456" s="37"/>
      <c r="E456" s="36">
        <v>0.23094022274017334</v>
      </c>
      <c r="F456" s="44"/>
      <c r="G456" s="36">
        <v>0</v>
      </c>
      <c r="H456" s="36">
        <v>1</v>
      </c>
      <c r="I456" s="38">
        <v>10.230940222740173</v>
      </c>
      <c r="J456" s="39"/>
      <c r="K456" s="29"/>
      <c r="L456" s="27"/>
      <c r="M456" s="27"/>
      <c r="N456" s="32">
        <v>4</v>
      </c>
      <c r="O456" s="27"/>
      <c r="P456" s="27"/>
      <c r="Q456" s="32"/>
      <c r="R456" s="33"/>
      <c r="S456" s="33"/>
      <c r="T456" s="27"/>
      <c r="U456" s="27" t="s">
        <v>91</v>
      </c>
      <c r="V456" s="27" t="s">
        <v>83</v>
      </c>
      <c r="W456" s="27" t="s">
        <v>84</v>
      </c>
      <c r="X456" s="27" t="s">
        <v>16</v>
      </c>
      <c r="Y456" s="32">
        <v>17.499999999999996</v>
      </c>
    </row>
    <row r="457" spans="1:25" x14ac:dyDescent="0.25">
      <c r="A457" s="29" t="s">
        <v>81</v>
      </c>
      <c r="B457" s="35" t="s">
        <v>20</v>
      </c>
      <c r="C457" s="36"/>
      <c r="D457" s="36"/>
      <c r="E457" s="36"/>
      <c r="F457" s="45"/>
      <c r="G457" s="36">
        <v>0</v>
      </c>
      <c r="H457" s="36">
        <v>0.83333333333333337</v>
      </c>
      <c r="I457" s="40">
        <v>8.5257835189501456</v>
      </c>
      <c r="J457" s="39" t="s">
        <v>102</v>
      </c>
      <c r="K457" s="29"/>
      <c r="L457" s="27"/>
      <c r="M457" s="27"/>
      <c r="N457" s="32">
        <v>5</v>
      </c>
      <c r="O457" s="27" t="s">
        <v>81</v>
      </c>
      <c r="P457" s="27" t="s">
        <v>85</v>
      </c>
      <c r="Q457" s="32">
        <v>0</v>
      </c>
      <c r="R457" s="33"/>
      <c r="S457" s="33"/>
      <c r="T457" s="27"/>
      <c r="U457" s="27" t="s">
        <v>94</v>
      </c>
      <c r="V457" s="27" t="s">
        <v>90</v>
      </c>
      <c r="W457" s="27" t="s">
        <v>84</v>
      </c>
      <c r="X457" s="27" t="s">
        <v>63</v>
      </c>
      <c r="Y457" s="32">
        <v>20.000000000000004</v>
      </c>
    </row>
    <row r="458" spans="1:25" x14ac:dyDescent="0.25">
      <c r="A458" s="29" t="s">
        <v>81</v>
      </c>
      <c r="B458" s="35" t="s">
        <v>18</v>
      </c>
      <c r="C458" s="36">
        <v>24.983333333333334</v>
      </c>
      <c r="D458" s="37"/>
      <c r="E458" s="36">
        <v>4.631061321496964</v>
      </c>
      <c r="F458" s="44"/>
      <c r="G458" s="36">
        <v>0</v>
      </c>
      <c r="H458" s="36">
        <v>1</v>
      </c>
      <c r="I458" s="38">
        <v>29.614394654830299</v>
      </c>
      <c r="J458" s="39" t="s">
        <v>15</v>
      </c>
      <c r="K458" s="29"/>
      <c r="L458" s="27"/>
      <c r="M458" s="27"/>
      <c r="N458" s="32">
        <v>6</v>
      </c>
      <c r="O458" s="27"/>
      <c r="P458" s="27"/>
      <c r="Q458" s="32"/>
      <c r="R458" s="33"/>
      <c r="S458" s="33"/>
      <c r="T458" s="27"/>
      <c r="U458" s="27" t="s">
        <v>95</v>
      </c>
      <c r="V458" s="27" t="s">
        <v>104</v>
      </c>
      <c r="W458" s="27" t="s">
        <v>105</v>
      </c>
      <c r="X458" s="27" t="s">
        <v>53</v>
      </c>
      <c r="Y458" s="32">
        <v>12.100000000000001</v>
      </c>
    </row>
    <row r="459" spans="1:25" x14ac:dyDescent="0.25">
      <c r="A459" s="29" t="s">
        <v>81</v>
      </c>
      <c r="B459" s="35" t="s">
        <v>17</v>
      </c>
      <c r="C459" s="36">
        <v>13.893181818181819</v>
      </c>
      <c r="D459" s="37"/>
      <c r="E459" s="36">
        <v>0.94192725867033023</v>
      </c>
      <c r="F459" s="44"/>
      <c r="G459" s="36">
        <v>0</v>
      </c>
      <c r="H459" s="36">
        <v>1</v>
      </c>
      <c r="I459" s="38">
        <v>14.835109076852149</v>
      </c>
      <c r="J459" s="39" t="s">
        <v>15</v>
      </c>
      <c r="K459" s="29"/>
      <c r="L459" s="27"/>
      <c r="M459" s="27"/>
      <c r="N459" s="32">
        <v>7</v>
      </c>
      <c r="O459" s="27" t="s">
        <v>81</v>
      </c>
      <c r="P459" s="27"/>
      <c r="Q459" s="32">
        <v>10.292499999999999</v>
      </c>
      <c r="R459" s="33"/>
      <c r="S459" s="33"/>
      <c r="T459" s="27"/>
      <c r="U459" s="27" t="s">
        <v>96</v>
      </c>
      <c r="V459" s="27" t="s">
        <v>88</v>
      </c>
      <c r="W459" s="27" t="s">
        <v>87</v>
      </c>
      <c r="X459" s="27" t="s">
        <v>67</v>
      </c>
      <c r="Y459" s="32">
        <v>29.2</v>
      </c>
    </row>
    <row r="460" spans="1:25" x14ac:dyDescent="0.25">
      <c r="A460" s="29" t="s">
        <v>81</v>
      </c>
      <c r="B460" s="35" t="s">
        <v>16</v>
      </c>
      <c r="C460" s="36">
        <v>123.75</v>
      </c>
      <c r="D460" s="37"/>
      <c r="E460" s="36">
        <v>62.510688221454622</v>
      </c>
      <c r="F460" s="44"/>
      <c r="G460" s="36">
        <v>0</v>
      </c>
      <c r="H460" s="36">
        <v>1</v>
      </c>
      <c r="I460" s="38">
        <v>186.26068822145461</v>
      </c>
      <c r="J460" s="39" t="s">
        <v>2</v>
      </c>
      <c r="K460" s="29"/>
      <c r="L460" s="27"/>
      <c r="M460" s="27"/>
      <c r="N460" s="32">
        <v>8</v>
      </c>
      <c r="O460" s="27" t="s">
        <v>81</v>
      </c>
      <c r="P460" s="27"/>
      <c r="Q460" s="32">
        <v>9.2575000000000003</v>
      </c>
      <c r="R460" s="33"/>
      <c r="S460" s="33"/>
      <c r="T460" s="27"/>
      <c r="U460" s="27" t="s">
        <v>100</v>
      </c>
      <c r="V460" s="27" t="s">
        <v>92</v>
      </c>
      <c r="W460" s="27" t="s">
        <v>84</v>
      </c>
      <c r="X460" s="27" t="s">
        <v>93</v>
      </c>
      <c r="Y460" s="32">
        <v>21.6</v>
      </c>
    </row>
    <row r="461" spans="1:25" x14ac:dyDescent="0.25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7"/>
      <c r="M461" s="27"/>
      <c r="N461" s="32">
        <v>9</v>
      </c>
      <c r="O461" s="27" t="s">
        <v>81</v>
      </c>
      <c r="P461" s="27" t="s">
        <v>85</v>
      </c>
      <c r="Q461" s="32">
        <v>0</v>
      </c>
      <c r="R461" s="33"/>
      <c r="S461" s="33"/>
      <c r="T461" s="27"/>
      <c r="U461" s="27" t="s">
        <v>101</v>
      </c>
      <c r="V461" s="27" t="s">
        <v>105</v>
      </c>
      <c r="W461" s="27" t="s">
        <v>105</v>
      </c>
      <c r="X461" s="27" t="s">
        <v>47</v>
      </c>
      <c r="Y461" s="32">
        <v>7.0999999999999979</v>
      </c>
    </row>
    <row r="462" spans="1:25" x14ac:dyDescent="0.25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32">
        <v>10</v>
      </c>
      <c r="O462" s="27"/>
      <c r="P462" s="27"/>
      <c r="Q462" s="32"/>
      <c r="R462" s="33"/>
      <c r="S462" s="33"/>
      <c r="T462" s="27"/>
      <c r="U462" s="27" t="s">
        <v>85</v>
      </c>
      <c r="V462" s="27" t="s">
        <v>107</v>
      </c>
      <c r="W462" s="27" t="s">
        <v>97</v>
      </c>
      <c r="X462" s="27" t="s">
        <v>22</v>
      </c>
      <c r="Y462" s="32">
        <v>15.7</v>
      </c>
    </row>
    <row r="463" spans="1:25" x14ac:dyDescent="0.25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32">
        <v>11</v>
      </c>
      <c r="O463" s="27" t="s">
        <v>81</v>
      </c>
      <c r="P463" s="27"/>
      <c r="Q463" s="32">
        <v>4.83</v>
      </c>
      <c r="R463" s="33"/>
      <c r="S463" s="33"/>
      <c r="T463" s="27"/>
      <c r="U463" s="27" t="s">
        <v>81</v>
      </c>
      <c r="V463" s="27" t="s">
        <v>90</v>
      </c>
      <c r="W463" s="27" t="s">
        <v>84</v>
      </c>
      <c r="X463" s="27" t="s">
        <v>63</v>
      </c>
      <c r="Y463" s="32">
        <v>0.90000000000000568</v>
      </c>
    </row>
    <row r="464" spans="1:25" x14ac:dyDescent="0.25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32">
        <v>12</v>
      </c>
      <c r="O464" s="27" t="s">
        <v>81</v>
      </c>
      <c r="P464" s="27"/>
      <c r="Q464" s="32">
        <v>11.614999999999998</v>
      </c>
      <c r="R464" s="33"/>
      <c r="S464" s="33"/>
      <c r="T464" s="27"/>
      <c r="U464" s="27" t="s">
        <v>81</v>
      </c>
      <c r="V464" s="27" t="s">
        <v>105</v>
      </c>
      <c r="W464" s="27" t="s">
        <v>105</v>
      </c>
      <c r="X464" s="27" t="s">
        <v>47</v>
      </c>
      <c r="Y464" s="32">
        <v>1.6000000000000014</v>
      </c>
    </row>
    <row r="465" spans="1:25" x14ac:dyDescent="0.25">
      <c r="A465" s="30" t="s">
        <v>14</v>
      </c>
      <c r="B465" s="30" t="s">
        <v>98</v>
      </c>
      <c r="C465" s="30" t="s">
        <v>13</v>
      </c>
      <c r="D465" s="30" t="s">
        <v>12</v>
      </c>
      <c r="E465" s="30" t="s">
        <v>11</v>
      </c>
      <c r="F465" s="30" t="s">
        <v>10</v>
      </c>
      <c r="G465" s="30" t="s">
        <v>9</v>
      </c>
      <c r="H465" s="30" t="s">
        <v>8</v>
      </c>
      <c r="I465" s="30" t="s">
        <v>7</v>
      </c>
      <c r="J465" s="30" t="s">
        <v>99</v>
      </c>
      <c r="K465" s="28"/>
      <c r="L465" s="28"/>
      <c r="M465" s="28"/>
      <c r="N465" s="32">
        <v>13</v>
      </c>
      <c r="O465" s="27" t="s">
        <v>81</v>
      </c>
      <c r="P465" s="27"/>
      <c r="Q465" s="32">
        <v>7.5324999999999989</v>
      </c>
      <c r="R465" s="33"/>
      <c r="S465" s="33"/>
      <c r="T465" s="27"/>
      <c r="U465" s="27"/>
      <c r="V465" s="27"/>
      <c r="W465" s="27"/>
      <c r="X465" s="27"/>
      <c r="Y465" s="32"/>
    </row>
    <row r="466" spans="1:25" x14ac:dyDescent="0.25">
      <c r="A466" s="27" t="s">
        <v>81</v>
      </c>
      <c r="B466" s="27" t="s">
        <v>1</v>
      </c>
      <c r="C466" s="32" t="s">
        <v>6</v>
      </c>
      <c r="D466" s="32">
        <v>16</v>
      </c>
      <c r="E466" s="32">
        <v>-6.6999999999999886</v>
      </c>
      <c r="F466" s="32">
        <v>241.5</v>
      </c>
      <c r="G466" s="32">
        <v>-0.33333333333333215</v>
      </c>
      <c r="H466" s="32">
        <v>28.666666666666668</v>
      </c>
      <c r="I466" s="32"/>
      <c r="J466" s="27"/>
      <c r="K466" s="27"/>
      <c r="L466" s="27"/>
      <c r="M466" s="27"/>
      <c r="N466" s="32">
        <v>14</v>
      </c>
      <c r="O466" s="27" t="s">
        <v>81</v>
      </c>
      <c r="P466" s="27" t="s">
        <v>85</v>
      </c>
      <c r="Q466" s="32">
        <v>52.7</v>
      </c>
      <c r="R466" s="33">
        <v>1</v>
      </c>
      <c r="S466" s="33">
        <v>18</v>
      </c>
      <c r="T466" s="27"/>
      <c r="U466" s="27"/>
      <c r="V466" s="27"/>
      <c r="W466" s="27"/>
      <c r="X466" s="27"/>
      <c r="Y466" s="32"/>
    </row>
    <row r="467" spans="1:25" x14ac:dyDescent="0.25">
      <c r="A467" s="27" t="s">
        <v>82</v>
      </c>
      <c r="B467" s="27" t="s">
        <v>0</v>
      </c>
      <c r="C467" s="32" t="s">
        <v>3</v>
      </c>
      <c r="D467" s="32">
        <v>21</v>
      </c>
      <c r="E467" s="32">
        <v>100</v>
      </c>
      <c r="F467" s="32">
        <v>147</v>
      </c>
      <c r="G467" s="32">
        <v>20.166666666666664</v>
      </c>
      <c r="H467" s="32">
        <v>59.166666666666664</v>
      </c>
      <c r="I467" s="32"/>
      <c r="J467" s="32">
        <v>0</v>
      </c>
      <c r="K467" s="32"/>
      <c r="L467" s="32"/>
      <c r="M467" s="32"/>
      <c r="N467" s="32">
        <v>15</v>
      </c>
      <c r="O467" s="27"/>
      <c r="P467" s="27"/>
      <c r="Q467" s="32"/>
      <c r="R467" s="33"/>
      <c r="S467" s="33"/>
      <c r="T467" s="27"/>
      <c r="U467" s="27"/>
      <c r="V467" s="27"/>
      <c r="W467" s="27"/>
      <c r="X467" s="27"/>
      <c r="Y467" s="32"/>
    </row>
    <row r="468" spans="1:25" x14ac:dyDescent="0.25">
      <c r="A468" s="27" t="s">
        <v>85</v>
      </c>
      <c r="B468" s="27" t="s">
        <v>0</v>
      </c>
      <c r="C468" s="32" t="s">
        <v>3</v>
      </c>
      <c r="D468" s="32">
        <v>21</v>
      </c>
      <c r="E468" s="32">
        <v>52.900000000000006</v>
      </c>
      <c r="F468" s="32">
        <v>147</v>
      </c>
      <c r="G468" s="32">
        <v>41.166666666666664</v>
      </c>
      <c r="H468" s="32">
        <v>59.166666666666664</v>
      </c>
      <c r="I468" s="32" t="s">
        <v>2</v>
      </c>
      <c r="J468" s="32">
        <v>8.0433333333333366</v>
      </c>
      <c r="K468" s="32"/>
      <c r="L468" s="32"/>
      <c r="M468" s="32"/>
      <c r="N468" s="32">
        <v>16</v>
      </c>
      <c r="O468" s="27" t="s">
        <v>81</v>
      </c>
      <c r="P468" s="27"/>
      <c r="Q468" s="32">
        <v>4.8874999999999993</v>
      </c>
      <c r="R468" s="33"/>
      <c r="S468" s="33"/>
      <c r="T468" s="27"/>
      <c r="U468" s="27"/>
      <c r="V468" s="27"/>
      <c r="W468" s="27"/>
      <c r="X468" s="27"/>
      <c r="Y468" s="32"/>
    </row>
    <row r="469" spans="1:25" x14ac:dyDescent="0.25">
      <c r="A469" s="27" t="s">
        <v>89</v>
      </c>
      <c r="B469" s="27" t="s">
        <v>0</v>
      </c>
      <c r="C469" s="32" t="s">
        <v>3</v>
      </c>
      <c r="D469" s="32">
        <v>21</v>
      </c>
      <c r="E469" s="32">
        <v>97.1</v>
      </c>
      <c r="F469" s="32">
        <v>147</v>
      </c>
      <c r="G469" s="32">
        <v>51.166666666666664</v>
      </c>
      <c r="H469" s="32">
        <v>59.166666666666664</v>
      </c>
      <c r="I469" s="32" t="s">
        <v>2</v>
      </c>
      <c r="J469" s="32">
        <v>64.343333333333334</v>
      </c>
      <c r="K469" s="32"/>
      <c r="L469" s="32"/>
      <c r="M469" s="32"/>
      <c r="N469" s="32">
        <v>17</v>
      </c>
      <c r="O469" s="27" t="s">
        <v>81</v>
      </c>
      <c r="P469" s="27"/>
      <c r="Q469" s="32">
        <v>8.3374999999999986</v>
      </c>
      <c r="R469" s="33"/>
      <c r="S469" s="33"/>
      <c r="T469" s="27"/>
      <c r="U469" s="27"/>
      <c r="V469" s="27"/>
      <c r="W469" s="27"/>
      <c r="X469" s="27"/>
      <c r="Y469" s="32"/>
    </row>
    <row r="470" spans="1:25" x14ac:dyDescent="0.25">
      <c r="A470" s="27" t="s">
        <v>91</v>
      </c>
      <c r="B470" s="27" t="s">
        <v>0</v>
      </c>
      <c r="C470" s="32" t="s">
        <v>3</v>
      </c>
      <c r="D470" s="32">
        <v>21</v>
      </c>
      <c r="E470" s="32">
        <v>100.2</v>
      </c>
      <c r="F470" s="32">
        <v>147</v>
      </c>
      <c r="G470" s="32">
        <v>42.166666666666664</v>
      </c>
      <c r="H470" s="32">
        <v>59.166666666666664</v>
      </c>
      <c r="I470" s="32"/>
      <c r="J470" s="32">
        <v>0</v>
      </c>
      <c r="K470" s="32"/>
      <c r="L470" s="32"/>
      <c r="M470" s="32"/>
      <c r="N470" s="32">
        <v>18</v>
      </c>
      <c r="O470" s="27" t="s">
        <v>81</v>
      </c>
      <c r="P470" s="27"/>
      <c r="Q470" s="32">
        <v>9.6024999999999991</v>
      </c>
      <c r="R470" s="33"/>
      <c r="S470" s="33"/>
      <c r="T470" s="27"/>
      <c r="U470" s="27"/>
      <c r="V470" s="27"/>
      <c r="W470" s="27"/>
      <c r="X470" s="27"/>
      <c r="Y470" s="32"/>
    </row>
    <row r="471" spans="1:25" x14ac:dyDescent="0.25">
      <c r="A471" s="27" t="s">
        <v>94</v>
      </c>
      <c r="B471" s="27" t="s">
        <v>0</v>
      </c>
      <c r="C471" s="32" t="s">
        <v>3</v>
      </c>
      <c r="D471" s="32">
        <v>21</v>
      </c>
      <c r="E471" s="32">
        <v>106.8</v>
      </c>
      <c r="F471" s="32">
        <v>147</v>
      </c>
      <c r="G471" s="32">
        <v>39.166666666666664</v>
      </c>
      <c r="H471" s="32">
        <v>59.166666666666664</v>
      </c>
      <c r="I471" s="32"/>
      <c r="J471" s="32">
        <v>0</v>
      </c>
      <c r="K471" s="32"/>
      <c r="L471" s="32"/>
      <c r="M471" s="32"/>
      <c r="N471" s="32">
        <v>19</v>
      </c>
      <c r="O471" s="27" t="s">
        <v>81</v>
      </c>
      <c r="P471" s="27" t="s">
        <v>89</v>
      </c>
      <c r="Q471" s="32">
        <v>49.9</v>
      </c>
      <c r="R471" s="33">
        <v>2</v>
      </c>
      <c r="S471" s="33">
        <v>8</v>
      </c>
      <c r="T471" s="27"/>
      <c r="U471" s="27"/>
      <c r="V471" s="27"/>
      <c r="W471" s="27"/>
      <c r="X471" s="27"/>
      <c r="Y471" s="32"/>
    </row>
    <row r="472" spans="1:25" x14ac:dyDescent="0.25">
      <c r="A472" s="27" t="s">
        <v>95</v>
      </c>
      <c r="B472" s="27" t="s">
        <v>0</v>
      </c>
      <c r="C472" s="32" t="s">
        <v>3</v>
      </c>
      <c r="D472" s="32">
        <v>21</v>
      </c>
      <c r="E472" s="32">
        <v>111.9</v>
      </c>
      <c r="F472" s="32">
        <v>147</v>
      </c>
      <c r="G472" s="32">
        <v>16.166666666666664</v>
      </c>
      <c r="H472" s="32">
        <v>59.166666666666664</v>
      </c>
      <c r="I472" s="32"/>
      <c r="J472" s="32">
        <v>0</v>
      </c>
      <c r="K472" s="32"/>
      <c r="L472" s="32"/>
      <c r="M472" s="32"/>
      <c r="N472" s="32">
        <v>20</v>
      </c>
      <c r="O472" s="27"/>
      <c r="P472" s="27"/>
      <c r="Q472" s="32"/>
      <c r="R472" s="33"/>
      <c r="S472" s="33"/>
      <c r="T472" s="27"/>
      <c r="U472" s="27"/>
      <c r="V472" s="27"/>
      <c r="W472" s="27"/>
      <c r="X472" s="27"/>
      <c r="Y472" s="32"/>
    </row>
    <row r="473" spans="1:25" x14ac:dyDescent="0.25">
      <c r="A473" s="27" t="s">
        <v>96</v>
      </c>
      <c r="B473" s="27" t="s">
        <v>0</v>
      </c>
      <c r="C473" s="32" t="s">
        <v>3</v>
      </c>
      <c r="D473" s="32">
        <v>21</v>
      </c>
      <c r="E473" s="32">
        <v>98.1</v>
      </c>
      <c r="F473" s="32">
        <v>147</v>
      </c>
      <c r="G473" s="32">
        <v>39.166666666666664</v>
      </c>
      <c r="H473" s="32">
        <v>59.166666666666664</v>
      </c>
      <c r="I473" s="32"/>
      <c r="J473" s="32">
        <v>0</v>
      </c>
      <c r="K473" s="32"/>
      <c r="L473" s="32"/>
      <c r="M473" s="32"/>
      <c r="N473" s="32">
        <v>21</v>
      </c>
      <c r="O473" s="27" t="s">
        <v>81</v>
      </c>
      <c r="P473" s="27" t="s">
        <v>91</v>
      </c>
      <c r="Q473" s="32">
        <v>46.8</v>
      </c>
      <c r="R473" s="33">
        <v>1</v>
      </c>
      <c r="S473" s="33">
        <v>3</v>
      </c>
      <c r="T473" s="27"/>
      <c r="U473" s="27"/>
      <c r="V473" s="27"/>
      <c r="W473" s="27"/>
      <c r="X473" s="27"/>
      <c r="Y473" s="32"/>
    </row>
    <row r="474" spans="1:25" x14ac:dyDescent="0.25">
      <c r="A474" s="27" t="s">
        <v>100</v>
      </c>
      <c r="B474" s="27" t="s">
        <v>0</v>
      </c>
      <c r="C474" s="32" t="s">
        <v>3</v>
      </c>
      <c r="D474" s="32">
        <v>21</v>
      </c>
      <c r="E474" s="32">
        <v>104.4</v>
      </c>
      <c r="F474" s="32">
        <v>147</v>
      </c>
      <c r="G474" s="32">
        <v>30.166666666666664</v>
      </c>
      <c r="H474" s="32">
        <v>59.166666666666664</v>
      </c>
      <c r="I474" s="32"/>
      <c r="J474" s="32">
        <v>0</v>
      </c>
      <c r="K474" s="32"/>
      <c r="L474" s="32"/>
      <c r="M474" s="32"/>
      <c r="N474" s="32">
        <v>22</v>
      </c>
      <c r="O474" s="27"/>
      <c r="P474" s="27"/>
      <c r="Q474" s="32"/>
      <c r="R474" s="33"/>
      <c r="S474" s="33"/>
      <c r="T474" s="27"/>
      <c r="U474" s="27"/>
      <c r="V474" s="27"/>
      <c r="W474" s="27"/>
      <c r="X474" s="27"/>
      <c r="Y474" s="32"/>
    </row>
    <row r="475" spans="1:25" x14ac:dyDescent="0.25">
      <c r="A475" s="27" t="s">
        <v>101</v>
      </c>
      <c r="B475" s="27" t="s">
        <v>0</v>
      </c>
      <c r="C475" s="32" t="s">
        <v>3</v>
      </c>
      <c r="D475" s="32">
        <v>21</v>
      </c>
      <c r="E475" s="32">
        <v>110.6</v>
      </c>
      <c r="F475" s="32">
        <v>147</v>
      </c>
      <c r="G475" s="32">
        <v>21.166666666666664</v>
      </c>
      <c r="H475" s="32">
        <v>59.166666666666664</v>
      </c>
      <c r="I475" s="32"/>
      <c r="J475" s="32">
        <v>0</v>
      </c>
      <c r="K475" s="32"/>
      <c r="L475" s="32"/>
      <c r="M475" s="32"/>
      <c r="N475" s="32">
        <v>23</v>
      </c>
      <c r="O475" s="27" t="s">
        <v>81</v>
      </c>
      <c r="P475" s="27" t="s">
        <v>94</v>
      </c>
      <c r="Q475" s="32">
        <v>0</v>
      </c>
      <c r="R475" s="33"/>
      <c r="S475" s="33"/>
      <c r="T475" s="27"/>
      <c r="U475" s="27"/>
      <c r="V475" s="27"/>
      <c r="W475" s="27"/>
      <c r="X475" s="27"/>
      <c r="Y475" s="32"/>
    </row>
    <row r="476" spans="1:25" x14ac:dyDescent="0.25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32">
        <v>24</v>
      </c>
      <c r="O476" s="27"/>
      <c r="P476" s="27"/>
      <c r="Q476" s="32"/>
      <c r="R476" s="33"/>
      <c r="S476" s="33"/>
      <c r="T476" s="27"/>
      <c r="U476" s="27"/>
      <c r="V476" s="27"/>
      <c r="W476" s="27"/>
      <c r="X476" s="27"/>
      <c r="Y476" s="32"/>
    </row>
    <row r="477" spans="1:25" x14ac:dyDescent="0.25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32">
        <v>25</v>
      </c>
      <c r="O477" s="27" t="s">
        <v>81</v>
      </c>
      <c r="P477" s="27" t="s">
        <v>94</v>
      </c>
      <c r="Q477" s="32">
        <v>0</v>
      </c>
      <c r="R477" s="33"/>
      <c r="S477" s="33"/>
      <c r="T477" s="27"/>
      <c r="U477" s="27"/>
      <c r="V477" s="27"/>
      <c r="W477" s="27"/>
      <c r="X477" s="27"/>
      <c r="Y477" s="32"/>
    </row>
    <row r="478" spans="1:25" x14ac:dyDescent="0.25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32">
        <v>26</v>
      </c>
      <c r="O478" s="27"/>
      <c r="P478" s="27"/>
      <c r="Q478" s="32"/>
      <c r="R478" s="33"/>
      <c r="S478" s="33"/>
      <c r="T478" s="27"/>
      <c r="U478" s="27"/>
      <c r="V478" s="27"/>
      <c r="W478" s="27"/>
      <c r="X478" s="27"/>
      <c r="Y478" s="32"/>
    </row>
    <row r="479" spans="1:25" x14ac:dyDescent="0.25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32">
        <v>27</v>
      </c>
      <c r="O479" s="27" t="s">
        <v>81</v>
      </c>
      <c r="P479" s="27"/>
      <c r="Q479" s="32">
        <v>6.9574999999999996</v>
      </c>
      <c r="R479" s="33"/>
      <c r="S479" s="33"/>
      <c r="T479" s="27"/>
      <c r="U479" s="27"/>
      <c r="V479" s="27"/>
      <c r="W479" s="27"/>
      <c r="X479" s="27"/>
      <c r="Y479" s="32"/>
    </row>
    <row r="480" spans="1:25" x14ac:dyDescent="0.25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32">
        <v>28</v>
      </c>
      <c r="O480" s="27" t="s">
        <v>81</v>
      </c>
      <c r="P480" s="27"/>
      <c r="Q480" s="32">
        <v>12.592499999999998</v>
      </c>
      <c r="R480" s="33"/>
      <c r="S480" s="33"/>
      <c r="T480" s="27"/>
      <c r="U480" s="27"/>
      <c r="V480" s="27"/>
      <c r="W480" s="27"/>
      <c r="X480" s="27"/>
      <c r="Y480" s="32"/>
    </row>
    <row r="481" spans="1:25" x14ac:dyDescent="0.25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32">
        <v>29</v>
      </c>
      <c r="O481" s="27" t="s">
        <v>81</v>
      </c>
      <c r="P481" s="27"/>
      <c r="Q481" s="32">
        <v>6.7274999999999991</v>
      </c>
      <c r="R481" s="33"/>
      <c r="S481" s="33"/>
      <c r="T481" s="27"/>
      <c r="U481" s="27"/>
      <c r="V481" s="27"/>
      <c r="W481" s="27"/>
      <c r="X481" s="27"/>
      <c r="Y481" s="32"/>
    </row>
    <row r="482" spans="1:25" x14ac:dyDescent="0.25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32">
        <v>30</v>
      </c>
      <c r="O482" s="27" t="s">
        <v>81</v>
      </c>
      <c r="P482" s="27" t="s">
        <v>94</v>
      </c>
      <c r="Q482" s="32">
        <v>40.200000000000003</v>
      </c>
      <c r="R482" s="33">
        <v>5</v>
      </c>
      <c r="S482" s="33"/>
      <c r="T482" s="27"/>
      <c r="U482" s="27"/>
      <c r="V482" s="27"/>
      <c r="W482" s="27"/>
      <c r="X482" s="27"/>
      <c r="Y482" s="32"/>
    </row>
    <row r="483" spans="1:25" x14ac:dyDescent="0.25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32">
        <v>31</v>
      </c>
      <c r="O483" s="27"/>
      <c r="P483" s="27"/>
      <c r="Q483" s="32"/>
      <c r="R483" s="33"/>
      <c r="S483" s="33"/>
      <c r="T483" s="27"/>
      <c r="U483" s="27"/>
      <c r="V483" s="27"/>
      <c r="W483" s="27"/>
      <c r="X483" s="27"/>
      <c r="Y483" s="32"/>
    </row>
    <row r="484" spans="1:25" x14ac:dyDescent="0.25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32">
        <v>32</v>
      </c>
      <c r="O484" s="27" t="s">
        <v>81</v>
      </c>
      <c r="P484" s="27" t="s">
        <v>95</v>
      </c>
      <c r="Q484" s="32">
        <v>35.1</v>
      </c>
      <c r="R484" s="33">
        <v>1</v>
      </c>
      <c r="S484" s="33">
        <v>2</v>
      </c>
      <c r="T484" s="27"/>
      <c r="U484" s="27"/>
      <c r="V484" s="27"/>
      <c r="W484" s="27"/>
      <c r="X484" s="27"/>
      <c r="Y484" s="32"/>
    </row>
    <row r="485" spans="1:25" x14ac:dyDescent="0.2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32">
        <v>33</v>
      </c>
      <c r="O485" s="27"/>
      <c r="P485" s="27"/>
      <c r="Q485" s="32"/>
      <c r="R485" s="33"/>
      <c r="S485" s="33"/>
      <c r="T485" s="27"/>
      <c r="U485" s="27"/>
      <c r="V485" s="27"/>
      <c r="W485" s="27"/>
      <c r="X485" s="27"/>
      <c r="Y485" s="32"/>
    </row>
    <row r="486" spans="1:25" x14ac:dyDescent="0.25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32">
        <v>34</v>
      </c>
      <c r="O486" s="27" t="s">
        <v>81</v>
      </c>
      <c r="P486" s="27" t="s">
        <v>96</v>
      </c>
      <c r="Q486" s="32">
        <v>48.9</v>
      </c>
      <c r="R486" s="33">
        <v>1</v>
      </c>
      <c r="S486" s="33">
        <v>2</v>
      </c>
      <c r="T486" s="27"/>
      <c r="U486" s="27"/>
      <c r="V486" s="27"/>
      <c r="W486" s="27"/>
      <c r="X486" s="27"/>
      <c r="Y486" s="32"/>
    </row>
    <row r="487" spans="1:25" x14ac:dyDescent="0.25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32">
        <v>35</v>
      </c>
      <c r="O487" s="27"/>
      <c r="P487" s="27"/>
      <c r="Q487" s="32"/>
      <c r="R487" s="33"/>
      <c r="S487" s="33"/>
      <c r="T487" s="27"/>
      <c r="U487" s="27"/>
      <c r="V487" s="27"/>
      <c r="W487" s="27"/>
      <c r="X487" s="27"/>
      <c r="Y487" s="32"/>
    </row>
    <row r="488" spans="1:25" x14ac:dyDescent="0.25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32">
        <v>36</v>
      </c>
      <c r="O488" s="27" t="s">
        <v>81</v>
      </c>
      <c r="P488" s="27" t="s">
        <v>100</v>
      </c>
      <c r="Q488" s="32">
        <v>0</v>
      </c>
      <c r="R488" s="33"/>
      <c r="S488" s="33"/>
      <c r="T488" s="27"/>
      <c r="U488" s="27"/>
      <c r="V488" s="27"/>
      <c r="W488" s="27"/>
      <c r="X488" s="27"/>
      <c r="Y488" s="32"/>
    </row>
    <row r="489" spans="1:25" x14ac:dyDescent="0.25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32">
        <v>37</v>
      </c>
      <c r="O489" s="27"/>
      <c r="P489" s="27"/>
      <c r="Q489" s="32"/>
      <c r="R489" s="33"/>
      <c r="S489" s="33"/>
      <c r="T489" s="27"/>
      <c r="U489" s="27"/>
      <c r="V489" s="27"/>
      <c r="W489" s="27"/>
      <c r="X489" s="27"/>
      <c r="Y489" s="32"/>
    </row>
    <row r="490" spans="1:25" x14ac:dyDescent="0.25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32">
        <v>38</v>
      </c>
      <c r="O490" s="27" t="s">
        <v>81</v>
      </c>
      <c r="P490" s="27"/>
      <c r="Q490" s="32">
        <v>12.017499999999998</v>
      </c>
      <c r="R490" s="33"/>
      <c r="S490" s="33"/>
      <c r="T490" s="27"/>
      <c r="U490" s="27"/>
      <c r="V490" s="27"/>
      <c r="W490" s="27"/>
      <c r="X490" s="27"/>
      <c r="Y490" s="32"/>
    </row>
    <row r="491" spans="1:25" x14ac:dyDescent="0.25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32">
        <v>39</v>
      </c>
      <c r="O491" s="27" t="s">
        <v>81</v>
      </c>
      <c r="P491" s="27"/>
      <c r="Q491" s="32">
        <v>4.6574999999999998</v>
      </c>
      <c r="R491" s="33"/>
      <c r="S491" s="33"/>
      <c r="T491" s="27"/>
      <c r="U491" s="27"/>
      <c r="V491" s="27"/>
      <c r="W491" s="27"/>
      <c r="X491" s="27"/>
      <c r="Y491" s="32"/>
    </row>
    <row r="492" spans="1:25" x14ac:dyDescent="0.25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32">
        <v>40</v>
      </c>
      <c r="O492" s="27" t="s">
        <v>81</v>
      </c>
      <c r="P492" s="27"/>
      <c r="Q492" s="32">
        <v>12.074999999999999</v>
      </c>
      <c r="R492" s="33"/>
      <c r="S492" s="33"/>
      <c r="T492" s="27"/>
      <c r="U492" s="27"/>
      <c r="V492" s="27"/>
      <c r="W492" s="27"/>
      <c r="X492" s="27"/>
      <c r="Y492" s="32"/>
    </row>
    <row r="493" spans="1:25" x14ac:dyDescent="0.25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32">
        <v>41</v>
      </c>
      <c r="O493" s="27" t="s">
        <v>81</v>
      </c>
      <c r="P493" s="27" t="s">
        <v>100</v>
      </c>
      <c r="Q493" s="32">
        <v>42.6</v>
      </c>
      <c r="R493" s="33">
        <v>2</v>
      </c>
      <c r="S493" s="33">
        <v>7</v>
      </c>
      <c r="T493" s="27"/>
      <c r="U493" s="27"/>
      <c r="V493" s="27"/>
      <c r="W493" s="27"/>
      <c r="X493" s="27"/>
      <c r="Y493" s="32"/>
    </row>
    <row r="494" spans="1:25" x14ac:dyDescent="0.25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32">
        <v>42</v>
      </c>
      <c r="O494" s="27"/>
      <c r="P494" s="27"/>
      <c r="Q494" s="32"/>
      <c r="R494" s="33"/>
      <c r="S494" s="33"/>
      <c r="T494" s="27"/>
      <c r="U494" s="27"/>
      <c r="V494" s="27"/>
      <c r="W494" s="27"/>
      <c r="X494" s="27"/>
      <c r="Y494" s="32"/>
    </row>
    <row r="495" spans="1:25" x14ac:dyDescent="0.2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32">
        <v>43</v>
      </c>
      <c r="O495" s="27" t="s">
        <v>81</v>
      </c>
      <c r="P495" s="27" t="s">
        <v>101</v>
      </c>
      <c r="Q495" s="32">
        <v>36.4</v>
      </c>
      <c r="R495" s="33">
        <v>1</v>
      </c>
      <c r="S495" s="33">
        <v>4</v>
      </c>
      <c r="T495" s="27"/>
      <c r="U495" s="27"/>
      <c r="V495" s="27"/>
      <c r="W495" s="27"/>
      <c r="X495" s="27"/>
      <c r="Y495" s="32"/>
    </row>
    <row r="496" spans="1:25" x14ac:dyDescent="0.25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32">
        <v>44</v>
      </c>
      <c r="O496" s="27"/>
      <c r="P496" s="27"/>
      <c r="Q496" s="32"/>
      <c r="R496" s="33"/>
      <c r="S496" s="33"/>
      <c r="T496" s="27"/>
      <c r="U496" s="27"/>
      <c r="V496" s="27"/>
      <c r="W496" s="27"/>
      <c r="X496" s="27"/>
      <c r="Y496" s="32"/>
    </row>
    <row r="497" spans="1:25" x14ac:dyDescent="0.25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32">
        <v>45</v>
      </c>
      <c r="O497" s="27" t="s">
        <v>81</v>
      </c>
      <c r="P497" s="27" t="s">
        <v>85</v>
      </c>
      <c r="Q497" s="27">
        <v>0</v>
      </c>
      <c r="R497" s="33"/>
      <c r="S497" s="33"/>
      <c r="T497" s="27"/>
      <c r="U497" s="27"/>
      <c r="V497" s="27"/>
      <c r="W497" s="27"/>
      <c r="X497" s="27"/>
      <c r="Y497" s="32"/>
    </row>
    <row r="498" spans="1:25" x14ac:dyDescent="0.25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32">
        <v>46</v>
      </c>
      <c r="O498" s="27"/>
      <c r="P498" s="27"/>
      <c r="Q498" s="27"/>
      <c r="R498" s="33"/>
      <c r="S498" s="33"/>
      <c r="T498" s="27"/>
      <c r="U498" s="27"/>
      <c r="V498" s="27"/>
      <c r="W498" s="27"/>
      <c r="X498" s="27"/>
      <c r="Y498" s="32"/>
    </row>
    <row r="499" spans="1:25" x14ac:dyDescent="0.25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32">
        <v>47</v>
      </c>
      <c r="O499" s="27" t="s">
        <v>81</v>
      </c>
      <c r="P499" s="27"/>
      <c r="Q499" s="32">
        <v>8.9699999999999989</v>
      </c>
      <c r="R499" s="33"/>
      <c r="S499" s="33"/>
      <c r="T499" s="27"/>
      <c r="U499" s="27"/>
      <c r="V499" s="27"/>
      <c r="W499" s="27"/>
      <c r="X499" s="27"/>
      <c r="Y499" s="32"/>
    </row>
    <row r="500" spans="1:25" x14ac:dyDescent="0.25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32">
        <v>48</v>
      </c>
      <c r="O500" s="27" t="s">
        <v>81</v>
      </c>
      <c r="P500" s="27"/>
      <c r="Q500" s="32">
        <v>12.247499999999999</v>
      </c>
      <c r="R500" s="33"/>
      <c r="S500" s="33"/>
      <c r="T500" s="27"/>
      <c r="U500" s="27"/>
      <c r="V500" s="27"/>
      <c r="W500" s="27"/>
      <c r="X500" s="27"/>
      <c r="Y500" s="32"/>
    </row>
    <row r="501" spans="1:25" x14ac:dyDescent="0.2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32">
        <v>49</v>
      </c>
      <c r="O501" s="27" t="s">
        <v>81</v>
      </c>
      <c r="P501" s="27"/>
      <c r="Q501" s="32">
        <v>8.625</v>
      </c>
      <c r="R501" s="33"/>
      <c r="S501" s="33"/>
      <c r="T501" s="27"/>
      <c r="U501" s="27"/>
      <c r="V501" s="27"/>
      <c r="W501" s="27"/>
      <c r="X501" s="27"/>
      <c r="Y501" s="32"/>
    </row>
    <row r="502" spans="1:25" x14ac:dyDescent="0.25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32">
        <v>50</v>
      </c>
      <c r="O502" s="27" t="s">
        <v>81</v>
      </c>
      <c r="P502" s="27" t="s">
        <v>85</v>
      </c>
      <c r="Q502" s="27">
        <v>41.4</v>
      </c>
      <c r="R502" s="33">
        <v>9</v>
      </c>
      <c r="S502" s="33"/>
      <c r="T502" s="27"/>
      <c r="U502" s="27"/>
      <c r="V502" s="27"/>
      <c r="W502" s="27"/>
      <c r="X502" s="27"/>
      <c r="Y502" s="32"/>
    </row>
    <row r="503" spans="1:25" x14ac:dyDescent="0.25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32">
        <v>51</v>
      </c>
      <c r="O503" s="27"/>
      <c r="P503" s="27"/>
      <c r="Q503" s="27"/>
      <c r="R503" s="33"/>
      <c r="S503" s="33"/>
      <c r="T503" s="27"/>
      <c r="U503" s="27"/>
      <c r="V503" s="27"/>
      <c r="W503" s="27"/>
      <c r="X503" s="27"/>
      <c r="Y503" s="32"/>
    </row>
    <row r="504" spans="1:25" x14ac:dyDescent="0.25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32">
        <v>52</v>
      </c>
      <c r="O504" s="27" t="s">
        <v>81</v>
      </c>
      <c r="P504" s="27" t="s">
        <v>91</v>
      </c>
      <c r="Q504" s="27">
        <v>0</v>
      </c>
      <c r="R504" s="33"/>
      <c r="S504" s="33"/>
      <c r="T504" s="27"/>
      <c r="U504" s="27"/>
      <c r="V504" s="27"/>
      <c r="W504" s="27"/>
      <c r="X504" s="27"/>
      <c r="Y504" s="32"/>
    </row>
    <row r="505" spans="1:25" x14ac:dyDescent="0.2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32">
        <v>53</v>
      </c>
      <c r="O505" s="27"/>
      <c r="P505" s="27"/>
      <c r="Q505" s="27"/>
      <c r="R505" s="33"/>
      <c r="S505" s="33"/>
      <c r="T505" s="27"/>
      <c r="U505" s="27"/>
      <c r="V505" s="27"/>
      <c r="W505" s="27"/>
      <c r="X505" s="27"/>
      <c r="Y505" s="32"/>
    </row>
    <row r="506" spans="1:25" x14ac:dyDescent="0.25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32">
        <v>54</v>
      </c>
      <c r="O506" s="27" t="s">
        <v>81</v>
      </c>
      <c r="P506" s="27" t="s">
        <v>91</v>
      </c>
      <c r="Q506" s="27">
        <v>0</v>
      </c>
      <c r="R506" s="33"/>
      <c r="S506" s="33"/>
      <c r="T506" s="27"/>
      <c r="U506" s="27"/>
      <c r="V506" s="27"/>
      <c r="W506" s="27"/>
      <c r="X506" s="27"/>
      <c r="Y506" s="32"/>
    </row>
    <row r="507" spans="1:25" x14ac:dyDescent="0.25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32">
        <v>54.1</v>
      </c>
      <c r="O507" s="27" t="s">
        <v>82</v>
      </c>
      <c r="P507" s="27" t="s">
        <v>81</v>
      </c>
      <c r="Q507" s="27">
        <v>9.1</v>
      </c>
      <c r="R507" s="33">
        <v>18</v>
      </c>
      <c r="S507" s="33"/>
      <c r="T507" s="27"/>
      <c r="U507" s="27"/>
      <c r="V507" s="27"/>
      <c r="W507" s="27"/>
      <c r="X507" s="27"/>
      <c r="Y507" s="32"/>
    </row>
    <row r="508" spans="1:25" x14ac:dyDescent="0.25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32">
        <v>54.2</v>
      </c>
      <c r="O508" s="27" t="s">
        <v>91</v>
      </c>
      <c r="P508" s="27" t="s">
        <v>81</v>
      </c>
      <c r="Q508" s="27">
        <v>8.5</v>
      </c>
      <c r="R508" s="33">
        <v>4</v>
      </c>
      <c r="S508" s="33"/>
      <c r="T508" s="27"/>
      <c r="U508" s="27"/>
      <c r="V508" s="27"/>
      <c r="W508" s="27"/>
      <c r="X508" s="27"/>
      <c r="Y508" s="32"/>
    </row>
    <row r="509" spans="1:25" x14ac:dyDescent="0.25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32">
        <v>54.3</v>
      </c>
      <c r="O509" s="27" t="s">
        <v>94</v>
      </c>
      <c r="P509" s="27" t="s">
        <v>81</v>
      </c>
      <c r="Q509" s="27">
        <v>13.3</v>
      </c>
      <c r="R509" s="33">
        <v>5</v>
      </c>
      <c r="S509" s="33"/>
      <c r="T509" s="27"/>
      <c r="U509" s="27"/>
      <c r="V509" s="27"/>
      <c r="W509" s="27"/>
      <c r="X509" s="27"/>
      <c r="Y509" s="32"/>
    </row>
    <row r="510" spans="1:25" x14ac:dyDescent="0.25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32">
        <v>54.4</v>
      </c>
      <c r="O510" s="27" t="s">
        <v>95</v>
      </c>
      <c r="P510" s="27" t="s">
        <v>81</v>
      </c>
      <c r="Q510" s="27">
        <v>13.6</v>
      </c>
      <c r="R510" s="33">
        <v>5</v>
      </c>
      <c r="S510" s="33"/>
      <c r="T510" s="27"/>
      <c r="U510" s="27"/>
      <c r="V510" s="27"/>
      <c r="W510" s="27"/>
      <c r="X510" s="27"/>
      <c r="Y510" s="32"/>
    </row>
    <row r="511" spans="1:25" x14ac:dyDescent="0.25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32">
        <v>54.5</v>
      </c>
      <c r="O511" s="27" t="s">
        <v>96</v>
      </c>
      <c r="P511" s="27" t="s">
        <v>81</v>
      </c>
      <c r="Q511" s="27">
        <v>8.8000000000000007</v>
      </c>
      <c r="R511" s="33">
        <v>9</v>
      </c>
      <c r="S511" s="33"/>
      <c r="T511" s="27"/>
      <c r="U511" s="27"/>
      <c r="V511" s="27"/>
      <c r="W511" s="27"/>
      <c r="X511" s="27"/>
      <c r="Y511" s="32"/>
    </row>
    <row r="512" spans="1:25" x14ac:dyDescent="0.25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32">
        <v>54.6</v>
      </c>
      <c r="O512" s="27" t="s">
        <v>100</v>
      </c>
      <c r="P512" s="27" t="s">
        <v>81</v>
      </c>
      <c r="Q512" s="27">
        <v>38.700000000000003</v>
      </c>
      <c r="R512" s="33">
        <v>22</v>
      </c>
      <c r="S512" s="33"/>
      <c r="T512" s="27"/>
      <c r="U512" s="27"/>
      <c r="V512" s="27"/>
      <c r="W512" s="27"/>
      <c r="X512" s="27"/>
      <c r="Y512" s="32"/>
    </row>
    <row r="513" spans="1:25" x14ac:dyDescent="0.25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32">
        <v>54.7</v>
      </c>
      <c r="O513" s="27" t="s">
        <v>101</v>
      </c>
      <c r="P513" s="27" t="s">
        <v>81</v>
      </c>
      <c r="Q513" s="27">
        <v>49.6</v>
      </c>
      <c r="R513" s="33">
        <v>28</v>
      </c>
      <c r="S513" s="33"/>
      <c r="T513" s="27"/>
      <c r="U513" s="27"/>
      <c r="V513" s="27"/>
      <c r="W513" s="27"/>
      <c r="X513" s="27"/>
      <c r="Y513" s="32"/>
    </row>
    <row r="514" spans="1:25" x14ac:dyDescent="0.25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32">
        <v>55</v>
      </c>
      <c r="O514" s="27" t="s">
        <v>82</v>
      </c>
      <c r="P514" s="27" t="s">
        <v>81</v>
      </c>
      <c r="Q514" s="27">
        <v>9.1999999999999993</v>
      </c>
      <c r="R514" s="33">
        <v>9</v>
      </c>
      <c r="S514" s="33"/>
      <c r="T514" s="27"/>
      <c r="U514" s="27"/>
      <c r="V514" s="27"/>
      <c r="W514" s="27"/>
      <c r="X514" s="27"/>
      <c r="Y514" s="32"/>
    </row>
    <row r="515" spans="1:25" x14ac:dyDescent="0.2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41">
        <v>55.1</v>
      </c>
      <c r="O515" s="42" t="s">
        <v>91</v>
      </c>
      <c r="P515" s="42" t="s">
        <v>81</v>
      </c>
      <c r="Q515" s="42">
        <v>9.9</v>
      </c>
      <c r="R515" s="46"/>
      <c r="S515" s="43">
        <v>1</v>
      </c>
      <c r="T515" s="27"/>
      <c r="U515" s="27"/>
      <c r="V515" s="27"/>
      <c r="W515" s="27"/>
      <c r="X515" s="27"/>
      <c r="Y515" s="32"/>
    </row>
    <row r="516" spans="1:25" x14ac:dyDescent="0.25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32">
        <v>55.2</v>
      </c>
      <c r="O516" s="27" t="s">
        <v>94</v>
      </c>
      <c r="P516" s="27" t="s">
        <v>81</v>
      </c>
      <c r="Q516" s="27">
        <v>15</v>
      </c>
      <c r="R516" s="33">
        <v>5</v>
      </c>
      <c r="S516" s="33"/>
      <c r="T516" s="27"/>
      <c r="U516" s="27"/>
      <c r="V516" s="27"/>
      <c r="W516" s="27"/>
      <c r="X516" s="27"/>
      <c r="Y516" s="32"/>
    </row>
    <row r="517" spans="1:25" x14ac:dyDescent="0.25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32">
        <v>55.3</v>
      </c>
      <c r="O517" s="27" t="s">
        <v>95</v>
      </c>
      <c r="P517" s="27" t="s">
        <v>81</v>
      </c>
      <c r="Q517" s="27">
        <v>9.1999999999999993</v>
      </c>
      <c r="R517" s="33">
        <v>17</v>
      </c>
      <c r="S517" s="33"/>
      <c r="T517" s="27"/>
      <c r="U517" s="27"/>
      <c r="V517" s="27"/>
      <c r="W517" s="27"/>
      <c r="X517" s="27"/>
      <c r="Y517" s="32"/>
    </row>
    <row r="518" spans="1:25" x14ac:dyDescent="0.25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32">
        <v>55.4</v>
      </c>
      <c r="O518" s="27" t="s">
        <v>96</v>
      </c>
      <c r="P518" s="27" t="s">
        <v>81</v>
      </c>
      <c r="Q518" s="27">
        <v>10</v>
      </c>
      <c r="R518" s="33">
        <v>8</v>
      </c>
      <c r="S518" s="33"/>
      <c r="T518" s="27"/>
      <c r="U518" s="27"/>
      <c r="V518" s="27"/>
      <c r="W518" s="27"/>
      <c r="X518" s="27"/>
      <c r="Y518" s="32"/>
    </row>
    <row r="519" spans="1:25" x14ac:dyDescent="0.25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32">
        <v>55.5</v>
      </c>
      <c r="O519" s="27" t="s">
        <v>100</v>
      </c>
      <c r="P519" s="27" t="s">
        <v>81</v>
      </c>
      <c r="Q519" s="27">
        <v>9</v>
      </c>
      <c r="R519" s="33"/>
      <c r="S519" s="33"/>
      <c r="T519" s="27"/>
      <c r="U519" s="27"/>
      <c r="V519" s="27"/>
      <c r="W519" s="27"/>
      <c r="X519" s="27"/>
      <c r="Y519" s="32"/>
    </row>
    <row r="520" spans="1:25" x14ac:dyDescent="0.25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32">
        <v>55.6</v>
      </c>
      <c r="O520" s="27" t="s">
        <v>101</v>
      </c>
      <c r="P520" s="27" t="s">
        <v>81</v>
      </c>
      <c r="Q520" s="27">
        <v>8.6999999999999993</v>
      </c>
      <c r="R520" s="33">
        <v>6</v>
      </c>
      <c r="S520" s="33"/>
      <c r="T520" s="27"/>
      <c r="U520" s="27"/>
      <c r="V520" s="27"/>
      <c r="W520" s="27"/>
      <c r="X520" s="27"/>
      <c r="Y520" s="32"/>
    </row>
    <row r="521" spans="1:25" x14ac:dyDescent="0.25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32">
        <v>56</v>
      </c>
      <c r="O521" s="27" t="s">
        <v>82</v>
      </c>
      <c r="P521" s="27" t="s">
        <v>81</v>
      </c>
      <c r="Q521" s="27">
        <v>8.8000000000000007</v>
      </c>
      <c r="R521" s="33">
        <v>10</v>
      </c>
      <c r="S521" s="33"/>
      <c r="T521" s="27"/>
      <c r="U521" s="27"/>
      <c r="V521" s="27"/>
      <c r="W521" s="27"/>
      <c r="X521" s="27"/>
      <c r="Y521" s="32"/>
    </row>
    <row r="522" spans="1:25" x14ac:dyDescent="0.25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32">
        <v>56.1</v>
      </c>
      <c r="O522" s="27" t="s">
        <v>91</v>
      </c>
      <c r="P522" s="27" t="s">
        <v>81</v>
      </c>
      <c r="Q522" s="27">
        <v>8.9</v>
      </c>
      <c r="R522" s="33">
        <v>10</v>
      </c>
      <c r="S522" s="33"/>
      <c r="T522" s="27"/>
      <c r="U522" s="27"/>
      <c r="V522" s="27"/>
      <c r="W522" s="27"/>
      <c r="X522" s="27"/>
      <c r="Y522" s="32"/>
    </row>
    <row r="523" spans="1:25" x14ac:dyDescent="0.25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32">
        <v>56.2</v>
      </c>
      <c r="O523" s="27" t="s">
        <v>94</v>
      </c>
      <c r="P523" s="27" t="s">
        <v>81</v>
      </c>
      <c r="Q523" s="27">
        <v>9.4</v>
      </c>
      <c r="R523" s="33">
        <v>10</v>
      </c>
      <c r="S523" s="33"/>
      <c r="T523" s="27"/>
      <c r="U523" s="27"/>
      <c r="V523" s="27"/>
      <c r="W523" s="27"/>
      <c r="X523" s="27"/>
      <c r="Y523" s="32"/>
    </row>
    <row r="524" spans="1:25" x14ac:dyDescent="0.25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32">
        <v>56.3</v>
      </c>
      <c r="O524" s="27" t="s">
        <v>95</v>
      </c>
      <c r="P524" s="27" t="s">
        <v>81</v>
      </c>
      <c r="Q524" s="27">
        <v>0</v>
      </c>
      <c r="R524" s="33">
        <v>19</v>
      </c>
      <c r="S524" s="33">
        <v>1</v>
      </c>
      <c r="T524" s="27"/>
      <c r="U524" s="27"/>
      <c r="V524" s="27"/>
      <c r="W524" s="27"/>
      <c r="X524" s="27"/>
      <c r="Y524" s="32"/>
    </row>
    <row r="525" spans="1:25" x14ac:dyDescent="0.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32">
        <v>56.4</v>
      </c>
      <c r="O525" s="27" t="s">
        <v>96</v>
      </c>
      <c r="P525" s="27" t="s">
        <v>81</v>
      </c>
      <c r="Q525" s="27">
        <v>8.5</v>
      </c>
      <c r="R525" s="33">
        <v>1</v>
      </c>
      <c r="S525" s="33">
        <v>2</v>
      </c>
      <c r="T525" s="27"/>
      <c r="U525" s="27"/>
      <c r="V525" s="27"/>
      <c r="W525" s="27"/>
      <c r="X525" s="27"/>
      <c r="Y525" s="32"/>
    </row>
    <row r="530" spans="1:25" x14ac:dyDescent="0.25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8" t="s">
        <v>76</v>
      </c>
      <c r="W530" s="28"/>
      <c r="X530" s="28"/>
      <c r="Y530" s="28"/>
    </row>
    <row r="531" spans="1:25" x14ac:dyDescent="0.25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7"/>
      <c r="M531" s="27"/>
      <c r="N531" s="30" t="s">
        <v>34</v>
      </c>
      <c r="O531" s="30" t="s">
        <v>33</v>
      </c>
      <c r="P531" s="30" t="s">
        <v>32</v>
      </c>
      <c r="Q531" s="30" t="s">
        <v>21</v>
      </c>
      <c r="R531" s="30" t="s">
        <v>31</v>
      </c>
      <c r="S531" s="30" t="s">
        <v>30</v>
      </c>
      <c r="T531" s="27"/>
      <c r="U531" s="30" t="s">
        <v>14</v>
      </c>
      <c r="V531" s="30" t="s">
        <v>77</v>
      </c>
      <c r="W531" s="30" t="s">
        <v>78</v>
      </c>
      <c r="X531" s="30" t="s">
        <v>79</v>
      </c>
      <c r="Y531" s="30" t="s">
        <v>80</v>
      </c>
    </row>
    <row r="532" spans="1:25" x14ac:dyDescent="0.25">
      <c r="A532" s="29"/>
      <c r="B532" s="29"/>
      <c r="C532" s="31" t="s">
        <v>29</v>
      </c>
      <c r="D532" s="31" t="s">
        <v>28</v>
      </c>
      <c r="E532" s="31" t="s">
        <v>27</v>
      </c>
      <c r="F532" s="31" t="s">
        <v>9</v>
      </c>
      <c r="G532" s="31" t="s">
        <v>103</v>
      </c>
      <c r="H532" s="31" t="s">
        <v>26</v>
      </c>
      <c r="I532" s="31" t="s">
        <v>25</v>
      </c>
      <c r="J532" s="29"/>
      <c r="K532" s="29"/>
      <c r="L532" s="27"/>
      <c r="M532" s="27"/>
      <c r="N532" s="32">
        <v>1</v>
      </c>
      <c r="O532" s="27" t="s">
        <v>81</v>
      </c>
      <c r="P532" s="27" t="s">
        <v>82</v>
      </c>
      <c r="Q532" s="32">
        <v>0</v>
      </c>
      <c r="R532" s="33"/>
      <c r="S532" s="33"/>
      <c r="T532" s="27"/>
      <c r="U532" s="27" t="s">
        <v>82</v>
      </c>
      <c r="V532" s="27" t="s">
        <v>86</v>
      </c>
      <c r="W532" s="27" t="s">
        <v>87</v>
      </c>
      <c r="X532" s="27" t="s">
        <v>18</v>
      </c>
      <c r="Y532" s="32">
        <v>22</v>
      </c>
    </row>
    <row r="533" spans="1:25" x14ac:dyDescent="0.25">
      <c r="A533" s="34" t="s">
        <v>101</v>
      </c>
      <c r="B533" s="35" t="s">
        <v>24</v>
      </c>
      <c r="C533" s="36">
        <v>3.4090909090909092</v>
      </c>
      <c r="D533" s="37"/>
      <c r="E533" s="36">
        <v>0.49159576495488488</v>
      </c>
      <c r="F533" s="44">
        <v>10</v>
      </c>
      <c r="G533" s="36">
        <v>22.5</v>
      </c>
      <c r="H533" s="36">
        <v>1</v>
      </c>
      <c r="I533" s="38">
        <v>26.400686674045794</v>
      </c>
      <c r="J533" s="39"/>
      <c r="K533" s="29"/>
      <c r="L533" s="27"/>
      <c r="M533" s="27"/>
      <c r="N533" s="32">
        <v>2</v>
      </c>
      <c r="O533" s="27" t="s">
        <v>81</v>
      </c>
      <c r="P533" s="27"/>
      <c r="Q533" s="32">
        <v>7.7624999999999993</v>
      </c>
      <c r="R533" s="33"/>
      <c r="S533" s="33"/>
      <c r="T533" s="27"/>
      <c r="U533" s="27" t="s">
        <v>82</v>
      </c>
      <c r="V533" s="27" t="s">
        <v>108</v>
      </c>
      <c r="W533" s="27" t="s">
        <v>84</v>
      </c>
      <c r="X533" s="27" t="s">
        <v>52</v>
      </c>
      <c r="Y533" s="32">
        <v>40.200000000000003</v>
      </c>
    </row>
    <row r="534" spans="1:25" x14ac:dyDescent="0.25">
      <c r="A534" s="29"/>
      <c r="B534" s="35" t="s">
        <v>23</v>
      </c>
      <c r="C534" s="36" t="e">
        <v>#N/A</v>
      </c>
      <c r="D534" s="37"/>
      <c r="E534" s="36"/>
      <c r="F534" s="44"/>
      <c r="G534" s="36" t="e">
        <v>#N/A</v>
      </c>
      <c r="H534" s="36">
        <v>1</v>
      </c>
      <c r="I534" s="38" t="e">
        <v>#N/A</v>
      </c>
      <c r="J534" s="39"/>
      <c r="K534" s="29"/>
      <c r="L534" s="27"/>
      <c r="M534" s="27"/>
      <c r="N534" s="32"/>
      <c r="O534" s="27"/>
      <c r="P534" s="27"/>
      <c r="Q534" s="32">
        <v>18.409090909090907</v>
      </c>
      <c r="R534" s="33"/>
      <c r="S534" s="33"/>
      <c r="T534" s="27"/>
      <c r="U534" s="27"/>
      <c r="V534" s="27"/>
      <c r="W534" s="27"/>
      <c r="X534" s="27"/>
      <c r="Y534" s="32"/>
    </row>
    <row r="535" spans="1:25" x14ac:dyDescent="0.25">
      <c r="A535" s="34" t="s">
        <v>81</v>
      </c>
      <c r="B535" s="35" t="s">
        <v>22</v>
      </c>
      <c r="C535" s="36">
        <v>0.8</v>
      </c>
      <c r="D535" s="37"/>
      <c r="E535" s="36">
        <v>11.226139068603516</v>
      </c>
      <c r="F535" s="44">
        <v>1</v>
      </c>
      <c r="G535" s="36">
        <v>1.3599999999999999</v>
      </c>
      <c r="H535" s="36">
        <v>1</v>
      </c>
      <c r="I535" s="38">
        <v>13.386139068603516</v>
      </c>
      <c r="J535" s="39"/>
      <c r="K535" s="29"/>
      <c r="L535" s="27"/>
      <c r="M535" s="27"/>
      <c r="N535" s="32">
        <v>3</v>
      </c>
      <c r="O535" s="27" t="s">
        <v>81</v>
      </c>
      <c r="P535" s="27"/>
      <c r="Q535" s="32">
        <v>10.637499999999999</v>
      </c>
      <c r="R535" s="33"/>
      <c r="S535" s="33"/>
      <c r="T535" s="27"/>
      <c r="U535" s="27" t="s">
        <v>85</v>
      </c>
      <c r="V535" s="27" t="s">
        <v>88</v>
      </c>
      <c r="W535" s="27" t="s">
        <v>87</v>
      </c>
      <c r="X535" s="27" t="s">
        <v>67</v>
      </c>
      <c r="Y535" s="32">
        <v>21.799999999999997</v>
      </c>
    </row>
    <row r="536" spans="1:25" x14ac:dyDescent="0.25">
      <c r="A536" s="29" t="s">
        <v>101</v>
      </c>
      <c r="B536" s="35" t="s">
        <v>21</v>
      </c>
      <c r="C536" s="36">
        <v>10</v>
      </c>
      <c r="D536" s="37"/>
      <c r="E536" s="36">
        <v>1.2060874700546265</v>
      </c>
      <c r="F536" s="44">
        <v>17</v>
      </c>
      <c r="G536" s="36">
        <v>38.25</v>
      </c>
      <c r="H536" s="36">
        <v>1</v>
      </c>
      <c r="I536" s="38">
        <v>49.456087470054626</v>
      </c>
      <c r="J536" s="39"/>
      <c r="K536" s="29"/>
      <c r="L536" s="27"/>
      <c r="M536" s="27"/>
      <c r="N536" s="32">
        <v>4</v>
      </c>
      <c r="O536" s="27" t="s">
        <v>81</v>
      </c>
      <c r="P536" s="27"/>
      <c r="Q536" s="32">
        <v>9.7174999999999976</v>
      </c>
      <c r="R536" s="33"/>
      <c r="S536" s="33"/>
      <c r="T536" s="27"/>
      <c r="U536" s="27" t="s">
        <v>85</v>
      </c>
      <c r="V536" s="27" t="s">
        <v>92</v>
      </c>
      <c r="W536" s="27" t="s">
        <v>84</v>
      </c>
      <c r="X536" s="27" t="s">
        <v>93</v>
      </c>
      <c r="Y536" s="32">
        <v>27.299999999999997</v>
      </c>
    </row>
    <row r="537" spans="1:25" x14ac:dyDescent="0.25">
      <c r="A537" s="29" t="s">
        <v>81</v>
      </c>
      <c r="B537" s="35" t="s">
        <v>20</v>
      </c>
      <c r="C537" s="36"/>
      <c r="D537" s="36"/>
      <c r="E537" s="36"/>
      <c r="F537" s="45"/>
      <c r="G537" s="36">
        <v>0</v>
      </c>
      <c r="H537" s="36">
        <v>0.83333333333333337</v>
      </c>
      <c r="I537" s="40">
        <v>41.213406225045524</v>
      </c>
      <c r="J537" s="39" t="s">
        <v>102</v>
      </c>
      <c r="K537" s="29"/>
      <c r="L537" s="27"/>
      <c r="M537" s="27"/>
      <c r="N537" s="32">
        <v>5</v>
      </c>
      <c r="O537" s="27" t="s">
        <v>81</v>
      </c>
      <c r="P537" s="27" t="s">
        <v>82</v>
      </c>
      <c r="Q537" s="32">
        <v>40</v>
      </c>
      <c r="R537" s="33">
        <v>1</v>
      </c>
      <c r="S537" s="33">
        <v>12</v>
      </c>
      <c r="T537" s="27"/>
      <c r="U537" s="27" t="s">
        <v>89</v>
      </c>
      <c r="V537" s="27" t="s">
        <v>109</v>
      </c>
      <c r="W537" s="27" t="s">
        <v>84</v>
      </c>
      <c r="X537" s="27" t="s">
        <v>64</v>
      </c>
      <c r="Y537" s="32">
        <v>34.5</v>
      </c>
    </row>
    <row r="538" spans="1:25" x14ac:dyDescent="0.25">
      <c r="A538" s="29" t="s">
        <v>81</v>
      </c>
      <c r="B538" s="35" t="s">
        <v>18</v>
      </c>
      <c r="C538" s="36">
        <v>24.983333333333334</v>
      </c>
      <c r="D538" s="37"/>
      <c r="E538" s="36">
        <v>13.796522766351702</v>
      </c>
      <c r="F538" s="44"/>
      <c r="G538" s="36">
        <v>0</v>
      </c>
      <c r="H538" s="36">
        <v>1</v>
      </c>
      <c r="I538" s="38">
        <v>38.779856099685034</v>
      </c>
      <c r="J538" s="39" t="s">
        <v>4</v>
      </c>
      <c r="K538" s="29"/>
      <c r="L538" s="27"/>
      <c r="M538" s="27"/>
      <c r="N538" s="32">
        <v>6</v>
      </c>
      <c r="O538" s="27"/>
      <c r="P538" s="27"/>
      <c r="Q538" s="32"/>
      <c r="R538" s="33"/>
      <c r="S538" s="33"/>
      <c r="T538" s="27"/>
      <c r="U538" s="27" t="s">
        <v>89</v>
      </c>
      <c r="V538" s="27" t="s">
        <v>110</v>
      </c>
      <c r="W538" s="27" t="s">
        <v>97</v>
      </c>
      <c r="X538" s="27" t="s">
        <v>47</v>
      </c>
      <c r="Y538" s="32">
        <v>4.7000000000000028</v>
      </c>
    </row>
    <row r="539" spans="1:25" x14ac:dyDescent="0.25">
      <c r="A539" s="29" t="s">
        <v>81</v>
      </c>
      <c r="B539" s="35" t="s">
        <v>17</v>
      </c>
      <c r="C539" s="36">
        <v>13.893181818181819</v>
      </c>
      <c r="D539" s="37"/>
      <c r="E539" s="36">
        <v>11.675269000232221</v>
      </c>
      <c r="F539" s="44"/>
      <c r="G539" s="36">
        <v>0</v>
      </c>
      <c r="H539" s="36">
        <v>1</v>
      </c>
      <c r="I539" s="38">
        <v>25.568450818414043</v>
      </c>
      <c r="J539" s="39" t="s">
        <v>112</v>
      </c>
      <c r="K539" s="29"/>
      <c r="L539" s="27"/>
      <c r="M539" s="27"/>
      <c r="N539" s="32">
        <v>7</v>
      </c>
      <c r="O539" s="27" t="s">
        <v>81</v>
      </c>
      <c r="P539" s="27"/>
      <c r="Q539" s="32">
        <v>10.234999999999999</v>
      </c>
      <c r="R539" s="33"/>
      <c r="S539" s="33"/>
      <c r="T539" s="27"/>
      <c r="U539" s="27" t="s">
        <v>91</v>
      </c>
      <c r="V539" s="27" t="s">
        <v>92</v>
      </c>
      <c r="W539" s="27" t="s">
        <v>84</v>
      </c>
      <c r="X539" s="27" t="s">
        <v>93</v>
      </c>
      <c r="Y539" s="32">
        <v>18.400000000000002</v>
      </c>
    </row>
    <row r="540" spans="1:25" x14ac:dyDescent="0.25">
      <c r="A540" s="29" t="s">
        <v>81</v>
      </c>
      <c r="B540" s="35" t="s">
        <v>16</v>
      </c>
      <c r="C540" s="36">
        <v>123.75</v>
      </c>
      <c r="D540" s="37"/>
      <c r="E540" s="36">
        <v>28.825738441944122</v>
      </c>
      <c r="F540" s="44"/>
      <c r="G540" s="36">
        <v>0</v>
      </c>
      <c r="H540" s="36">
        <v>1</v>
      </c>
      <c r="I540" s="38">
        <v>152.57573844194411</v>
      </c>
      <c r="J540" s="39" t="s">
        <v>2</v>
      </c>
      <c r="K540" s="29"/>
      <c r="L540" s="27"/>
      <c r="M540" s="27"/>
      <c r="N540" s="32">
        <v>8</v>
      </c>
      <c r="O540" s="27" t="s">
        <v>81</v>
      </c>
      <c r="P540" s="27"/>
      <c r="Q540" s="32">
        <v>10.522499999999999</v>
      </c>
      <c r="R540" s="33"/>
      <c r="S540" s="33"/>
      <c r="T540" s="27"/>
      <c r="U540" s="27" t="s">
        <v>94</v>
      </c>
      <c r="V540" s="27" t="s">
        <v>90</v>
      </c>
      <c r="W540" s="27" t="s">
        <v>84</v>
      </c>
      <c r="X540" s="27" t="s">
        <v>63</v>
      </c>
      <c r="Y540" s="32">
        <v>25.099999999999998</v>
      </c>
    </row>
    <row r="541" spans="1:25" x14ac:dyDescent="0.25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7"/>
      <c r="M541" s="27"/>
      <c r="N541" s="32">
        <v>9</v>
      </c>
      <c r="O541" s="27" t="s">
        <v>81</v>
      </c>
      <c r="P541" s="27"/>
      <c r="Q541" s="32">
        <v>7.4174999999999995</v>
      </c>
      <c r="R541" s="33"/>
      <c r="S541" s="33"/>
      <c r="T541" s="27"/>
      <c r="U541" s="27" t="s">
        <v>94</v>
      </c>
      <c r="V541" s="27" t="s">
        <v>107</v>
      </c>
      <c r="W541" s="27" t="s">
        <v>87</v>
      </c>
      <c r="X541" s="27" t="s">
        <v>17</v>
      </c>
      <c r="Y541" s="32">
        <v>13.600000000000001</v>
      </c>
    </row>
    <row r="542" spans="1:25" x14ac:dyDescent="0.25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32">
        <v>10</v>
      </c>
      <c r="O542" s="27" t="s">
        <v>81</v>
      </c>
      <c r="P542" s="27" t="s">
        <v>82</v>
      </c>
      <c r="Q542" s="32">
        <v>45.7</v>
      </c>
      <c r="R542" s="33">
        <v>2</v>
      </c>
      <c r="S542" s="33">
        <v>19</v>
      </c>
      <c r="T542" s="27"/>
      <c r="U542" s="27" t="s">
        <v>95</v>
      </c>
      <c r="V542" s="27" t="s">
        <v>88</v>
      </c>
      <c r="W542" s="27" t="s">
        <v>97</v>
      </c>
      <c r="X542" s="27" t="s">
        <v>49</v>
      </c>
      <c r="Y542" s="32">
        <v>16.600000000000001</v>
      </c>
    </row>
    <row r="543" spans="1:25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32">
        <v>11</v>
      </c>
      <c r="O543" s="27"/>
      <c r="P543" s="27"/>
      <c r="Q543" s="32"/>
      <c r="R543" s="33"/>
      <c r="S543" s="33"/>
      <c r="T543" s="27"/>
      <c r="U543" s="27" t="s">
        <v>95</v>
      </c>
      <c r="V543" s="27" t="s">
        <v>92</v>
      </c>
      <c r="W543" s="27" t="s">
        <v>84</v>
      </c>
      <c r="X543" s="27" t="s">
        <v>93</v>
      </c>
      <c r="Y543" s="32">
        <v>15.099999999999998</v>
      </c>
    </row>
    <row r="544" spans="1:25" x14ac:dyDescent="0.25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32">
        <v>12</v>
      </c>
      <c r="O544" s="27" t="s">
        <v>81</v>
      </c>
      <c r="P544" s="27"/>
      <c r="Q544" s="32">
        <v>5.0599999999999996</v>
      </c>
      <c r="R544" s="33"/>
      <c r="S544" s="33"/>
      <c r="T544" s="27"/>
      <c r="U544" s="27" t="s">
        <v>81</v>
      </c>
      <c r="V544" s="27" t="s">
        <v>111</v>
      </c>
      <c r="W544" s="27" t="s">
        <v>87</v>
      </c>
      <c r="X544" s="27" t="s">
        <v>61</v>
      </c>
      <c r="Y544" s="32">
        <v>2.4000000000000057</v>
      </c>
    </row>
    <row r="545" spans="1:25" x14ac:dyDescent="0.25">
      <c r="A545" s="30" t="s">
        <v>14</v>
      </c>
      <c r="B545" s="30" t="s">
        <v>98</v>
      </c>
      <c r="C545" s="30" t="s">
        <v>13</v>
      </c>
      <c r="D545" s="30" t="s">
        <v>12</v>
      </c>
      <c r="E545" s="30" t="s">
        <v>11</v>
      </c>
      <c r="F545" s="30" t="s">
        <v>10</v>
      </c>
      <c r="G545" s="30" t="s">
        <v>9</v>
      </c>
      <c r="H545" s="30" t="s">
        <v>8</v>
      </c>
      <c r="I545" s="30" t="s">
        <v>7</v>
      </c>
      <c r="J545" s="30" t="s">
        <v>99</v>
      </c>
      <c r="K545" s="28"/>
      <c r="L545" s="28"/>
      <c r="M545" s="28"/>
      <c r="N545" s="32">
        <v>13</v>
      </c>
      <c r="O545" s="27" t="s">
        <v>81</v>
      </c>
      <c r="P545" s="27"/>
      <c r="Q545" s="32">
        <v>12.42</v>
      </c>
      <c r="R545" s="33"/>
      <c r="S545" s="33"/>
      <c r="T545" s="27"/>
      <c r="U545" s="27"/>
      <c r="V545" s="27"/>
      <c r="W545" s="27"/>
      <c r="X545" s="27"/>
      <c r="Y545" s="32"/>
    </row>
    <row r="546" spans="1:25" x14ac:dyDescent="0.25">
      <c r="A546" s="27" t="s">
        <v>81</v>
      </c>
      <c r="B546" s="27" t="s">
        <v>1</v>
      </c>
      <c r="C546" s="32" t="s">
        <v>6</v>
      </c>
      <c r="D546" s="32">
        <v>16</v>
      </c>
      <c r="E546" s="32">
        <v>-22.600000000000023</v>
      </c>
      <c r="F546" s="32">
        <v>241.5</v>
      </c>
      <c r="G546" s="32">
        <v>0.66666666666666785</v>
      </c>
      <c r="H546" s="32">
        <v>28.666666666666668</v>
      </c>
      <c r="I546" s="32"/>
      <c r="J546" s="27"/>
      <c r="K546" s="27"/>
      <c r="L546" s="27"/>
      <c r="M546" s="27"/>
      <c r="N546" s="32">
        <v>14</v>
      </c>
      <c r="O546" s="27" t="s">
        <v>81</v>
      </c>
      <c r="P546" s="27"/>
      <c r="Q546" s="32">
        <v>8.567499999999999</v>
      </c>
      <c r="R546" s="33"/>
      <c r="S546" s="33"/>
      <c r="T546" s="27"/>
      <c r="U546" s="27"/>
      <c r="V546" s="27"/>
      <c r="W546" s="27"/>
      <c r="X546" s="27"/>
      <c r="Y546" s="32"/>
    </row>
    <row r="547" spans="1:25" x14ac:dyDescent="0.25">
      <c r="A547" s="27" t="s">
        <v>82</v>
      </c>
      <c r="B547" s="27" t="s">
        <v>0</v>
      </c>
      <c r="C547" s="32" t="s">
        <v>3</v>
      </c>
      <c r="D547" s="32">
        <v>21</v>
      </c>
      <c r="E547" s="32">
        <v>61.3</v>
      </c>
      <c r="F547" s="32">
        <v>147</v>
      </c>
      <c r="G547" s="32">
        <v>28.166666666666664</v>
      </c>
      <c r="H547" s="32">
        <v>59.166666666666664</v>
      </c>
      <c r="I547" s="32" t="s">
        <v>2</v>
      </c>
      <c r="J547" s="32">
        <v>83.11</v>
      </c>
      <c r="K547" s="32"/>
      <c r="L547" s="32"/>
      <c r="M547" s="32"/>
      <c r="N547" s="32">
        <v>15</v>
      </c>
      <c r="O547" s="27" t="s">
        <v>81</v>
      </c>
      <c r="P547" s="27" t="s">
        <v>85</v>
      </c>
      <c r="Q547" s="32">
        <v>39.9</v>
      </c>
      <c r="R547" s="33">
        <v>1</v>
      </c>
      <c r="S547" s="33">
        <v>6</v>
      </c>
      <c r="T547" s="27"/>
      <c r="U547" s="27"/>
      <c r="V547" s="27"/>
      <c r="W547" s="27"/>
      <c r="X547" s="27"/>
      <c r="Y547" s="32"/>
    </row>
    <row r="548" spans="1:25" x14ac:dyDescent="0.25">
      <c r="A548" s="27" t="s">
        <v>85</v>
      </c>
      <c r="B548" s="27" t="s">
        <v>0</v>
      </c>
      <c r="C548" s="32" t="s">
        <v>3</v>
      </c>
      <c r="D548" s="32">
        <v>21</v>
      </c>
      <c r="E548" s="32">
        <v>66.2</v>
      </c>
      <c r="F548" s="32">
        <v>147</v>
      </c>
      <c r="G548" s="32">
        <v>45.166666666666664</v>
      </c>
      <c r="H548" s="32">
        <v>59.166666666666664</v>
      </c>
      <c r="I548" s="32" t="s">
        <v>2</v>
      </c>
      <c r="J548" s="32">
        <v>64.343333333333334</v>
      </c>
      <c r="K548" s="32"/>
      <c r="L548" s="32"/>
      <c r="M548" s="32"/>
      <c r="N548" s="32">
        <v>16</v>
      </c>
      <c r="O548" s="27"/>
      <c r="P548" s="27"/>
      <c r="Q548" s="32"/>
      <c r="R548" s="33"/>
      <c r="S548" s="33"/>
      <c r="T548" s="27"/>
      <c r="U548" s="27"/>
      <c r="V548" s="27"/>
      <c r="W548" s="27"/>
      <c r="X548" s="27"/>
      <c r="Y548" s="32"/>
    </row>
    <row r="549" spans="1:25" x14ac:dyDescent="0.25">
      <c r="A549" s="27" t="s">
        <v>89</v>
      </c>
      <c r="B549" s="27" t="s">
        <v>0</v>
      </c>
      <c r="C549" s="32" t="s">
        <v>3</v>
      </c>
      <c r="D549" s="32">
        <v>21</v>
      </c>
      <c r="E549" s="32">
        <v>64.5</v>
      </c>
      <c r="F549" s="32">
        <v>147</v>
      </c>
      <c r="G549" s="32">
        <v>-0.8333333333333357</v>
      </c>
      <c r="H549" s="32">
        <v>59.166666666666664</v>
      </c>
      <c r="I549" s="32" t="s">
        <v>2</v>
      </c>
      <c r="J549" s="32">
        <v>45.576666666666668</v>
      </c>
      <c r="K549" s="32"/>
      <c r="L549" s="32"/>
      <c r="M549" s="32"/>
      <c r="N549" s="32">
        <v>17</v>
      </c>
      <c r="O549" s="27" t="s">
        <v>81</v>
      </c>
      <c r="P549" s="27"/>
      <c r="Q549" s="32">
        <v>8.7399999999999984</v>
      </c>
      <c r="R549" s="33"/>
      <c r="S549" s="33"/>
      <c r="T549" s="27"/>
      <c r="U549" s="27"/>
      <c r="V549" s="27"/>
      <c r="W549" s="27"/>
      <c r="X549" s="27"/>
      <c r="Y549" s="32"/>
    </row>
    <row r="550" spans="1:25" x14ac:dyDescent="0.25">
      <c r="A550" s="27" t="s">
        <v>91</v>
      </c>
      <c r="B550" s="27" t="s">
        <v>0</v>
      </c>
      <c r="C550" s="32" t="s">
        <v>3</v>
      </c>
      <c r="D550" s="32">
        <v>21</v>
      </c>
      <c r="E550" s="32">
        <v>101.4</v>
      </c>
      <c r="F550" s="32">
        <v>147</v>
      </c>
      <c r="G550" s="32">
        <v>2.1666666666666643</v>
      </c>
      <c r="H550" s="32">
        <v>59.166666666666664</v>
      </c>
      <c r="I550" s="32"/>
      <c r="J550" s="32">
        <v>0</v>
      </c>
      <c r="K550" s="32"/>
      <c r="L550" s="32"/>
      <c r="M550" s="32"/>
      <c r="N550" s="32">
        <v>18</v>
      </c>
      <c r="O550" s="27" t="s">
        <v>81</v>
      </c>
      <c r="P550" s="27"/>
      <c r="Q550" s="32">
        <v>9.0849999999999991</v>
      </c>
      <c r="R550" s="33"/>
      <c r="S550" s="33"/>
      <c r="T550" s="27"/>
      <c r="U550" s="27"/>
      <c r="V550" s="27"/>
      <c r="W550" s="27"/>
      <c r="X550" s="27"/>
      <c r="Y550" s="32"/>
    </row>
    <row r="551" spans="1:25" x14ac:dyDescent="0.25">
      <c r="A551" s="27" t="s">
        <v>94</v>
      </c>
      <c r="B551" s="27" t="s">
        <v>0</v>
      </c>
      <c r="C551" s="32" t="s">
        <v>3</v>
      </c>
      <c r="D551" s="32">
        <v>21</v>
      </c>
      <c r="E551" s="32">
        <v>69.599999999999994</v>
      </c>
      <c r="F551" s="32">
        <v>147</v>
      </c>
      <c r="G551" s="32">
        <v>42.166666666666664</v>
      </c>
      <c r="H551" s="32">
        <v>59.166666666666664</v>
      </c>
      <c r="I551" s="32" t="s">
        <v>2</v>
      </c>
      <c r="J551" s="32">
        <v>17.426666666666662</v>
      </c>
      <c r="K551" s="32"/>
      <c r="L551" s="32"/>
      <c r="M551" s="32"/>
      <c r="N551" s="32">
        <v>19</v>
      </c>
      <c r="O551" s="27" t="s">
        <v>81</v>
      </c>
      <c r="P551" s="27"/>
      <c r="Q551" s="32">
        <v>9.8899999999999988</v>
      </c>
      <c r="R551" s="33"/>
      <c r="S551" s="33"/>
      <c r="T551" s="27"/>
      <c r="U551" s="27"/>
      <c r="V551" s="27"/>
      <c r="W551" s="27"/>
      <c r="X551" s="27"/>
      <c r="Y551" s="32"/>
    </row>
    <row r="552" spans="1:25" x14ac:dyDescent="0.25">
      <c r="A552" s="27" t="s">
        <v>95</v>
      </c>
      <c r="B552" s="27" t="s">
        <v>0</v>
      </c>
      <c r="C552" s="32" t="s">
        <v>3</v>
      </c>
      <c r="D552" s="32">
        <v>21</v>
      </c>
      <c r="E552" s="32">
        <v>61.5</v>
      </c>
      <c r="F552" s="32">
        <v>147</v>
      </c>
      <c r="G552" s="32">
        <v>46.166666666666664</v>
      </c>
      <c r="H552" s="32">
        <v>59.166666666666664</v>
      </c>
      <c r="I552" s="32" t="s">
        <v>2</v>
      </c>
      <c r="J552" s="32">
        <v>4.289999999999992</v>
      </c>
      <c r="K552" s="32"/>
      <c r="L552" s="32"/>
      <c r="M552" s="32"/>
      <c r="N552" s="32">
        <v>20</v>
      </c>
      <c r="O552" s="27" t="s">
        <v>81</v>
      </c>
      <c r="P552" s="27" t="s">
        <v>85</v>
      </c>
      <c r="Q552" s="32">
        <v>40.9</v>
      </c>
      <c r="R552" s="33">
        <v>1</v>
      </c>
      <c r="S552" s="33">
        <v>8</v>
      </c>
      <c r="T552" s="27"/>
      <c r="U552" s="27"/>
      <c r="V552" s="27"/>
      <c r="W552" s="27"/>
      <c r="X552" s="27"/>
      <c r="Y552" s="32"/>
    </row>
    <row r="553" spans="1:25" x14ac:dyDescent="0.25">
      <c r="A553" s="27" t="s">
        <v>96</v>
      </c>
      <c r="B553" s="27" t="s">
        <v>0</v>
      </c>
      <c r="C553" s="32" t="s">
        <v>3</v>
      </c>
      <c r="D553" s="32">
        <v>21</v>
      </c>
      <c r="E553" s="32">
        <v>147</v>
      </c>
      <c r="F553" s="32">
        <v>147</v>
      </c>
      <c r="G553" s="32">
        <v>2.1666666666666643</v>
      </c>
      <c r="H553" s="32">
        <v>59.166666666666664</v>
      </c>
      <c r="I553" s="32"/>
      <c r="J553" s="32">
        <v>0</v>
      </c>
      <c r="K553" s="32"/>
      <c r="L553" s="32"/>
      <c r="M553" s="32"/>
      <c r="N553" s="32">
        <v>21</v>
      </c>
      <c r="O553" s="27"/>
      <c r="P553" s="27"/>
      <c r="Q553" s="32"/>
      <c r="R553" s="33"/>
      <c r="S553" s="33"/>
      <c r="T553" s="27"/>
      <c r="U553" s="27"/>
      <c r="V553" s="27"/>
      <c r="W553" s="27"/>
      <c r="X553" s="27"/>
      <c r="Y553" s="32"/>
    </row>
    <row r="554" spans="1:25" x14ac:dyDescent="0.25">
      <c r="A554" s="27" t="s">
        <v>100</v>
      </c>
      <c r="B554" s="27" t="s">
        <v>0</v>
      </c>
      <c r="C554" s="32" t="s">
        <v>3</v>
      </c>
      <c r="D554" s="32">
        <v>21</v>
      </c>
      <c r="E554" s="32">
        <v>147</v>
      </c>
      <c r="F554" s="32">
        <v>147</v>
      </c>
      <c r="G554" s="32">
        <v>5.1666666666666643</v>
      </c>
      <c r="H554" s="32">
        <v>59.166666666666664</v>
      </c>
      <c r="I554" s="32"/>
      <c r="J554" s="32">
        <v>0</v>
      </c>
      <c r="K554" s="32"/>
      <c r="L554" s="32"/>
      <c r="M554" s="32"/>
      <c r="N554" s="32">
        <v>22</v>
      </c>
      <c r="O554" s="27" t="s">
        <v>81</v>
      </c>
      <c r="P554" s="27"/>
      <c r="Q554" s="32">
        <v>10.177499999999998</v>
      </c>
      <c r="R554" s="33"/>
      <c r="S554" s="33"/>
      <c r="T554" s="27"/>
      <c r="U554" s="27"/>
      <c r="V554" s="27"/>
      <c r="W554" s="27"/>
      <c r="X554" s="27"/>
      <c r="Y554" s="32"/>
    </row>
    <row r="555" spans="1:25" x14ac:dyDescent="0.25">
      <c r="A555" s="27" t="s">
        <v>101</v>
      </c>
      <c r="B555" s="27" t="s">
        <v>0</v>
      </c>
      <c r="C555" s="32" t="s">
        <v>3</v>
      </c>
      <c r="D555" s="32">
        <v>21</v>
      </c>
      <c r="E555" s="32">
        <v>147</v>
      </c>
      <c r="F555" s="32">
        <v>147</v>
      </c>
      <c r="G555" s="32">
        <v>-0.8333333333333357</v>
      </c>
      <c r="H555" s="32">
        <v>59.166666666666664</v>
      </c>
      <c r="I555" s="32"/>
      <c r="J555" s="32">
        <v>0</v>
      </c>
      <c r="K555" s="32"/>
      <c r="L555" s="32"/>
      <c r="M555" s="32"/>
      <c r="N555" s="32">
        <v>23</v>
      </c>
      <c r="O555" s="27" t="s">
        <v>81</v>
      </c>
      <c r="P555" s="27"/>
      <c r="Q555" s="32">
        <v>10.695</v>
      </c>
      <c r="R555" s="33"/>
      <c r="S555" s="33"/>
      <c r="T555" s="27"/>
      <c r="U555" s="27"/>
      <c r="V555" s="27"/>
      <c r="W555" s="27"/>
      <c r="X555" s="27"/>
      <c r="Y555" s="32"/>
    </row>
    <row r="556" spans="1:25" x14ac:dyDescent="0.25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32">
        <v>24</v>
      </c>
      <c r="O556" s="27" t="s">
        <v>81</v>
      </c>
      <c r="P556" s="27"/>
      <c r="Q556" s="32">
        <v>8.567499999999999</v>
      </c>
      <c r="R556" s="33"/>
      <c r="S556" s="33"/>
      <c r="T556" s="27"/>
      <c r="U556" s="27"/>
      <c r="V556" s="27"/>
      <c r="W556" s="27"/>
      <c r="X556" s="27"/>
      <c r="Y556" s="32"/>
    </row>
    <row r="557" spans="1:25" x14ac:dyDescent="0.25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32"/>
      <c r="O557" s="27"/>
      <c r="P557" s="27"/>
      <c r="Q557" s="32">
        <v>8.7399999999999984</v>
      </c>
      <c r="R557" s="33"/>
      <c r="S557" s="33"/>
      <c r="T557" s="27"/>
      <c r="U557" s="27"/>
      <c r="V557" s="27"/>
      <c r="W557" s="27"/>
      <c r="X557" s="27"/>
      <c r="Y557" s="32"/>
    </row>
    <row r="558" spans="1:25" x14ac:dyDescent="0.25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32"/>
      <c r="O558" s="27"/>
      <c r="P558" s="27"/>
      <c r="Q558" s="32">
        <v>8.7399999999999984</v>
      </c>
      <c r="R558" s="33"/>
      <c r="S558" s="33"/>
      <c r="T558" s="27"/>
      <c r="U558" s="27"/>
      <c r="V558" s="27"/>
      <c r="W558" s="27"/>
      <c r="X558" s="27"/>
      <c r="Y558" s="32"/>
    </row>
    <row r="559" spans="1:25" x14ac:dyDescent="0.25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32"/>
      <c r="O559" s="27"/>
      <c r="P559" s="27"/>
      <c r="Q559" s="32">
        <v>8.7399999999999984</v>
      </c>
      <c r="R559" s="33"/>
      <c r="S559" s="33"/>
      <c r="T559" s="27"/>
      <c r="U559" s="27"/>
      <c r="V559" s="27"/>
      <c r="W559" s="27"/>
      <c r="X559" s="27"/>
      <c r="Y559" s="32"/>
    </row>
    <row r="560" spans="1:25" x14ac:dyDescent="0.25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32"/>
      <c r="O560" s="27"/>
      <c r="P560" s="27"/>
      <c r="Q560" s="32">
        <v>8.7399999999999984</v>
      </c>
      <c r="R560" s="33"/>
      <c r="S560" s="33"/>
      <c r="T560" s="27"/>
      <c r="U560" s="27"/>
      <c r="V560" s="27"/>
      <c r="W560" s="27"/>
      <c r="X560" s="27"/>
      <c r="Y560" s="32"/>
    </row>
    <row r="561" spans="1:25" x14ac:dyDescent="0.25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32"/>
      <c r="O561" s="27"/>
      <c r="P561" s="27"/>
      <c r="Q561" s="32">
        <v>8.7399999999999984</v>
      </c>
      <c r="R561" s="33"/>
      <c r="S561" s="33"/>
      <c r="T561" s="27"/>
      <c r="U561" s="27"/>
      <c r="V561" s="27"/>
      <c r="W561" s="27"/>
      <c r="X561" s="27"/>
      <c r="Y561" s="32"/>
    </row>
    <row r="562" spans="1:25" x14ac:dyDescent="0.25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32"/>
      <c r="O562" s="27"/>
      <c r="P562" s="27"/>
      <c r="Q562" s="32">
        <v>8.7399999999999984</v>
      </c>
      <c r="R562" s="33"/>
      <c r="S562" s="33"/>
      <c r="T562" s="27"/>
      <c r="U562" s="27"/>
      <c r="V562" s="27"/>
      <c r="W562" s="27"/>
      <c r="X562" s="27"/>
      <c r="Y562" s="32"/>
    </row>
    <row r="563" spans="1:25" x14ac:dyDescent="0.25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32"/>
      <c r="O563" s="27"/>
      <c r="P563" s="27"/>
      <c r="Q563" s="32">
        <v>8.7399999999999984</v>
      </c>
      <c r="R563" s="33"/>
      <c r="S563" s="33"/>
      <c r="T563" s="27"/>
      <c r="U563" s="27"/>
      <c r="V563" s="27"/>
      <c r="W563" s="27"/>
      <c r="X563" s="27"/>
      <c r="Y563" s="32"/>
    </row>
    <row r="564" spans="1:25" x14ac:dyDescent="0.25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32"/>
      <c r="O564" s="27"/>
      <c r="P564" s="27"/>
      <c r="Q564" s="32">
        <v>8.7399999999999984</v>
      </c>
      <c r="R564" s="33"/>
      <c r="S564" s="33"/>
      <c r="T564" s="27"/>
      <c r="U564" s="27"/>
      <c r="V564" s="27"/>
      <c r="W564" s="27"/>
      <c r="X564" s="27"/>
      <c r="Y564" s="32"/>
    </row>
    <row r="565" spans="1:25" x14ac:dyDescent="0.2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32"/>
      <c r="O565" s="27"/>
      <c r="P565" s="27"/>
      <c r="Q565" s="32">
        <v>8.7399999999999984</v>
      </c>
      <c r="R565" s="33"/>
      <c r="S565" s="33"/>
      <c r="T565" s="27"/>
      <c r="U565" s="27"/>
      <c r="V565" s="27"/>
      <c r="W565" s="27"/>
      <c r="X565" s="27"/>
      <c r="Y565" s="32"/>
    </row>
    <row r="566" spans="1:25" x14ac:dyDescent="0.25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32"/>
      <c r="O566" s="27"/>
      <c r="P566" s="27"/>
      <c r="Q566" s="32">
        <v>8.7399999999999984</v>
      </c>
      <c r="R566" s="33"/>
      <c r="S566" s="33"/>
      <c r="T566" s="27"/>
      <c r="U566" s="27"/>
      <c r="V566" s="27"/>
      <c r="W566" s="27"/>
      <c r="X566" s="27"/>
      <c r="Y566" s="32"/>
    </row>
    <row r="567" spans="1:25" x14ac:dyDescent="0.25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32"/>
      <c r="O567" s="27"/>
      <c r="P567" s="27"/>
      <c r="Q567" s="32">
        <v>8.7399999999999984</v>
      </c>
      <c r="R567" s="33"/>
      <c r="S567" s="33"/>
      <c r="T567" s="27"/>
      <c r="U567" s="27"/>
      <c r="V567" s="27"/>
      <c r="W567" s="27"/>
      <c r="X567" s="27"/>
      <c r="Y567" s="32"/>
    </row>
    <row r="568" spans="1:25" x14ac:dyDescent="0.25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32"/>
      <c r="O568" s="27"/>
      <c r="P568" s="27"/>
      <c r="Q568" s="32">
        <v>8.7399999999999984</v>
      </c>
      <c r="R568" s="33"/>
      <c r="S568" s="33"/>
      <c r="T568" s="27"/>
      <c r="U568" s="27"/>
      <c r="V568" s="27"/>
      <c r="W568" s="27"/>
      <c r="X568" s="27"/>
      <c r="Y568" s="32"/>
    </row>
    <row r="569" spans="1:25" x14ac:dyDescent="0.25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32"/>
      <c r="O569" s="27"/>
      <c r="P569" s="27"/>
      <c r="Q569" s="32">
        <v>8.7399999999999984</v>
      </c>
      <c r="R569" s="33"/>
      <c r="S569" s="33"/>
      <c r="T569" s="27"/>
      <c r="U569" s="27"/>
      <c r="V569" s="27"/>
      <c r="W569" s="27"/>
      <c r="X569" s="27"/>
      <c r="Y569" s="32"/>
    </row>
    <row r="570" spans="1:25" x14ac:dyDescent="0.25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8" t="s">
        <v>76</v>
      </c>
      <c r="V570" s="28"/>
      <c r="W570" s="28"/>
      <c r="X570" s="28"/>
      <c r="Y570" s="32"/>
    </row>
    <row r="571" spans="1:25" x14ac:dyDescent="0.25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7"/>
      <c r="M571" s="30" t="s">
        <v>34</v>
      </c>
      <c r="N571" s="30" t="s">
        <v>33</v>
      </c>
      <c r="O571" s="30" t="s">
        <v>32</v>
      </c>
      <c r="P571" s="30" t="s">
        <v>21</v>
      </c>
      <c r="Q571" s="30" t="s">
        <v>31</v>
      </c>
      <c r="R571" s="30" t="s">
        <v>30</v>
      </c>
      <c r="S571" s="27"/>
      <c r="T571" s="30" t="s">
        <v>14</v>
      </c>
      <c r="U571" s="30" t="s">
        <v>77</v>
      </c>
      <c r="V571" s="30" t="s">
        <v>78</v>
      </c>
      <c r="W571" s="30" t="s">
        <v>79</v>
      </c>
      <c r="X571" s="30" t="s">
        <v>80</v>
      </c>
      <c r="Y571" s="32"/>
    </row>
    <row r="572" spans="1:25" x14ac:dyDescent="0.25">
      <c r="A572" s="29"/>
      <c r="B572" s="29"/>
      <c r="C572" s="31" t="s">
        <v>29</v>
      </c>
      <c r="D572" s="31" t="s">
        <v>28</v>
      </c>
      <c r="E572" s="31" t="s">
        <v>27</v>
      </c>
      <c r="F572" s="31" t="s">
        <v>9</v>
      </c>
      <c r="G572" s="31" t="s">
        <v>103</v>
      </c>
      <c r="H572" s="31" t="s">
        <v>26</v>
      </c>
      <c r="I572" s="31" t="s">
        <v>25</v>
      </c>
      <c r="J572" s="29"/>
      <c r="K572" s="29"/>
      <c r="L572" s="27"/>
      <c r="M572" s="32">
        <v>1</v>
      </c>
      <c r="N572" s="27" t="s">
        <v>81</v>
      </c>
      <c r="O572" s="27" t="s">
        <v>85</v>
      </c>
      <c r="P572" s="32">
        <v>0</v>
      </c>
      <c r="Q572" s="33"/>
      <c r="R572" s="33"/>
      <c r="S572" s="27"/>
      <c r="T572" s="27" t="s">
        <v>85</v>
      </c>
      <c r="U572" s="27" t="s">
        <v>90</v>
      </c>
      <c r="V572" s="27" t="s">
        <v>84</v>
      </c>
      <c r="W572" s="27" t="s">
        <v>63</v>
      </c>
      <c r="X572" s="32">
        <v>25.999999999999996</v>
      </c>
      <c r="Y572" s="32"/>
    </row>
    <row r="573" spans="1:25" x14ac:dyDescent="0.25">
      <c r="A573" s="34" t="s">
        <v>81</v>
      </c>
      <c r="B573" s="35" t="s">
        <v>24</v>
      </c>
      <c r="C573" s="36">
        <v>7.7272727272727275</v>
      </c>
      <c r="D573" s="37"/>
      <c r="E573" s="36">
        <v>5.8072126573986482</v>
      </c>
      <c r="F573" s="44"/>
      <c r="G573" s="36">
        <v>0</v>
      </c>
      <c r="H573" s="36">
        <v>1</v>
      </c>
      <c r="I573" s="38">
        <v>13.534485384671376</v>
      </c>
      <c r="J573" s="39"/>
      <c r="K573" s="29"/>
      <c r="L573" s="27"/>
      <c r="M573" s="32">
        <v>1.1000000000000001</v>
      </c>
      <c r="N573" s="27" t="s">
        <v>113</v>
      </c>
      <c r="O573" s="27" t="s">
        <v>85</v>
      </c>
      <c r="P573" s="32">
        <v>65.569999999999993</v>
      </c>
      <c r="Q573" s="33">
        <v>7</v>
      </c>
      <c r="R573" s="33"/>
      <c r="S573" s="27"/>
      <c r="T573" s="27" t="s">
        <v>85</v>
      </c>
      <c r="U573" s="27" t="s">
        <v>107</v>
      </c>
      <c r="V573" s="27" t="s">
        <v>87</v>
      </c>
      <c r="W573" s="27" t="s">
        <v>17</v>
      </c>
      <c r="X573" s="32">
        <v>26.5</v>
      </c>
      <c r="Y573" s="32"/>
    </row>
    <row r="574" spans="1:25" x14ac:dyDescent="0.25">
      <c r="A574" s="29"/>
      <c r="B574" s="35" t="s">
        <v>23</v>
      </c>
      <c r="C574" s="36" t="e">
        <v>#N/A</v>
      </c>
      <c r="D574" s="37"/>
      <c r="E574" s="36"/>
      <c r="F574" s="44"/>
      <c r="G574" s="36" t="e">
        <v>#N/A</v>
      </c>
      <c r="H574" s="36">
        <v>1</v>
      </c>
      <c r="I574" s="38" t="e">
        <v>#N/A</v>
      </c>
      <c r="J574" s="39"/>
      <c r="K574" s="29"/>
      <c r="L574" s="27"/>
      <c r="M574" s="32"/>
      <c r="N574" s="27"/>
      <c r="O574" s="27"/>
      <c r="P574" s="32"/>
      <c r="Q574" s="33"/>
      <c r="R574" s="33"/>
      <c r="S574" s="27"/>
      <c r="T574" s="27"/>
      <c r="U574" s="27"/>
      <c r="V574" s="27"/>
      <c r="W574" s="27"/>
      <c r="X574" s="32"/>
      <c r="Y574" s="32"/>
    </row>
    <row r="575" spans="1:25" x14ac:dyDescent="0.25">
      <c r="A575" s="34" t="s">
        <v>113</v>
      </c>
      <c r="B575" s="35" t="s">
        <v>22</v>
      </c>
      <c r="C575" s="36">
        <v>3.2</v>
      </c>
      <c r="D575" s="37"/>
      <c r="E575" s="36">
        <v>12.723072135448456</v>
      </c>
      <c r="F575" s="44"/>
      <c r="G575" s="36">
        <v>0</v>
      </c>
      <c r="H575" s="36">
        <v>1</v>
      </c>
      <c r="I575" s="38">
        <v>15.923072135448457</v>
      </c>
      <c r="J575" s="39"/>
      <c r="K575" s="29"/>
      <c r="L575" s="27"/>
      <c r="M575" s="32">
        <v>1.2</v>
      </c>
      <c r="N575" s="27" t="s">
        <v>89</v>
      </c>
      <c r="O575" s="27" t="s">
        <v>113</v>
      </c>
      <c r="P575" s="32">
        <v>8.6</v>
      </c>
      <c r="Q575" s="33"/>
      <c r="R575" s="33">
        <v>1</v>
      </c>
      <c r="S575" s="27"/>
      <c r="T575" s="27" t="s">
        <v>91</v>
      </c>
      <c r="U575" s="27" t="s">
        <v>92</v>
      </c>
      <c r="V575" s="27" t="s">
        <v>84</v>
      </c>
      <c r="W575" s="27" t="s">
        <v>93</v>
      </c>
      <c r="X575" s="32">
        <v>30.099999999999998</v>
      </c>
      <c r="Y575" s="32"/>
    </row>
    <row r="576" spans="1:25" x14ac:dyDescent="0.25">
      <c r="A576" s="29" t="s">
        <v>81</v>
      </c>
      <c r="B576" s="35" t="s">
        <v>21</v>
      </c>
      <c r="C576" s="36">
        <v>40</v>
      </c>
      <c r="D576" s="37"/>
      <c r="E576" s="36">
        <v>6.1605924367904663</v>
      </c>
      <c r="F576" s="44"/>
      <c r="G576" s="36">
        <v>0</v>
      </c>
      <c r="H576" s="36">
        <v>1</v>
      </c>
      <c r="I576" s="38">
        <v>0</v>
      </c>
      <c r="J576" s="39"/>
      <c r="K576" s="29"/>
      <c r="L576" s="27"/>
      <c r="M576" s="32">
        <v>1.3</v>
      </c>
      <c r="N576" s="27" t="s">
        <v>91</v>
      </c>
      <c r="O576" s="27" t="s">
        <v>113</v>
      </c>
      <c r="P576" s="32">
        <v>8.4</v>
      </c>
      <c r="Q576" s="33">
        <v>12</v>
      </c>
      <c r="R576" s="33"/>
      <c r="S576" s="27"/>
      <c r="T576" s="27" t="s">
        <v>91</v>
      </c>
      <c r="U576" s="27" t="s">
        <v>107</v>
      </c>
      <c r="V576" s="27" t="s">
        <v>87</v>
      </c>
      <c r="W576" s="27" t="s">
        <v>17</v>
      </c>
      <c r="X576" s="32">
        <v>17</v>
      </c>
      <c r="Y576" s="32"/>
    </row>
    <row r="577" spans="1:25" x14ac:dyDescent="0.25">
      <c r="A577" s="29" t="s">
        <v>113</v>
      </c>
      <c r="B577" s="35" t="s">
        <v>20</v>
      </c>
      <c r="C577" s="36"/>
      <c r="D577" s="36"/>
      <c r="E577" s="36"/>
      <c r="F577" s="45"/>
      <c r="G577" s="36">
        <v>0</v>
      </c>
      <c r="H577" s="36">
        <v>0.66666666666666663</v>
      </c>
      <c r="I577" s="40">
        <v>0</v>
      </c>
      <c r="J577" s="39" t="s">
        <v>19</v>
      </c>
      <c r="K577" s="29"/>
      <c r="L577" s="27"/>
      <c r="M577" s="32">
        <v>1.4</v>
      </c>
      <c r="N577" s="27" t="s">
        <v>94</v>
      </c>
      <c r="O577" s="27" t="s">
        <v>113</v>
      </c>
      <c r="P577" s="32">
        <v>7.5</v>
      </c>
      <c r="Q577" s="33">
        <v>16</v>
      </c>
      <c r="R577" s="33"/>
      <c r="S577" s="27"/>
      <c r="T577" s="27" t="s">
        <v>96</v>
      </c>
      <c r="U577" s="27" t="s">
        <v>104</v>
      </c>
      <c r="V577" s="27" t="s">
        <v>105</v>
      </c>
      <c r="W577" s="27" t="s">
        <v>53</v>
      </c>
      <c r="X577" s="32">
        <v>59.699999999999996</v>
      </c>
      <c r="Y577" s="32"/>
    </row>
    <row r="578" spans="1:25" x14ac:dyDescent="0.25">
      <c r="A578" s="29" t="s">
        <v>113</v>
      </c>
      <c r="B578" s="35" t="s">
        <v>18</v>
      </c>
      <c r="C578" s="36">
        <v>30.666666666666668</v>
      </c>
      <c r="D578" s="37"/>
      <c r="E578" s="36">
        <v>13.971023786067963</v>
      </c>
      <c r="F578" s="44"/>
      <c r="G578" s="36">
        <v>0</v>
      </c>
      <c r="H578" s="36">
        <v>1</v>
      </c>
      <c r="I578" s="38">
        <v>44.637690452734631</v>
      </c>
      <c r="J578" s="39" t="s">
        <v>15</v>
      </c>
      <c r="K578" s="29"/>
      <c r="L578" s="27"/>
      <c r="M578" s="32">
        <v>1.5</v>
      </c>
      <c r="N578" s="27" t="s">
        <v>95</v>
      </c>
      <c r="O578" s="27" t="s">
        <v>113</v>
      </c>
      <c r="P578" s="32">
        <v>8.1999999999999993</v>
      </c>
      <c r="Q578" s="33">
        <v>1</v>
      </c>
      <c r="R578" s="33"/>
      <c r="S578" s="27"/>
      <c r="T578" s="27" t="s">
        <v>100</v>
      </c>
      <c r="U578" s="27" t="s">
        <v>111</v>
      </c>
      <c r="V578" s="27" t="s">
        <v>87</v>
      </c>
      <c r="W578" s="27" t="s">
        <v>61</v>
      </c>
      <c r="X578" s="32">
        <v>11.699999999999996</v>
      </c>
      <c r="Y578" s="32"/>
    </row>
    <row r="579" spans="1:25" x14ac:dyDescent="0.25">
      <c r="A579" s="29" t="s">
        <v>113</v>
      </c>
      <c r="B579" s="35" t="s">
        <v>17</v>
      </c>
      <c r="C579" s="36">
        <v>21.090909090909093</v>
      </c>
      <c r="D579" s="37"/>
      <c r="E579" s="36">
        <v>1.7454835212230684</v>
      </c>
      <c r="F579" s="44"/>
      <c r="G579" s="36">
        <v>0</v>
      </c>
      <c r="H579" s="36">
        <v>1</v>
      </c>
      <c r="I579" s="38">
        <v>22.836392612132162</v>
      </c>
      <c r="J579" s="39" t="s">
        <v>15</v>
      </c>
      <c r="K579" s="29"/>
      <c r="L579" s="27"/>
      <c r="M579" s="32">
        <v>1.6</v>
      </c>
      <c r="N579" s="27" t="s">
        <v>96</v>
      </c>
      <c r="O579" s="27" t="s">
        <v>113</v>
      </c>
      <c r="P579" s="32">
        <v>7.9</v>
      </c>
      <c r="Q579" s="33">
        <v>5</v>
      </c>
      <c r="R579" s="33"/>
      <c r="S579" s="27"/>
      <c r="T579" s="27" t="s">
        <v>100</v>
      </c>
      <c r="U579" s="27" t="s">
        <v>114</v>
      </c>
      <c r="V579" s="27" t="s">
        <v>97</v>
      </c>
      <c r="W579" s="27" t="s">
        <v>73</v>
      </c>
      <c r="X579" s="32">
        <v>16.699999999999996</v>
      </c>
      <c r="Y579" s="32"/>
    </row>
    <row r="580" spans="1:25" x14ac:dyDescent="0.25">
      <c r="A580" s="29" t="s">
        <v>113</v>
      </c>
      <c r="B580" s="35" t="s">
        <v>16</v>
      </c>
      <c r="C580" s="36">
        <v>128</v>
      </c>
      <c r="D580" s="37"/>
      <c r="E580" s="36">
        <v>1.0040590167045593</v>
      </c>
      <c r="F580" s="44"/>
      <c r="G580" s="36">
        <v>0</v>
      </c>
      <c r="H580" s="36">
        <v>1</v>
      </c>
      <c r="I580" s="38">
        <v>129.00405901670456</v>
      </c>
      <c r="J580" s="39" t="s">
        <v>15</v>
      </c>
      <c r="K580" s="29"/>
      <c r="L580" s="27"/>
      <c r="M580" s="32">
        <v>1.7</v>
      </c>
      <c r="N580" s="27" t="s">
        <v>100</v>
      </c>
      <c r="O580" s="27" t="s">
        <v>113</v>
      </c>
      <c r="P580" s="32">
        <v>8.4</v>
      </c>
      <c r="Q580" s="33">
        <v>7</v>
      </c>
      <c r="R580" s="33"/>
      <c r="S580" s="27"/>
      <c r="T580" s="27" t="s">
        <v>100</v>
      </c>
      <c r="U580" s="27" t="s">
        <v>90</v>
      </c>
      <c r="V580" s="27" t="s">
        <v>84</v>
      </c>
      <c r="W580" s="27" t="s">
        <v>63</v>
      </c>
      <c r="X580" s="32">
        <v>16.400000000000002</v>
      </c>
      <c r="Y580" s="32"/>
    </row>
    <row r="581" spans="1:25" x14ac:dyDescent="0.25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7"/>
      <c r="M581" s="32">
        <v>1.8</v>
      </c>
      <c r="N581" s="27" t="s">
        <v>101</v>
      </c>
      <c r="O581" s="27" t="s">
        <v>113</v>
      </c>
      <c r="P581" s="32">
        <v>8.5</v>
      </c>
      <c r="Q581" s="33">
        <v>10</v>
      </c>
      <c r="R581" s="33"/>
      <c r="S581" s="27"/>
      <c r="T581" s="27" t="s">
        <v>94</v>
      </c>
      <c r="U581" s="27" t="s">
        <v>104</v>
      </c>
      <c r="V581" s="27" t="s">
        <v>105</v>
      </c>
      <c r="W581" s="27" t="s">
        <v>53</v>
      </c>
      <c r="X581" s="32">
        <v>20.599999999999998</v>
      </c>
      <c r="Y581" s="32"/>
    </row>
    <row r="582" spans="1:25" x14ac:dyDescent="0.25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32">
        <v>2</v>
      </c>
      <c r="N582" s="27" t="s">
        <v>113</v>
      </c>
      <c r="O582" s="27" t="s">
        <v>89</v>
      </c>
      <c r="P582" s="32">
        <v>0</v>
      </c>
      <c r="Q582" s="33"/>
      <c r="R582" s="33"/>
      <c r="S582" s="27"/>
      <c r="T582" s="27" t="s">
        <v>94</v>
      </c>
      <c r="U582" s="27" t="s">
        <v>107</v>
      </c>
      <c r="V582" s="27" t="s">
        <v>97</v>
      </c>
      <c r="W582" s="27" t="s">
        <v>22</v>
      </c>
      <c r="X582" s="32">
        <v>13.099999999999998</v>
      </c>
      <c r="Y582" s="32"/>
    </row>
    <row r="583" spans="1:25" x14ac:dyDescent="0.25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32">
        <v>2.1</v>
      </c>
      <c r="N583" s="27" t="s">
        <v>85</v>
      </c>
      <c r="O583" s="27" t="s">
        <v>113</v>
      </c>
      <c r="P583" s="32">
        <v>7</v>
      </c>
      <c r="Q583" s="33">
        <v>1</v>
      </c>
      <c r="R583" s="33"/>
      <c r="S583" s="27"/>
      <c r="T583" s="27" t="s">
        <v>101</v>
      </c>
      <c r="U583" s="27" t="s">
        <v>88</v>
      </c>
      <c r="V583" s="27" t="s">
        <v>97</v>
      </c>
      <c r="W583" s="27" t="s">
        <v>49</v>
      </c>
      <c r="X583" s="32">
        <v>24.4</v>
      </c>
      <c r="Y583" s="32"/>
    </row>
    <row r="584" spans="1:25" x14ac:dyDescent="0.25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32">
        <v>2.2000000000000002</v>
      </c>
      <c r="N584" s="27" t="s">
        <v>89</v>
      </c>
      <c r="O584" s="27" t="s">
        <v>113</v>
      </c>
      <c r="P584" s="32">
        <v>7.8</v>
      </c>
      <c r="Q584" s="33">
        <v>3</v>
      </c>
      <c r="R584" s="33"/>
      <c r="S584" s="27"/>
      <c r="T584" s="27" t="s">
        <v>101</v>
      </c>
      <c r="U584" s="27" t="s">
        <v>105</v>
      </c>
      <c r="V584" s="27" t="s">
        <v>105</v>
      </c>
      <c r="W584" s="27" t="s">
        <v>47</v>
      </c>
      <c r="X584" s="32">
        <v>10.5</v>
      </c>
      <c r="Y584" s="32"/>
    </row>
    <row r="585" spans="1:25" x14ac:dyDescent="0.25">
      <c r="A585" s="30" t="s">
        <v>14</v>
      </c>
      <c r="B585" s="30" t="s">
        <v>98</v>
      </c>
      <c r="C585" s="30" t="s">
        <v>13</v>
      </c>
      <c r="D585" s="30" t="s">
        <v>12</v>
      </c>
      <c r="E585" s="30" t="s">
        <v>11</v>
      </c>
      <c r="F585" s="30" t="s">
        <v>10</v>
      </c>
      <c r="G585" s="30" t="s">
        <v>9</v>
      </c>
      <c r="H585" s="30" t="s">
        <v>8</v>
      </c>
      <c r="I585" s="30" t="s">
        <v>7</v>
      </c>
      <c r="J585" s="30" t="s">
        <v>99</v>
      </c>
      <c r="K585" s="28"/>
      <c r="L585" s="28"/>
      <c r="M585" s="32">
        <v>2.2999999999999998</v>
      </c>
      <c r="N585" s="27" t="s">
        <v>91</v>
      </c>
      <c r="O585" s="27" t="s">
        <v>113</v>
      </c>
      <c r="P585" s="32">
        <v>7.1</v>
      </c>
      <c r="Q585" s="33">
        <v>10</v>
      </c>
      <c r="R585" s="33"/>
      <c r="S585" s="27"/>
      <c r="T585" s="27" t="s">
        <v>95</v>
      </c>
      <c r="U585" s="27" t="s">
        <v>106</v>
      </c>
      <c r="V585" s="27" t="s">
        <v>97</v>
      </c>
      <c r="W585" s="27" t="s">
        <v>16</v>
      </c>
      <c r="X585" s="32">
        <v>27.9</v>
      </c>
      <c r="Y585" s="32"/>
    </row>
    <row r="586" spans="1:25" x14ac:dyDescent="0.25">
      <c r="A586" s="27" t="s">
        <v>81</v>
      </c>
      <c r="B586" s="27" t="s">
        <v>1</v>
      </c>
      <c r="C586" s="32" t="s">
        <v>6</v>
      </c>
      <c r="D586" s="32">
        <v>16</v>
      </c>
      <c r="E586" s="32">
        <v>241.5</v>
      </c>
      <c r="F586" s="32">
        <v>241.5</v>
      </c>
      <c r="G586" s="32">
        <v>0.66666666666666785</v>
      </c>
      <c r="H586" s="32">
        <v>28.666666666666668</v>
      </c>
      <c r="I586" s="32"/>
      <c r="J586" s="27"/>
      <c r="K586" s="27"/>
      <c r="L586" s="27"/>
      <c r="M586" s="32">
        <v>2.4</v>
      </c>
      <c r="N586" s="27" t="s">
        <v>94</v>
      </c>
      <c r="O586" s="27" t="s">
        <v>113</v>
      </c>
      <c r="P586" s="32">
        <v>7.5</v>
      </c>
      <c r="Q586" s="33">
        <v>1</v>
      </c>
      <c r="R586" s="33"/>
      <c r="S586" s="27"/>
      <c r="T586" s="27" t="s">
        <v>95</v>
      </c>
      <c r="U586" s="27" t="s">
        <v>105</v>
      </c>
      <c r="V586" s="27" t="s">
        <v>105</v>
      </c>
      <c r="W586" s="27" t="s">
        <v>47</v>
      </c>
      <c r="X586" s="32">
        <v>13.100000000000001</v>
      </c>
      <c r="Y586" s="32"/>
    </row>
    <row r="587" spans="1:25" x14ac:dyDescent="0.25">
      <c r="A587" s="27" t="s">
        <v>113</v>
      </c>
      <c r="B587" s="27" t="s">
        <v>115</v>
      </c>
      <c r="C587" s="32" t="s">
        <v>6</v>
      </c>
      <c r="D587" s="32">
        <v>16</v>
      </c>
      <c r="E587" s="32">
        <v>120</v>
      </c>
      <c r="F587" s="32">
        <v>240</v>
      </c>
      <c r="G587" s="32">
        <v>0</v>
      </c>
      <c r="H587" s="32">
        <v>28</v>
      </c>
      <c r="I587" s="32" t="s">
        <v>2</v>
      </c>
      <c r="J587" s="32"/>
      <c r="K587" s="32"/>
      <c r="L587" s="32"/>
      <c r="M587" s="32">
        <v>2.5</v>
      </c>
      <c r="N587" s="27" t="s">
        <v>95</v>
      </c>
      <c r="O587" s="27" t="s">
        <v>113</v>
      </c>
      <c r="P587" s="32">
        <v>8</v>
      </c>
      <c r="Q587" s="33">
        <v>10</v>
      </c>
      <c r="R587" s="33"/>
      <c r="S587" s="27"/>
      <c r="T587" s="27" t="s">
        <v>89</v>
      </c>
      <c r="U587" s="27" t="s">
        <v>92</v>
      </c>
      <c r="V587" s="27" t="s">
        <v>84</v>
      </c>
      <c r="W587" s="27" t="s">
        <v>93</v>
      </c>
      <c r="X587" s="32">
        <v>25.1</v>
      </c>
      <c r="Y587" s="32"/>
    </row>
    <row r="588" spans="1:25" x14ac:dyDescent="0.25">
      <c r="A588" s="27" t="s">
        <v>85</v>
      </c>
      <c r="B588" s="27" t="s">
        <v>0</v>
      </c>
      <c r="C588" s="32" t="s">
        <v>3</v>
      </c>
      <c r="D588" s="32">
        <v>21</v>
      </c>
      <c r="E588" s="32">
        <v>36.430000000000007</v>
      </c>
      <c r="F588" s="32">
        <v>147</v>
      </c>
      <c r="G588" s="32">
        <v>52.166666666666664</v>
      </c>
      <c r="H588" s="32">
        <v>59.166666666666664</v>
      </c>
      <c r="I588" s="32" t="s">
        <v>2</v>
      </c>
      <c r="J588" s="32"/>
      <c r="K588" s="32"/>
      <c r="L588" s="32"/>
      <c r="M588" s="32">
        <v>2.6</v>
      </c>
      <c r="N588" s="27" t="s">
        <v>96</v>
      </c>
      <c r="O588" s="27" t="s">
        <v>113</v>
      </c>
      <c r="P588" s="32">
        <v>6.7</v>
      </c>
      <c r="Q588" s="33">
        <v>15</v>
      </c>
      <c r="R588" s="33"/>
      <c r="S588" s="27"/>
      <c r="T588" s="27" t="s">
        <v>89</v>
      </c>
      <c r="U588" s="27" t="s">
        <v>90</v>
      </c>
      <c r="V588" s="27" t="s">
        <v>84</v>
      </c>
      <c r="W588" s="27" t="s">
        <v>63</v>
      </c>
      <c r="X588" s="32">
        <v>7.8999999999999986</v>
      </c>
      <c r="Y588" s="32"/>
    </row>
    <row r="589" spans="1:25" x14ac:dyDescent="0.25">
      <c r="A589" s="27" t="s">
        <v>89</v>
      </c>
      <c r="B589" s="27" t="s">
        <v>0</v>
      </c>
      <c r="C589" s="32" t="s">
        <v>3</v>
      </c>
      <c r="D589" s="32">
        <v>21</v>
      </c>
      <c r="E589" s="32">
        <v>57.900000000000006</v>
      </c>
      <c r="F589" s="32">
        <v>147</v>
      </c>
      <c r="G589" s="32">
        <v>-0.8333333333333357</v>
      </c>
      <c r="H589" s="32">
        <v>59.166666666666664</v>
      </c>
      <c r="I589" s="32" t="s">
        <v>2</v>
      </c>
      <c r="J589" s="32">
        <v>0</v>
      </c>
      <c r="K589" s="32"/>
      <c r="L589" s="32"/>
      <c r="M589" s="32">
        <v>2.7</v>
      </c>
      <c r="N589" s="27" t="s">
        <v>100</v>
      </c>
      <c r="O589" s="27" t="s">
        <v>113</v>
      </c>
      <c r="P589" s="32">
        <v>7.7</v>
      </c>
      <c r="Q589" s="33">
        <v>10</v>
      </c>
      <c r="R589" s="33"/>
      <c r="S589" s="27"/>
      <c r="T589" s="27"/>
      <c r="U589" s="27"/>
      <c r="V589" s="27"/>
      <c r="W589" s="27"/>
      <c r="X589" s="32"/>
      <c r="Y589" s="32"/>
    </row>
    <row r="590" spans="1:25" x14ac:dyDescent="0.25">
      <c r="A590" s="27" t="s">
        <v>91</v>
      </c>
      <c r="B590" s="27" t="s">
        <v>0</v>
      </c>
      <c r="C590" s="32" t="s">
        <v>3</v>
      </c>
      <c r="D590" s="32">
        <v>21</v>
      </c>
      <c r="E590" s="32">
        <v>61.599999999999994</v>
      </c>
      <c r="F590" s="32">
        <v>147</v>
      </c>
      <c r="G590" s="32">
        <v>30.166666666666664</v>
      </c>
      <c r="H590" s="32">
        <v>59.166666666666664</v>
      </c>
      <c r="I590" s="32" t="s">
        <v>2</v>
      </c>
      <c r="J590" s="32"/>
      <c r="K590" s="32"/>
      <c r="L590" s="32"/>
      <c r="M590" s="32">
        <v>2.8</v>
      </c>
      <c r="N590" s="27" t="s">
        <v>101</v>
      </c>
      <c r="O590" s="27" t="s">
        <v>113</v>
      </c>
      <c r="P590" s="32">
        <v>7.3</v>
      </c>
      <c r="Q590" s="33">
        <v>12</v>
      </c>
      <c r="R590" s="33"/>
      <c r="S590" s="27"/>
      <c r="T590" s="27"/>
      <c r="U590" s="27"/>
      <c r="V590" s="27"/>
      <c r="W590" s="27"/>
      <c r="X590" s="32"/>
      <c r="Y590" s="32"/>
    </row>
    <row r="591" spans="1:25" x14ac:dyDescent="0.25">
      <c r="A591" s="27" t="s">
        <v>94</v>
      </c>
      <c r="B591" s="27" t="s">
        <v>0</v>
      </c>
      <c r="C591" s="32" t="s">
        <v>3</v>
      </c>
      <c r="D591" s="32">
        <v>21</v>
      </c>
      <c r="E591" s="32">
        <v>63.2</v>
      </c>
      <c r="F591" s="32">
        <v>147</v>
      </c>
      <c r="G591" s="32">
        <v>4.1666666666666643</v>
      </c>
      <c r="H591" s="32">
        <v>59.166666666666664</v>
      </c>
      <c r="I591" s="32" t="s">
        <v>2</v>
      </c>
      <c r="J591" s="32">
        <v>77.2</v>
      </c>
      <c r="K591" s="32"/>
      <c r="L591" s="32"/>
      <c r="M591" s="32">
        <v>3</v>
      </c>
      <c r="N591" s="27" t="s">
        <v>81</v>
      </c>
      <c r="O591" s="27" t="s">
        <v>85</v>
      </c>
      <c r="P591" s="32">
        <v>45</v>
      </c>
      <c r="Q591" s="33">
        <v>2</v>
      </c>
      <c r="R591" s="33">
        <v>6</v>
      </c>
      <c r="S591" s="27"/>
      <c r="T591" s="27"/>
      <c r="U591" s="27"/>
      <c r="V591" s="27"/>
      <c r="W591" s="27"/>
      <c r="X591" s="32"/>
      <c r="Y591" s="32"/>
    </row>
    <row r="592" spans="1:25" x14ac:dyDescent="0.25">
      <c r="A592" s="27" t="s">
        <v>95</v>
      </c>
      <c r="B592" s="27" t="s">
        <v>0</v>
      </c>
      <c r="C592" s="32" t="s">
        <v>3</v>
      </c>
      <c r="D592" s="32">
        <v>21</v>
      </c>
      <c r="E592" s="32">
        <v>68.400000000000006</v>
      </c>
      <c r="F592" s="32">
        <v>147</v>
      </c>
      <c r="G592" s="32">
        <v>30.166666666666664</v>
      </c>
      <c r="H592" s="32">
        <v>59.166666666666664</v>
      </c>
      <c r="I592" s="32" t="s">
        <v>2</v>
      </c>
      <c r="J592" s="32">
        <v>0</v>
      </c>
      <c r="K592" s="32"/>
      <c r="L592" s="32"/>
      <c r="M592" s="32">
        <v>3.1</v>
      </c>
      <c r="N592" s="27" t="s">
        <v>113</v>
      </c>
      <c r="O592" s="27" t="s">
        <v>91</v>
      </c>
      <c r="P592" s="32">
        <v>44.9</v>
      </c>
      <c r="Q592" s="33">
        <v>1</v>
      </c>
      <c r="R592" s="33">
        <v>7</v>
      </c>
      <c r="S592" s="27"/>
      <c r="T592" s="27"/>
      <c r="U592" s="27"/>
      <c r="V592" s="27"/>
      <c r="W592" s="27"/>
      <c r="X592" s="32"/>
      <c r="Y592" s="32"/>
    </row>
    <row r="593" spans="1:25" x14ac:dyDescent="0.25">
      <c r="A593" s="27" t="s">
        <v>96</v>
      </c>
      <c r="B593" s="27" t="s">
        <v>0</v>
      </c>
      <c r="C593" s="32" t="s">
        <v>3</v>
      </c>
      <c r="D593" s="32">
        <v>21</v>
      </c>
      <c r="E593" s="32">
        <v>68.400000000000006</v>
      </c>
      <c r="F593" s="32">
        <v>147</v>
      </c>
      <c r="G593" s="32">
        <v>-15.833333333333336</v>
      </c>
      <c r="H593" s="32">
        <v>59.166666666666664</v>
      </c>
      <c r="I593" s="32" t="s">
        <v>2</v>
      </c>
      <c r="J593" s="32">
        <v>98.1</v>
      </c>
      <c r="K593" s="32"/>
      <c r="L593" s="32"/>
      <c r="M593" s="32">
        <v>3.2</v>
      </c>
      <c r="N593" s="27" t="s">
        <v>89</v>
      </c>
      <c r="O593" s="27" t="s">
        <v>113</v>
      </c>
      <c r="P593" s="32">
        <v>7.1</v>
      </c>
      <c r="Q593" s="33"/>
      <c r="R593" s="33"/>
      <c r="S593" s="27"/>
      <c r="T593" s="27"/>
      <c r="U593" s="27"/>
      <c r="V593" s="27"/>
      <c r="W593" s="27"/>
      <c r="X593" s="32"/>
      <c r="Y593" s="32"/>
    </row>
    <row r="594" spans="1:25" x14ac:dyDescent="0.25">
      <c r="A594" s="27" t="s">
        <v>100</v>
      </c>
      <c r="B594" s="27" t="s">
        <v>0</v>
      </c>
      <c r="C594" s="32" t="s">
        <v>3</v>
      </c>
      <c r="D594" s="32">
        <v>21</v>
      </c>
      <c r="E594" s="32">
        <v>30.700000000000003</v>
      </c>
      <c r="F594" s="32">
        <v>147</v>
      </c>
      <c r="G594" s="32">
        <v>8.1666666666666643</v>
      </c>
      <c r="H594" s="32">
        <v>59.166666666666664</v>
      </c>
      <c r="I594" s="32" t="s">
        <v>2</v>
      </c>
      <c r="J594" s="32">
        <v>86.7</v>
      </c>
      <c r="K594" s="32"/>
      <c r="L594" s="32"/>
      <c r="M594" s="32">
        <v>3.3</v>
      </c>
      <c r="N594" s="27" t="s">
        <v>94</v>
      </c>
      <c r="O594" s="27" t="s">
        <v>113</v>
      </c>
      <c r="P594" s="32">
        <v>0</v>
      </c>
      <c r="Q594" s="33">
        <v>15</v>
      </c>
      <c r="R594" s="33">
        <v>4</v>
      </c>
      <c r="S594" s="27"/>
      <c r="T594" s="27"/>
      <c r="U594" s="27"/>
      <c r="V594" s="27"/>
      <c r="W594" s="27"/>
      <c r="X594" s="32"/>
      <c r="Y594" s="32"/>
    </row>
    <row r="595" spans="1:25" x14ac:dyDescent="0.25">
      <c r="A595" s="27" t="s">
        <v>101</v>
      </c>
      <c r="B595" s="27" t="s">
        <v>0</v>
      </c>
      <c r="C595" s="32" t="s">
        <v>3</v>
      </c>
      <c r="D595" s="32">
        <v>21</v>
      </c>
      <c r="E595" s="32">
        <v>59.2</v>
      </c>
      <c r="F595" s="32">
        <v>147</v>
      </c>
      <c r="G595" s="32">
        <v>20.166666666666664</v>
      </c>
      <c r="H595" s="32">
        <v>59.166666666666664</v>
      </c>
      <c r="I595" s="32" t="s">
        <v>2</v>
      </c>
      <c r="J595" s="32">
        <v>67.7</v>
      </c>
      <c r="K595" s="32"/>
      <c r="L595" s="32"/>
      <c r="M595" s="32">
        <v>3.4</v>
      </c>
      <c r="N595" s="27" t="s">
        <v>95</v>
      </c>
      <c r="O595" s="27" t="s">
        <v>113</v>
      </c>
      <c r="P595" s="32">
        <v>0</v>
      </c>
      <c r="Q595" s="33">
        <v>2</v>
      </c>
      <c r="R595" s="33">
        <v>1</v>
      </c>
      <c r="S595" s="27"/>
      <c r="T595" s="27"/>
      <c r="U595" s="27"/>
      <c r="V595" s="27"/>
      <c r="W595" s="27"/>
      <c r="X595" s="32"/>
      <c r="Y595" s="32"/>
    </row>
    <row r="596" spans="1:25" x14ac:dyDescent="0.25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32">
        <v>3.5</v>
      </c>
      <c r="N596" s="27" t="s">
        <v>96</v>
      </c>
      <c r="O596" s="27" t="s">
        <v>113</v>
      </c>
      <c r="P596" s="32">
        <v>0</v>
      </c>
      <c r="Q596" s="33">
        <v>10</v>
      </c>
      <c r="R596" s="33">
        <v>1</v>
      </c>
      <c r="S596" s="27"/>
      <c r="T596" s="27"/>
      <c r="U596" s="27"/>
      <c r="V596" s="27"/>
      <c r="W596" s="27"/>
      <c r="X596" s="32"/>
      <c r="Y596" s="32"/>
    </row>
    <row r="597" spans="1:25" x14ac:dyDescent="0.25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32">
        <v>3.6</v>
      </c>
      <c r="N597" s="27" t="s">
        <v>100</v>
      </c>
      <c r="O597" s="27" t="s">
        <v>113</v>
      </c>
      <c r="P597" s="32">
        <v>7.1</v>
      </c>
      <c r="Q597" s="33">
        <v>7</v>
      </c>
      <c r="R597" s="33"/>
      <c r="S597" s="27"/>
      <c r="T597" s="27"/>
      <c r="U597" s="27"/>
      <c r="V597" s="27"/>
      <c r="W597" s="27"/>
      <c r="X597" s="32"/>
      <c r="Y597" s="32"/>
    </row>
    <row r="598" spans="1:25" x14ac:dyDescent="0.25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32">
        <v>3.7</v>
      </c>
      <c r="N598" s="27" t="s">
        <v>101</v>
      </c>
      <c r="O598" s="27" t="s">
        <v>113</v>
      </c>
      <c r="P598" s="32">
        <v>7.2</v>
      </c>
      <c r="Q598" s="33"/>
      <c r="R598" s="33"/>
      <c r="S598" s="27"/>
      <c r="T598" s="27"/>
      <c r="U598" s="27"/>
      <c r="V598" s="27"/>
      <c r="W598" s="27"/>
      <c r="X598" s="32"/>
      <c r="Y598" s="32"/>
    </row>
    <row r="599" spans="1:25" x14ac:dyDescent="0.25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32">
        <v>4</v>
      </c>
      <c r="N599" s="27" t="s">
        <v>113</v>
      </c>
      <c r="O599" s="27" t="s">
        <v>91</v>
      </c>
      <c r="P599" s="32">
        <v>40.5</v>
      </c>
      <c r="Q599" s="33">
        <v>2</v>
      </c>
      <c r="R599" s="33"/>
      <c r="S599" s="27"/>
      <c r="T599" s="27"/>
      <c r="U599" s="27"/>
      <c r="V599" s="27"/>
      <c r="W599" s="27"/>
      <c r="X599" s="32"/>
      <c r="Y599" s="32"/>
    </row>
    <row r="600" spans="1:25" x14ac:dyDescent="0.25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32">
        <v>4.0999999999999996</v>
      </c>
      <c r="N600" s="27" t="s">
        <v>89</v>
      </c>
      <c r="O600" s="27" t="s">
        <v>113</v>
      </c>
      <c r="P600" s="32">
        <v>7.6</v>
      </c>
      <c r="Q600" s="33">
        <v>5</v>
      </c>
      <c r="R600" s="33"/>
      <c r="S600" s="27"/>
      <c r="T600" s="27"/>
      <c r="U600" s="27"/>
      <c r="V600" s="27"/>
      <c r="W600" s="27"/>
      <c r="X600" s="32"/>
      <c r="Y600" s="32"/>
    </row>
    <row r="601" spans="1:25" x14ac:dyDescent="0.25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32">
        <v>4.2</v>
      </c>
      <c r="N601" s="27" t="s">
        <v>94</v>
      </c>
      <c r="O601" s="27" t="s">
        <v>113</v>
      </c>
      <c r="P601" s="32">
        <v>0</v>
      </c>
      <c r="Q601" s="33">
        <v>8</v>
      </c>
      <c r="R601" s="33">
        <v>2</v>
      </c>
      <c r="S601" s="27"/>
      <c r="T601" s="27"/>
      <c r="U601" s="27"/>
      <c r="V601" s="27"/>
      <c r="W601" s="27"/>
      <c r="X601" s="32"/>
      <c r="Y601" s="32"/>
    </row>
    <row r="602" spans="1:25" x14ac:dyDescent="0.25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32">
        <v>4.3</v>
      </c>
      <c r="N602" s="27" t="s">
        <v>95</v>
      </c>
      <c r="O602" s="27" t="s">
        <v>113</v>
      </c>
      <c r="P602" s="32">
        <v>0</v>
      </c>
      <c r="Q602" s="33">
        <v>10</v>
      </c>
      <c r="R602" s="33">
        <v>6</v>
      </c>
      <c r="S602" s="27"/>
      <c r="T602" s="27"/>
      <c r="U602" s="27"/>
      <c r="V602" s="27"/>
      <c r="W602" s="27"/>
      <c r="X602" s="32"/>
      <c r="Y602" s="32"/>
    </row>
    <row r="603" spans="1:25" x14ac:dyDescent="0.25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32">
        <v>4.4000000000000004</v>
      </c>
      <c r="N603" s="27" t="s">
        <v>96</v>
      </c>
      <c r="O603" s="27" t="s">
        <v>113</v>
      </c>
      <c r="P603" s="32">
        <v>30.3</v>
      </c>
      <c r="Q603" s="33">
        <v>45</v>
      </c>
      <c r="R603" s="33">
        <v>3</v>
      </c>
      <c r="S603" s="27"/>
      <c r="T603" s="27"/>
      <c r="U603" s="27"/>
      <c r="V603" s="27"/>
      <c r="W603" s="27"/>
      <c r="X603" s="32"/>
      <c r="Y603" s="32"/>
    </row>
    <row r="604" spans="1:25" x14ac:dyDescent="0.25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32">
        <v>4.5</v>
      </c>
      <c r="N604" s="27" t="s">
        <v>100</v>
      </c>
      <c r="O604" s="27" t="s">
        <v>113</v>
      </c>
      <c r="P604" s="32">
        <v>7.4</v>
      </c>
      <c r="Q604" s="33">
        <v>20</v>
      </c>
      <c r="R604" s="33"/>
      <c r="S604" s="27"/>
      <c r="T604" s="27"/>
      <c r="U604" s="27"/>
      <c r="V604" s="27"/>
      <c r="W604" s="27"/>
      <c r="X604" s="32"/>
      <c r="Y604" s="32"/>
    </row>
    <row r="605" spans="1:25" x14ac:dyDescent="0.2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32">
        <v>4.5999999999999996</v>
      </c>
      <c r="N605" s="27" t="s">
        <v>101</v>
      </c>
      <c r="O605" s="27" t="s">
        <v>113</v>
      </c>
      <c r="P605" s="32">
        <v>10.8</v>
      </c>
      <c r="Q605" s="33">
        <v>10</v>
      </c>
      <c r="R605" s="33"/>
      <c r="S605" s="27"/>
      <c r="T605" s="27"/>
      <c r="U605" s="27"/>
      <c r="V605" s="27"/>
      <c r="W605" s="27"/>
      <c r="X605" s="32"/>
      <c r="Y605" s="32"/>
    </row>
    <row r="606" spans="1:25" x14ac:dyDescent="0.25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32">
        <v>5</v>
      </c>
      <c r="N606" s="27" t="s">
        <v>81</v>
      </c>
      <c r="O606" s="27" t="s">
        <v>96</v>
      </c>
      <c r="P606" s="32">
        <v>78.599999999999994</v>
      </c>
      <c r="Q606" s="33">
        <v>6</v>
      </c>
      <c r="R606" s="33"/>
      <c r="S606" s="27"/>
      <c r="T606" s="27"/>
      <c r="U606" s="27"/>
      <c r="V606" s="27"/>
      <c r="W606" s="27"/>
      <c r="X606" s="32"/>
      <c r="Y606" s="32"/>
    </row>
    <row r="607" spans="1:25" x14ac:dyDescent="0.25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32">
        <v>6</v>
      </c>
      <c r="N607" s="27"/>
      <c r="O607" s="27"/>
      <c r="P607" s="32"/>
      <c r="Q607" s="33"/>
      <c r="R607" s="33"/>
      <c r="S607" s="27"/>
      <c r="T607" s="27"/>
      <c r="U607" s="27"/>
      <c r="V607" s="27"/>
      <c r="W607" s="27"/>
      <c r="X607" s="32"/>
      <c r="Y607" s="32"/>
    </row>
    <row r="608" spans="1:25" x14ac:dyDescent="0.25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32">
        <v>7</v>
      </c>
      <c r="N608" s="27" t="s">
        <v>81</v>
      </c>
      <c r="O608" s="27" t="s">
        <v>100</v>
      </c>
      <c r="P608" s="32">
        <v>36.299999999999997</v>
      </c>
      <c r="Q608" s="33">
        <v>6</v>
      </c>
      <c r="R608" s="33"/>
      <c r="S608" s="27"/>
      <c r="T608" s="27"/>
      <c r="U608" s="27"/>
      <c r="V608" s="27"/>
      <c r="W608" s="27"/>
      <c r="X608" s="32"/>
      <c r="Y608" s="32"/>
    </row>
    <row r="609" spans="1:25" x14ac:dyDescent="0.25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32">
        <v>8</v>
      </c>
      <c r="N609" s="27"/>
      <c r="O609" s="27"/>
      <c r="P609" s="32"/>
      <c r="Q609" s="33"/>
      <c r="R609" s="33"/>
      <c r="S609" s="27"/>
      <c r="T609" s="27"/>
      <c r="U609" s="27"/>
      <c r="V609" s="27"/>
      <c r="W609" s="27"/>
      <c r="X609" s="32"/>
      <c r="Y609" s="32"/>
    </row>
    <row r="610" spans="1:25" x14ac:dyDescent="0.25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32">
        <v>9</v>
      </c>
      <c r="N610" s="27" t="s">
        <v>81</v>
      </c>
      <c r="O610" s="27" t="s">
        <v>100</v>
      </c>
      <c r="P610" s="32">
        <v>34.299999999999997</v>
      </c>
      <c r="Q610" s="33">
        <v>2</v>
      </c>
      <c r="R610" s="33">
        <v>4</v>
      </c>
      <c r="S610" s="27"/>
      <c r="T610" s="27"/>
      <c r="U610" s="27"/>
      <c r="V610" s="27"/>
      <c r="W610" s="27"/>
      <c r="X610" s="32"/>
      <c r="Y610" s="32"/>
    </row>
    <row r="611" spans="1:25" x14ac:dyDescent="0.25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32">
        <v>10</v>
      </c>
      <c r="N611" s="27"/>
      <c r="O611" s="27"/>
      <c r="P611" s="32"/>
      <c r="Q611" s="33"/>
      <c r="R611" s="33"/>
      <c r="S611" s="27"/>
      <c r="T611" s="27"/>
      <c r="U611" s="27"/>
      <c r="V611" s="27"/>
      <c r="W611" s="27"/>
      <c r="X611" s="32"/>
      <c r="Y611" s="32"/>
    </row>
    <row r="612" spans="1:25" x14ac:dyDescent="0.25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32">
        <v>11</v>
      </c>
      <c r="N612" s="27" t="s">
        <v>81</v>
      </c>
      <c r="O612" s="27" t="s">
        <v>100</v>
      </c>
      <c r="P612" s="32">
        <v>0</v>
      </c>
      <c r="Q612" s="33"/>
      <c r="R612" s="33"/>
      <c r="S612" s="27"/>
      <c r="T612" s="27"/>
      <c r="U612" s="27"/>
      <c r="V612" s="27"/>
      <c r="W612" s="27"/>
      <c r="X612" s="32"/>
      <c r="Y612" s="32"/>
    </row>
    <row r="613" spans="1:25" x14ac:dyDescent="0.25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32">
        <v>12</v>
      </c>
      <c r="N613" s="27"/>
      <c r="O613" s="27"/>
      <c r="P613" s="32"/>
      <c r="Q613" s="33"/>
      <c r="R613" s="33"/>
      <c r="S613" s="27"/>
      <c r="T613" s="27"/>
      <c r="U613" s="27"/>
      <c r="V613" s="27"/>
      <c r="W613" s="27"/>
      <c r="X613" s="32"/>
      <c r="Y613" s="32"/>
    </row>
    <row r="614" spans="1:25" x14ac:dyDescent="0.25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32">
        <v>13</v>
      </c>
      <c r="N614" s="27" t="s">
        <v>81</v>
      </c>
      <c r="O614" s="27" t="s">
        <v>100</v>
      </c>
      <c r="P614" s="32">
        <v>45.7</v>
      </c>
      <c r="Q614" s="33">
        <v>1</v>
      </c>
      <c r="R614" s="33">
        <v>3</v>
      </c>
      <c r="S614" s="27"/>
      <c r="T614" s="27"/>
      <c r="U614" s="27"/>
      <c r="V614" s="27"/>
      <c r="W614" s="27"/>
      <c r="X614" s="32"/>
      <c r="Y614" s="32"/>
    </row>
    <row r="615" spans="1:25" x14ac:dyDescent="0.2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32">
        <v>14</v>
      </c>
      <c r="N615" s="27"/>
      <c r="O615" s="27"/>
      <c r="P615" s="32"/>
      <c r="Q615" s="33"/>
      <c r="R615" s="33"/>
      <c r="S615" s="27"/>
      <c r="T615" s="27"/>
      <c r="U615" s="27"/>
      <c r="V615" s="27"/>
      <c r="W615" s="27"/>
      <c r="X615" s="32"/>
      <c r="Y615" s="32"/>
    </row>
    <row r="616" spans="1:25" x14ac:dyDescent="0.25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32">
        <v>15</v>
      </c>
      <c r="N616" s="27" t="s">
        <v>81</v>
      </c>
      <c r="O616" s="27" t="s">
        <v>94</v>
      </c>
      <c r="P616" s="32">
        <v>43.9</v>
      </c>
      <c r="Q616" s="33">
        <v>1</v>
      </c>
      <c r="R616" s="33">
        <v>7</v>
      </c>
      <c r="S616" s="27"/>
      <c r="T616" s="27"/>
      <c r="U616" s="27"/>
      <c r="V616" s="27"/>
      <c r="W616" s="27"/>
      <c r="X616" s="32"/>
      <c r="Y616" s="32"/>
    </row>
    <row r="617" spans="1:25" x14ac:dyDescent="0.25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32">
        <v>16</v>
      </c>
      <c r="N617" s="27"/>
      <c r="O617" s="27"/>
      <c r="P617" s="32"/>
      <c r="Q617" s="33"/>
      <c r="R617" s="33"/>
      <c r="S617" s="27"/>
      <c r="T617" s="27"/>
      <c r="U617" s="27"/>
      <c r="V617" s="27"/>
      <c r="W617" s="27"/>
      <c r="X617" s="32"/>
      <c r="Y617" s="32"/>
    </row>
    <row r="618" spans="1:25" x14ac:dyDescent="0.25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32">
        <v>17</v>
      </c>
      <c r="N618" s="27" t="s">
        <v>81</v>
      </c>
      <c r="O618" s="27" t="s">
        <v>94</v>
      </c>
      <c r="P618" s="32">
        <v>39.9</v>
      </c>
      <c r="Q618" s="33">
        <v>2</v>
      </c>
      <c r="R618" s="33">
        <v>8</v>
      </c>
      <c r="S618" s="27"/>
      <c r="T618" s="27"/>
      <c r="U618" s="27"/>
      <c r="V618" s="27"/>
      <c r="W618" s="27"/>
      <c r="X618" s="32"/>
      <c r="Y618" s="32"/>
    </row>
    <row r="619" spans="1:25" x14ac:dyDescent="0.25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32">
        <v>18</v>
      </c>
      <c r="N619" s="27"/>
      <c r="O619" s="27"/>
      <c r="P619" s="32"/>
      <c r="Q619" s="33"/>
      <c r="R619" s="33"/>
      <c r="S619" s="27"/>
      <c r="T619" s="27"/>
      <c r="U619" s="27"/>
      <c r="V619" s="27"/>
      <c r="W619" s="27"/>
      <c r="X619" s="32"/>
      <c r="Y619" s="32"/>
    </row>
    <row r="620" spans="1:25" x14ac:dyDescent="0.25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32">
        <v>19</v>
      </c>
      <c r="N620" s="27" t="s">
        <v>81</v>
      </c>
      <c r="O620" s="27" t="s">
        <v>101</v>
      </c>
      <c r="P620" s="32">
        <v>0</v>
      </c>
      <c r="Q620" s="33"/>
      <c r="R620" s="33"/>
      <c r="S620" s="27"/>
      <c r="T620" s="27"/>
      <c r="U620" s="27"/>
      <c r="V620" s="27"/>
      <c r="W620" s="27"/>
      <c r="X620" s="32"/>
      <c r="Y620" s="32"/>
    </row>
    <row r="621" spans="1:25" x14ac:dyDescent="0.25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32">
        <v>20</v>
      </c>
      <c r="N621" s="27"/>
      <c r="O621" s="27"/>
      <c r="P621" s="32"/>
      <c r="Q621" s="33"/>
      <c r="R621" s="33"/>
      <c r="S621" s="27"/>
      <c r="T621" s="27"/>
      <c r="U621" s="27"/>
      <c r="V621" s="27"/>
      <c r="W621" s="27"/>
      <c r="X621" s="32"/>
      <c r="Y621" s="32"/>
    </row>
    <row r="622" spans="1:25" x14ac:dyDescent="0.25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32">
        <v>21</v>
      </c>
      <c r="N622" s="27" t="s">
        <v>81</v>
      </c>
      <c r="O622" s="27" t="s">
        <v>101</v>
      </c>
      <c r="P622" s="32">
        <v>53.4</v>
      </c>
      <c r="Q622" s="33">
        <v>1</v>
      </c>
      <c r="R622" s="33">
        <v>6</v>
      </c>
      <c r="S622" s="27"/>
      <c r="T622" s="27"/>
      <c r="U622" s="27"/>
      <c r="V622" s="27"/>
      <c r="W622" s="27"/>
      <c r="X622" s="32"/>
      <c r="Y622" s="32"/>
    </row>
    <row r="623" spans="1:25" x14ac:dyDescent="0.25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32">
        <v>22</v>
      </c>
      <c r="N623" s="27"/>
      <c r="O623" s="27"/>
      <c r="P623" s="32"/>
      <c r="Q623" s="33"/>
      <c r="R623" s="33"/>
      <c r="S623" s="27"/>
      <c r="T623" s="27"/>
      <c r="U623" s="27"/>
      <c r="V623" s="27"/>
      <c r="W623" s="27"/>
      <c r="X623" s="32"/>
      <c r="Y623" s="32"/>
    </row>
    <row r="624" spans="1:25" x14ac:dyDescent="0.25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32">
        <v>23</v>
      </c>
      <c r="N624" s="27" t="s">
        <v>81</v>
      </c>
      <c r="O624" s="27" t="s">
        <v>101</v>
      </c>
      <c r="P624" s="32">
        <v>34.4</v>
      </c>
      <c r="Q624" s="33">
        <v>1</v>
      </c>
      <c r="R624" s="33">
        <v>1</v>
      </c>
      <c r="S624" s="27"/>
      <c r="T624" s="27"/>
      <c r="U624" s="27"/>
      <c r="V624" s="27"/>
      <c r="W624" s="27"/>
      <c r="X624" s="32"/>
      <c r="Y624" s="32"/>
    </row>
    <row r="625" spans="1:25" x14ac:dyDescent="0.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32">
        <v>24</v>
      </c>
      <c r="N625" s="27"/>
      <c r="O625" s="27"/>
      <c r="P625" s="32"/>
      <c r="Q625" s="33"/>
      <c r="R625" s="33"/>
      <c r="S625" s="27"/>
      <c r="T625" s="27"/>
      <c r="U625" s="27"/>
      <c r="V625" s="27"/>
      <c r="W625" s="27"/>
      <c r="X625" s="32"/>
      <c r="Y625" s="32"/>
    </row>
    <row r="626" spans="1:25" x14ac:dyDescent="0.25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32">
        <v>25</v>
      </c>
      <c r="N626" s="27" t="s">
        <v>81</v>
      </c>
      <c r="O626" s="27" t="s">
        <v>95</v>
      </c>
      <c r="P626" s="32">
        <v>42.4</v>
      </c>
      <c r="Q626" s="33">
        <v>1</v>
      </c>
      <c r="R626" s="33">
        <v>5</v>
      </c>
      <c r="S626" s="27"/>
      <c r="T626" s="27"/>
      <c r="U626" s="27"/>
      <c r="V626" s="27"/>
      <c r="W626" s="27"/>
      <c r="X626" s="32"/>
      <c r="Y626" s="32"/>
    </row>
    <row r="627" spans="1:25" x14ac:dyDescent="0.25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32">
        <v>26</v>
      </c>
      <c r="N627" s="27"/>
      <c r="O627" s="27"/>
      <c r="P627" s="32"/>
      <c r="Q627" s="33"/>
      <c r="R627" s="33"/>
      <c r="S627" s="27"/>
      <c r="T627" s="27"/>
      <c r="U627" s="27"/>
      <c r="V627" s="27"/>
      <c r="W627" s="27"/>
      <c r="X627" s="32"/>
      <c r="Y627" s="32"/>
    </row>
    <row r="628" spans="1:25" x14ac:dyDescent="0.25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32">
        <v>27</v>
      </c>
      <c r="N628" s="27" t="s">
        <v>81</v>
      </c>
      <c r="O628" s="27" t="s">
        <v>95</v>
      </c>
      <c r="P628" s="32">
        <v>0</v>
      </c>
      <c r="Q628" s="33"/>
      <c r="R628" s="33"/>
      <c r="S628" s="27"/>
      <c r="T628" s="27"/>
      <c r="U628" s="27"/>
      <c r="V628" s="27"/>
      <c r="W628" s="27"/>
      <c r="X628" s="32"/>
      <c r="Y628" s="32"/>
    </row>
    <row r="629" spans="1:25" x14ac:dyDescent="0.25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32">
        <v>28</v>
      </c>
      <c r="N629" s="27"/>
      <c r="O629" s="27"/>
      <c r="P629" s="32"/>
      <c r="Q629" s="33"/>
      <c r="R629" s="33"/>
      <c r="S629" s="27"/>
      <c r="T629" s="27"/>
      <c r="U629" s="27"/>
      <c r="V629" s="27"/>
      <c r="W629" s="27"/>
      <c r="X629" s="32"/>
      <c r="Y629" s="32"/>
    </row>
    <row r="630" spans="1:25" x14ac:dyDescent="0.25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32">
        <v>29</v>
      </c>
      <c r="N630" s="27" t="s">
        <v>81</v>
      </c>
      <c r="O630" s="27" t="s">
        <v>95</v>
      </c>
      <c r="P630" s="32">
        <v>0</v>
      </c>
      <c r="Q630" s="33"/>
      <c r="R630" s="33"/>
      <c r="S630" s="27"/>
      <c r="T630" s="27"/>
      <c r="U630" s="27"/>
      <c r="V630" s="27"/>
      <c r="W630" s="27"/>
      <c r="X630" s="32"/>
      <c r="Y630" s="32"/>
    </row>
    <row r="631" spans="1:25" x14ac:dyDescent="0.25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32">
        <v>30</v>
      </c>
      <c r="N631" s="27"/>
      <c r="O631" s="27"/>
      <c r="P631" s="27"/>
      <c r="Q631" s="33"/>
      <c r="R631" s="33"/>
      <c r="S631" s="27"/>
      <c r="T631" s="27"/>
      <c r="U631" s="27"/>
      <c r="V631" s="27"/>
      <c r="W631" s="27"/>
      <c r="X631" s="32"/>
      <c r="Y631" s="32"/>
    </row>
    <row r="632" spans="1:25" x14ac:dyDescent="0.25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32">
        <v>31</v>
      </c>
      <c r="N632" s="27" t="s">
        <v>81</v>
      </c>
      <c r="O632" s="27" t="s">
        <v>95</v>
      </c>
      <c r="P632" s="27">
        <v>36.200000000000003</v>
      </c>
      <c r="Q632" s="33">
        <v>2</v>
      </c>
      <c r="R632" s="33">
        <v>1</v>
      </c>
      <c r="S632" s="27"/>
      <c r="T632" s="27"/>
      <c r="U632" s="27"/>
      <c r="V632" s="27"/>
      <c r="W632" s="27"/>
      <c r="X632" s="32"/>
      <c r="Y632" s="32"/>
    </row>
    <row r="633" spans="1:25" x14ac:dyDescent="0.25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32">
        <v>32</v>
      </c>
      <c r="N633" s="27"/>
      <c r="O633" s="27"/>
      <c r="P633" s="32"/>
      <c r="Q633" s="33"/>
      <c r="R633" s="33"/>
      <c r="S633" s="27"/>
      <c r="T633" s="27"/>
      <c r="U633" s="27"/>
      <c r="V633" s="27"/>
      <c r="W633" s="27"/>
      <c r="X633" s="32"/>
      <c r="Y633" s="32"/>
    </row>
    <row r="634" spans="1:25" x14ac:dyDescent="0.25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32">
        <v>33</v>
      </c>
      <c r="N634" s="27" t="s">
        <v>81</v>
      </c>
      <c r="O634" s="27" t="s">
        <v>89</v>
      </c>
      <c r="P634" s="32">
        <v>53.6</v>
      </c>
      <c r="Q634" s="33">
        <v>3</v>
      </c>
      <c r="R634" s="33"/>
      <c r="S634" s="27"/>
      <c r="T634" s="27"/>
      <c r="U634" s="27"/>
      <c r="V634" s="27"/>
      <c r="W634" s="27"/>
      <c r="X634" s="32"/>
      <c r="Y634" s="32"/>
    </row>
    <row r="635" spans="1:25" x14ac:dyDescent="0.2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32">
        <v>34</v>
      </c>
      <c r="N635" s="27"/>
      <c r="O635" s="27"/>
      <c r="P635" s="32"/>
      <c r="Q635" s="27"/>
      <c r="R635" s="27"/>
      <c r="S635" s="27"/>
      <c r="T635" s="27"/>
      <c r="U635" s="27"/>
      <c r="V635" s="27"/>
      <c r="W635" s="27"/>
      <c r="X635" s="32"/>
      <c r="Y635" s="32"/>
    </row>
    <row r="636" spans="1:25" x14ac:dyDescent="0.25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32">
        <v>35</v>
      </c>
      <c r="N636" s="27" t="s">
        <v>81</v>
      </c>
      <c r="O636" s="27" t="s">
        <v>89</v>
      </c>
      <c r="P636" s="27">
        <v>0</v>
      </c>
      <c r="Q636" s="33"/>
      <c r="R636" s="33">
        <v>3</v>
      </c>
      <c r="S636" s="27"/>
      <c r="T636" s="27"/>
      <c r="U636" s="27"/>
      <c r="V636" s="27"/>
      <c r="W636" s="27"/>
      <c r="X636" s="32"/>
      <c r="Y636" s="32"/>
    </row>
    <row r="637" spans="1:25" x14ac:dyDescent="0.25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32">
        <v>36</v>
      </c>
      <c r="N637" s="27"/>
      <c r="O637" s="27"/>
      <c r="P637" s="27"/>
      <c r="Q637" s="33"/>
      <c r="R637" s="33"/>
      <c r="S637" s="27"/>
      <c r="T637" s="27"/>
      <c r="U637" s="27"/>
      <c r="V637" s="27"/>
      <c r="W637" s="27"/>
      <c r="X637" s="32"/>
      <c r="Y637" s="32"/>
    </row>
    <row r="638" spans="1:25" x14ac:dyDescent="0.25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32">
        <v>37</v>
      </c>
      <c r="N638" s="27" t="s">
        <v>81</v>
      </c>
      <c r="O638" s="27" t="s">
        <v>89</v>
      </c>
      <c r="P638" s="32">
        <v>0</v>
      </c>
      <c r="Q638" s="33"/>
      <c r="R638" s="33">
        <v>10</v>
      </c>
      <c r="S638" s="27"/>
      <c r="T638" s="27"/>
      <c r="U638" s="27"/>
      <c r="V638" s="27"/>
      <c r="W638" s="27"/>
      <c r="X638" s="32"/>
      <c r="Y638" s="32"/>
    </row>
    <row r="639" spans="1:25" x14ac:dyDescent="0.25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32">
        <v>38</v>
      </c>
      <c r="N639" s="27"/>
      <c r="O639" s="27"/>
      <c r="P639" s="32"/>
      <c r="Q639" s="33"/>
      <c r="R639" s="33"/>
      <c r="S639" s="27"/>
      <c r="T639" s="27"/>
      <c r="U639" s="27"/>
      <c r="V639" s="27"/>
      <c r="W639" s="27"/>
      <c r="X639" s="32"/>
      <c r="Y639" s="32"/>
    </row>
    <row r="640" spans="1:25" x14ac:dyDescent="0.25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32">
        <v>39</v>
      </c>
      <c r="N640" s="27" t="s">
        <v>81</v>
      </c>
      <c r="O640" s="27" t="s">
        <v>89</v>
      </c>
      <c r="P640" s="32">
        <v>0</v>
      </c>
      <c r="Q640" s="33"/>
      <c r="R640" s="33"/>
      <c r="S640" s="27"/>
      <c r="T640" s="27"/>
      <c r="U640" s="27"/>
      <c r="V640" s="27"/>
      <c r="W640" s="27"/>
      <c r="X640" s="32"/>
      <c r="Y640" s="32"/>
    </row>
    <row r="641" spans="1:25" x14ac:dyDescent="0.25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32">
        <v>40</v>
      </c>
      <c r="N641" s="27"/>
      <c r="O641" s="27"/>
      <c r="P641" s="27"/>
      <c r="Q641" s="33"/>
      <c r="R641" s="33"/>
      <c r="S641" s="27"/>
      <c r="T641" s="27"/>
      <c r="U641" s="27"/>
      <c r="V641" s="27"/>
      <c r="W641" s="27"/>
      <c r="X641" s="32"/>
      <c r="Y641" s="32"/>
    </row>
    <row r="642" spans="1:25" x14ac:dyDescent="0.25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32">
        <v>41</v>
      </c>
      <c r="N642" s="27" t="s">
        <v>81</v>
      </c>
      <c r="O642" s="27" t="s">
        <v>89</v>
      </c>
      <c r="P642" s="27">
        <v>0</v>
      </c>
      <c r="Q642" s="33"/>
      <c r="R642" s="33"/>
      <c r="S642" s="27"/>
      <c r="T642" s="27"/>
      <c r="U642" s="27"/>
      <c r="V642" s="27"/>
      <c r="W642" s="27"/>
      <c r="X642" s="32"/>
      <c r="Y642" s="32"/>
    </row>
    <row r="643" spans="1:25" x14ac:dyDescent="0.25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32">
        <v>42</v>
      </c>
      <c r="N643" s="27"/>
      <c r="O643" s="27"/>
      <c r="P643" s="32"/>
      <c r="Q643" s="33"/>
      <c r="R643" s="33"/>
      <c r="S643" s="27"/>
      <c r="T643" s="27"/>
      <c r="U643" s="27"/>
      <c r="V643" s="27"/>
      <c r="W643" s="27"/>
      <c r="X643" s="32"/>
      <c r="Y643" s="32"/>
    </row>
    <row r="644" spans="1:25" x14ac:dyDescent="0.25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32">
        <v>43</v>
      </c>
      <c r="N644" s="27" t="s">
        <v>81</v>
      </c>
      <c r="O644" s="27" t="s">
        <v>89</v>
      </c>
      <c r="P644" s="32">
        <v>0</v>
      </c>
      <c r="Q644" s="33"/>
      <c r="R644" s="33">
        <v>10</v>
      </c>
      <c r="S644" s="27"/>
      <c r="T644" s="27"/>
      <c r="U644" s="27"/>
      <c r="V644" s="27"/>
      <c r="W644" s="27"/>
      <c r="X644" s="32"/>
    </row>
    <row r="645" spans="1:25" x14ac:dyDescent="0.2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32">
        <v>44</v>
      </c>
      <c r="N645" s="27"/>
      <c r="O645" s="27"/>
      <c r="P645" s="32"/>
      <c r="Q645" s="33"/>
      <c r="R645" s="33"/>
      <c r="S645" s="27"/>
      <c r="T645" s="27"/>
      <c r="U645" s="27"/>
      <c r="V645" s="27"/>
      <c r="W645" s="27"/>
      <c r="X645" s="32"/>
    </row>
    <row r="646" spans="1:25" x14ac:dyDescent="0.25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32">
        <v>45</v>
      </c>
      <c r="N646" s="27" t="s">
        <v>81</v>
      </c>
      <c r="O646" s="27" t="s">
        <v>89</v>
      </c>
      <c r="P646" s="27">
        <v>0</v>
      </c>
      <c r="Q646" s="33"/>
      <c r="R646" s="33"/>
      <c r="S646" s="27"/>
      <c r="T646" s="27"/>
      <c r="U646" s="27"/>
      <c r="V646" s="27"/>
      <c r="W646" s="27"/>
      <c r="X646" s="32"/>
    </row>
    <row r="647" spans="1:25" x14ac:dyDescent="0.25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32">
        <v>46</v>
      </c>
      <c r="N647" s="27"/>
      <c r="O647" s="27"/>
      <c r="P647" s="27"/>
      <c r="Q647" s="33"/>
      <c r="R647" s="33"/>
      <c r="S647" s="27"/>
      <c r="T647" s="27"/>
      <c r="U647" s="27"/>
      <c r="V647" s="27"/>
      <c r="W647" s="27"/>
      <c r="X647" s="32"/>
    </row>
    <row r="648" spans="1:25" x14ac:dyDescent="0.25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32">
        <v>47</v>
      </c>
      <c r="N648" s="27" t="s">
        <v>81</v>
      </c>
      <c r="O648" s="27" t="s">
        <v>89</v>
      </c>
      <c r="P648" s="32">
        <v>0</v>
      </c>
      <c r="Q648" s="33"/>
      <c r="R648" s="33">
        <v>10</v>
      </c>
      <c r="S648" s="27"/>
      <c r="T648" s="27"/>
      <c r="U648" s="27"/>
      <c r="V648" s="27"/>
      <c r="W648" s="27"/>
      <c r="X648" s="32"/>
    </row>
    <row r="649" spans="1:25" x14ac:dyDescent="0.25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32">
        <v>48</v>
      </c>
      <c r="N649" s="27"/>
      <c r="O649" s="27"/>
      <c r="P649" s="32"/>
      <c r="Q649" s="33"/>
      <c r="R649" s="33"/>
      <c r="S649" s="27"/>
      <c r="T649" s="27"/>
      <c r="U649" s="27"/>
      <c r="V649" s="27"/>
      <c r="W649" s="27"/>
      <c r="X649" s="32"/>
    </row>
    <row r="650" spans="1:25" x14ac:dyDescent="0.25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32">
        <v>49</v>
      </c>
      <c r="N650" s="27" t="s">
        <v>81</v>
      </c>
      <c r="O650" s="27" t="s">
        <v>89</v>
      </c>
      <c r="P650" s="32">
        <v>0</v>
      </c>
      <c r="Q650" s="33"/>
      <c r="R650" s="33"/>
      <c r="S650" s="27"/>
      <c r="T650" s="27"/>
      <c r="U650" s="27"/>
      <c r="V650" s="27"/>
      <c r="W650" s="27"/>
      <c r="X650" s="32"/>
    </row>
    <row r="651" spans="1:25" x14ac:dyDescent="0.25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32">
        <v>50</v>
      </c>
      <c r="N651" s="27"/>
      <c r="O651" s="27"/>
      <c r="P651" s="27"/>
      <c r="Q651" s="33"/>
      <c r="R651" s="33"/>
      <c r="S651" s="27"/>
      <c r="T651" s="27"/>
      <c r="U651" s="27"/>
      <c r="V651" s="27"/>
      <c r="W651" s="27"/>
      <c r="X651" s="32"/>
    </row>
    <row r="652" spans="1:25" x14ac:dyDescent="0.25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32">
        <v>51</v>
      </c>
      <c r="N652" s="27" t="s">
        <v>81</v>
      </c>
      <c r="O652" s="27" t="s">
        <v>89</v>
      </c>
      <c r="P652" s="27">
        <v>0</v>
      </c>
      <c r="Q652" s="33"/>
      <c r="R652" s="33">
        <v>10</v>
      </c>
      <c r="S652" s="27"/>
      <c r="T652" s="27"/>
      <c r="U652" s="27"/>
      <c r="V652" s="27"/>
      <c r="W652" s="27"/>
      <c r="X652" s="32"/>
    </row>
    <row r="653" spans="1:25" x14ac:dyDescent="0.25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32">
        <v>52</v>
      </c>
      <c r="N653" s="27"/>
      <c r="O653" s="27"/>
      <c r="P653" s="32"/>
      <c r="Q653" s="33"/>
      <c r="R653" s="33"/>
      <c r="S653" s="27"/>
      <c r="T653" s="27"/>
      <c r="U653" s="27"/>
      <c r="V653" s="27"/>
      <c r="W653" s="27"/>
      <c r="X653" s="32"/>
    </row>
    <row r="654" spans="1:25" x14ac:dyDescent="0.25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32">
        <v>53</v>
      </c>
      <c r="N654" s="27" t="s">
        <v>81</v>
      </c>
      <c r="O654" s="27" t="s">
        <v>89</v>
      </c>
      <c r="P654" s="32">
        <v>0</v>
      </c>
      <c r="Q654" s="33"/>
      <c r="R654" s="33"/>
      <c r="S654" s="27"/>
      <c r="T654" s="27"/>
      <c r="U654" s="27"/>
      <c r="V654" s="27"/>
      <c r="W654" s="27"/>
      <c r="X654" s="32"/>
    </row>
    <row r="655" spans="1:25" x14ac:dyDescent="0.2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32">
        <v>54</v>
      </c>
      <c r="N655" s="27"/>
      <c r="O655" s="27"/>
      <c r="P655" s="32"/>
      <c r="Q655" s="33"/>
      <c r="R655" s="33"/>
      <c r="S655" s="27"/>
      <c r="T655" s="27"/>
      <c r="U655" s="27"/>
      <c r="V655" s="27"/>
      <c r="W655" s="27"/>
      <c r="X655" s="32"/>
    </row>
    <row r="656" spans="1:25" x14ac:dyDescent="0.25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32">
        <v>55</v>
      </c>
      <c r="N656" s="27" t="s">
        <v>81</v>
      </c>
      <c r="O656" s="27" t="s">
        <v>89</v>
      </c>
      <c r="P656" s="27">
        <v>0</v>
      </c>
      <c r="Q656" s="33"/>
      <c r="R656" s="33">
        <v>9</v>
      </c>
      <c r="S656" s="27"/>
      <c r="T656" s="27"/>
      <c r="U656" s="27"/>
      <c r="V656" s="27"/>
      <c r="W656" s="27"/>
      <c r="X656" s="32"/>
    </row>
    <row r="657" spans="1:24" x14ac:dyDescent="0.25">
      <c r="A657" s="27"/>
      <c r="B657" s="27"/>
      <c r="C657" s="27"/>
      <c r="D657" s="27"/>
      <c r="E657" s="27"/>
      <c r="F657" s="27"/>
      <c r="G657" s="27"/>
      <c r="H657" s="27"/>
      <c r="I657" s="27"/>
      <c r="J657" s="27">
        <v>-6.4055218005440082</v>
      </c>
      <c r="K657" s="27"/>
      <c r="L657" s="27"/>
      <c r="M657" s="32">
        <v>56</v>
      </c>
      <c r="N657" s="27"/>
      <c r="O657" s="27"/>
      <c r="P657" s="27"/>
      <c r="Q657" s="33"/>
      <c r="R657" s="33"/>
      <c r="S657" s="27"/>
      <c r="T657" s="27"/>
      <c r="U657" s="27"/>
      <c r="V657" s="27"/>
      <c r="W657" s="27"/>
      <c r="X657" s="32"/>
    </row>
    <row r="658" spans="1:24" x14ac:dyDescent="0.25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32">
        <v>57</v>
      </c>
      <c r="N658" s="27" t="s">
        <v>81</v>
      </c>
      <c r="O658" s="27" t="s">
        <v>89</v>
      </c>
      <c r="P658" s="27">
        <v>35.5</v>
      </c>
      <c r="Q658" s="33"/>
      <c r="R658" s="33"/>
      <c r="S658" s="27"/>
      <c r="T658" s="27"/>
      <c r="U658" s="27"/>
      <c r="V658" s="27"/>
      <c r="W658" s="27"/>
      <c r="X658" s="32"/>
    </row>
    <row r="659" spans="1:24" x14ac:dyDescent="0.25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32">
        <v>94</v>
      </c>
      <c r="N659" s="27" t="s">
        <v>81</v>
      </c>
      <c r="O659" s="27" t="s">
        <v>113</v>
      </c>
      <c r="P659" s="27">
        <v>-9.6</v>
      </c>
      <c r="Q659" s="33"/>
      <c r="R659" s="33"/>
      <c r="S659" s="27"/>
      <c r="T659" s="27"/>
      <c r="U659" s="27"/>
      <c r="V659" s="27"/>
      <c r="W659" s="27"/>
      <c r="X659" s="32"/>
    </row>
    <row r="660" spans="1:24" x14ac:dyDescent="0.25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32">
        <v>95</v>
      </c>
      <c r="N660" s="27" t="s">
        <v>81</v>
      </c>
      <c r="O660" s="27" t="s">
        <v>113</v>
      </c>
      <c r="P660" s="27">
        <v>-8.1999999999999993</v>
      </c>
      <c r="Q660" s="33"/>
      <c r="R660" s="33"/>
      <c r="S660" s="27"/>
      <c r="T660" s="27"/>
      <c r="U660" s="27"/>
      <c r="V660" s="27"/>
      <c r="W660" s="27"/>
      <c r="X660" s="32"/>
    </row>
    <row r="661" spans="1:24" x14ac:dyDescent="0.25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32">
        <v>96</v>
      </c>
      <c r="N661" s="27" t="s">
        <v>81</v>
      </c>
      <c r="O661" s="27" t="s">
        <v>113</v>
      </c>
      <c r="P661" s="27">
        <v>-4</v>
      </c>
      <c r="Q661" s="33"/>
      <c r="R661" s="33"/>
      <c r="S661" s="27"/>
      <c r="T661" s="27"/>
      <c r="U661" s="27"/>
      <c r="V661" s="27"/>
      <c r="W661" s="27"/>
      <c r="X661" s="32"/>
    </row>
    <row r="662" spans="1:24" x14ac:dyDescent="0.25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32">
        <v>97</v>
      </c>
      <c r="N662" s="27" t="s">
        <v>81</v>
      </c>
      <c r="O662" s="27" t="s">
        <v>113</v>
      </c>
      <c r="P662" s="27">
        <v>-6.7</v>
      </c>
      <c r="Q662" s="33"/>
      <c r="R662" s="33"/>
      <c r="S662" s="27"/>
      <c r="T662" s="27"/>
      <c r="U662" s="27"/>
      <c r="V662" s="27"/>
      <c r="W662" s="27"/>
      <c r="X662" s="32"/>
    </row>
    <row r="663" spans="1:24" x14ac:dyDescent="0.25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32">
        <v>98</v>
      </c>
      <c r="N663" s="27" t="s">
        <v>81</v>
      </c>
      <c r="O663" s="27" t="s">
        <v>113</v>
      </c>
      <c r="P663" s="27">
        <v>-9.1</v>
      </c>
      <c r="Q663" s="33"/>
      <c r="R663" s="33"/>
      <c r="S663" s="27"/>
      <c r="T663" s="27"/>
      <c r="U663" s="27"/>
      <c r="V663" s="27"/>
      <c r="W663" s="27"/>
      <c r="X663" s="32"/>
    </row>
    <row r="664" spans="1:24" x14ac:dyDescent="0.25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32">
        <v>99</v>
      </c>
      <c r="N664" s="27" t="s">
        <v>81</v>
      </c>
      <c r="O664" s="27" t="s">
        <v>113</v>
      </c>
      <c r="P664" s="27">
        <v>-2.5</v>
      </c>
      <c r="Q664" s="33"/>
      <c r="R664" s="33"/>
      <c r="S664" s="27"/>
      <c r="T664" s="27"/>
      <c r="U664" s="27"/>
      <c r="V664" s="27"/>
      <c r="W664" s="27"/>
      <c r="X664" s="32"/>
    </row>
    <row r="665" spans="1:24" x14ac:dyDescent="0.2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32">
        <v>100</v>
      </c>
      <c r="N665" s="27" t="s">
        <v>81</v>
      </c>
      <c r="O665" s="27" t="s">
        <v>113</v>
      </c>
      <c r="P665" s="27">
        <v>-3.9</v>
      </c>
      <c r="Q665" s="33"/>
      <c r="R665" s="33"/>
      <c r="S665" s="27"/>
      <c r="T665" s="27"/>
      <c r="U665" s="27"/>
      <c r="V665" s="27"/>
      <c r="W665" s="27"/>
      <c r="X665" s="32"/>
    </row>
    <row r="666" spans="1:24" x14ac:dyDescent="0.25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32">
        <v>101</v>
      </c>
      <c r="N666" s="27" t="s">
        <v>81</v>
      </c>
      <c r="O666" s="27" t="s">
        <v>113</v>
      </c>
      <c r="P666" s="27">
        <v>-3.2</v>
      </c>
      <c r="Q666" s="33"/>
      <c r="R666" s="33"/>
      <c r="S666" s="27"/>
      <c r="T666" s="27"/>
      <c r="U666" s="27"/>
      <c r="V666" s="27"/>
      <c r="W666" s="27"/>
      <c r="X666" s="32"/>
    </row>
    <row r="667" spans="1:24" x14ac:dyDescent="0.25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32">
        <v>102</v>
      </c>
      <c r="N667" s="27" t="s">
        <v>81</v>
      </c>
      <c r="O667" s="27" t="s">
        <v>113</v>
      </c>
      <c r="P667" s="27">
        <v>-2.8</v>
      </c>
      <c r="Q667" s="33"/>
      <c r="R667" s="33"/>
      <c r="S667" s="27"/>
      <c r="T667" s="27"/>
      <c r="U667" s="27"/>
      <c r="V667" s="27"/>
      <c r="W667" s="27"/>
      <c r="X667" s="32"/>
    </row>
    <row r="668" spans="1:24" x14ac:dyDescent="0.25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32">
        <v>103</v>
      </c>
      <c r="N668" s="27" t="s">
        <v>81</v>
      </c>
      <c r="O668" s="27" t="s">
        <v>113</v>
      </c>
      <c r="P668" s="27">
        <v>-8.8000000000000007</v>
      </c>
      <c r="Q668" s="33"/>
      <c r="R668" s="33"/>
      <c r="S668" s="27"/>
      <c r="T668" s="27"/>
      <c r="U668" s="27"/>
      <c r="V668" s="27"/>
      <c r="W668" s="27"/>
      <c r="X668" s="32"/>
    </row>
    <row r="669" spans="1:24" x14ac:dyDescent="0.25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32">
        <v>104</v>
      </c>
      <c r="N669" s="27" t="s">
        <v>81</v>
      </c>
      <c r="O669" s="27" t="s">
        <v>113</v>
      </c>
      <c r="P669" s="27">
        <v>-0.5</v>
      </c>
      <c r="Q669" s="33"/>
      <c r="R669" s="33"/>
      <c r="S669" s="27"/>
      <c r="T669" s="27"/>
      <c r="U669" s="27"/>
      <c r="V669" s="27"/>
      <c r="W669" s="27"/>
      <c r="X669" s="32"/>
    </row>
    <row r="670" spans="1:24" x14ac:dyDescent="0.25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32">
        <v>105</v>
      </c>
      <c r="N670" s="27" t="s">
        <v>81</v>
      </c>
      <c r="O670" s="27" t="s">
        <v>113</v>
      </c>
      <c r="P670" s="27">
        <v>-4.9000000000000004</v>
      </c>
      <c r="Q670" s="33"/>
      <c r="R670" s="33"/>
      <c r="S670" s="27"/>
      <c r="T670" s="27"/>
      <c r="U670" s="27"/>
      <c r="V670" s="27"/>
      <c r="W670" s="27"/>
      <c r="X670" s="32"/>
    </row>
    <row r="671" spans="1:24" x14ac:dyDescent="0.25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32">
        <v>106</v>
      </c>
      <c r="N671" s="27" t="s">
        <v>81</v>
      </c>
      <c r="O671" s="27" t="s">
        <v>113</v>
      </c>
      <c r="P671" s="27">
        <v>-9.9</v>
      </c>
      <c r="Q671" s="33"/>
      <c r="R671" s="33"/>
      <c r="S671" s="27"/>
      <c r="T671" s="27"/>
      <c r="U671" s="27"/>
      <c r="V671" s="27"/>
      <c r="W671" s="27"/>
      <c r="X671" s="32"/>
    </row>
    <row r="677" spans="1:24" x14ac:dyDescent="0.25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8" t="s">
        <v>76</v>
      </c>
      <c r="V677" s="28"/>
      <c r="W677" s="28"/>
      <c r="X677" s="28"/>
    </row>
    <row r="678" spans="1:24" x14ac:dyDescent="0.25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7"/>
      <c r="M678" s="30" t="s">
        <v>34</v>
      </c>
      <c r="N678" s="30" t="s">
        <v>33</v>
      </c>
      <c r="O678" s="30" t="s">
        <v>32</v>
      </c>
      <c r="P678" s="30" t="s">
        <v>21</v>
      </c>
      <c r="Q678" s="30" t="s">
        <v>31</v>
      </c>
      <c r="R678" s="30" t="s">
        <v>30</v>
      </c>
      <c r="S678" s="27"/>
      <c r="T678" s="30" t="s">
        <v>14</v>
      </c>
      <c r="U678" s="30" t="s">
        <v>77</v>
      </c>
      <c r="V678" s="30" t="s">
        <v>78</v>
      </c>
      <c r="W678" s="30" t="s">
        <v>79</v>
      </c>
      <c r="X678" s="30" t="s">
        <v>80</v>
      </c>
    </row>
    <row r="679" spans="1:24" x14ac:dyDescent="0.25">
      <c r="A679" s="29"/>
      <c r="B679" s="29"/>
      <c r="C679" s="31" t="s">
        <v>29</v>
      </c>
      <c r="D679" s="31" t="s">
        <v>28</v>
      </c>
      <c r="E679" s="31" t="s">
        <v>27</v>
      </c>
      <c r="F679" s="31" t="s">
        <v>9</v>
      </c>
      <c r="G679" s="31" t="s">
        <v>103</v>
      </c>
      <c r="H679" s="31" t="s">
        <v>26</v>
      </c>
      <c r="I679" s="31" t="s">
        <v>25</v>
      </c>
      <c r="J679" s="29"/>
      <c r="K679" s="29"/>
      <c r="L679" s="27"/>
      <c r="M679" s="49">
        <v>1</v>
      </c>
      <c r="N679" s="27" t="s">
        <v>81</v>
      </c>
      <c r="O679" s="27" t="s">
        <v>85</v>
      </c>
      <c r="P679" s="32">
        <v>44.142737296911392</v>
      </c>
      <c r="Q679" s="33">
        <v>1</v>
      </c>
      <c r="R679" s="33">
        <v>4</v>
      </c>
      <c r="S679" s="27"/>
      <c r="T679" s="27" t="s">
        <v>85</v>
      </c>
      <c r="U679" s="27" t="s">
        <v>116</v>
      </c>
      <c r="V679" s="27" t="s">
        <v>105</v>
      </c>
      <c r="W679" s="27" t="s">
        <v>52</v>
      </c>
      <c r="X679" s="32">
        <v>25.877549333266728</v>
      </c>
    </row>
    <row r="680" spans="1:24" x14ac:dyDescent="0.25">
      <c r="A680" s="34" t="s">
        <v>81</v>
      </c>
      <c r="B680" s="35" t="s">
        <v>24</v>
      </c>
      <c r="C680" s="36">
        <v>12.272727272727273</v>
      </c>
      <c r="D680" s="37"/>
      <c r="E680" s="36">
        <v>11.460267305374146</v>
      </c>
      <c r="F680" s="44"/>
      <c r="G680" s="36">
        <v>0</v>
      </c>
      <c r="H680" s="36">
        <v>1</v>
      </c>
      <c r="I680" s="38">
        <v>23.732994578101419</v>
      </c>
      <c r="J680" s="39"/>
      <c r="K680" s="29"/>
      <c r="L680" s="27"/>
      <c r="M680" s="49">
        <v>1.1000000000000001</v>
      </c>
      <c r="N680" s="27" t="s">
        <v>113</v>
      </c>
      <c r="O680" s="27" t="s">
        <v>85</v>
      </c>
      <c r="P680" s="32">
        <v>0</v>
      </c>
      <c r="Q680" s="33">
        <v>0</v>
      </c>
      <c r="R680" s="33">
        <v>0</v>
      </c>
      <c r="S680" s="27"/>
      <c r="T680" s="27" t="s">
        <v>85</v>
      </c>
      <c r="U680" s="27" t="s">
        <v>110</v>
      </c>
      <c r="V680" s="27" t="s">
        <v>97</v>
      </c>
      <c r="W680" s="27" t="s">
        <v>47</v>
      </c>
      <c r="X680" s="32">
        <v>34.96300054647984</v>
      </c>
    </row>
    <row r="681" spans="1:24" x14ac:dyDescent="0.25">
      <c r="A681" s="29"/>
      <c r="B681" s="35" t="s">
        <v>23</v>
      </c>
      <c r="C681" s="36" t="e">
        <v>#N/A</v>
      </c>
      <c r="D681" s="37"/>
      <c r="E681" s="36"/>
      <c r="F681" s="44"/>
      <c r="G681" s="36" t="e">
        <v>#N/A</v>
      </c>
      <c r="H681" s="36">
        <v>1</v>
      </c>
      <c r="I681" s="38" t="e">
        <v>#N/A</v>
      </c>
      <c r="J681" s="39"/>
      <c r="K681" s="29"/>
      <c r="L681" s="27"/>
      <c r="M681" s="49">
        <v>1.1499999999999999</v>
      </c>
      <c r="N681" s="27"/>
      <c r="O681" s="27"/>
      <c r="P681" s="32"/>
      <c r="Q681" s="33"/>
      <c r="R681" s="33"/>
      <c r="S681" s="27"/>
      <c r="T681" s="27" t="s">
        <v>117</v>
      </c>
      <c r="U681" s="27"/>
      <c r="V681" s="27"/>
      <c r="W681" s="27"/>
      <c r="X681" s="32"/>
    </row>
    <row r="682" spans="1:24" x14ac:dyDescent="0.25">
      <c r="A682" s="34" t="s">
        <v>100</v>
      </c>
      <c r="B682" s="35" t="s">
        <v>22</v>
      </c>
      <c r="C682" s="36">
        <v>0.4</v>
      </c>
      <c r="D682" s="37"/>
      <c r="E682" s="36">
        <v>1.6564899444580079</v>
      </c>
      <c r="F682" s="44"/>
      <c r="G682" s="36">
        <v>0</v>
      </c>
      <c r="H682" s="36">
        <v>1</v>
      </c>
      <c r="I682" s="38">
        <v>2.0564899444580078</v>
      </c>
      <c r="J682" s="39"/>
      <c r="K682" s="29"/>
      <c r="L682" s="27"/>
      <c r="M682" s="49">
        <v>1.2</v>
      </c>
      <c r="N682" s="27" t="s">
        <v>85</v>
      </c>
      <c r="O682" s="27" t="s">
        <v>113</v>
      </c>
      <c r="P682" s="32">
        <v>0</v>
      </c>
      <c r="Q682" s="33">
        <v>10</v>
      </c>
      <c r="R682" s="33">
        <v>2</v>
      </c>
      <c r="S682" s="27"/>
      <c r="T682" s="27" t="s">
        <v>94</v>
      </c>
      <c r="U682" s="27" t="s">
        <v>105</v>
      </c>
      <c r="V682" s="27" t="s">
        <v>105</v>
      </c>
      <c r="W682" s="27" t="s">
        <v>47</v>
      </c>
      <c r="X682" s="32">
        <v>17.59654587320793</v>
      </c>
    </row>
    <row r="683" spans="1:24" x14ac:dyDescent="0.25">
      <c r="A683" s="29" t="s">
        <v>81</v>
      </c>
      <c r="B683" s="35" t="s">
        <v>21</v>
      </c>
      <c r="C683" s="36">
        <v>40</v>
      </c>
      <c r="D683" s="37"/>
      <c r="E683" s="36">
        <v>16.427999138832092</v>
      </c>
      <c r="F683" s="44"/>
      <c r="G683" s="36">
        <v>0</v>
      </c>
      <c r="H683" s="36">
        <v>2.5</v>
      </c>
      <c r="I683" s="38">
        <v>141.06999784708023</v>
      </c>
      <c r="J683" s="39"/>
      <c r="K683" s="29"/>
      <c r="L683" s="27"/>
      <c r="M683" s="49">
        <v>1.3</v>
      </c>
      <c r="N683" s="27" t="s">
        <v>89</v>
      </c>
      <c r="O683" s="27" t="s">
        <v>113</v>
      </c>
      <c r="P683" s="32">
        <v>0</v>
      </c>
      <c r="Q683" s="33">
        <v>3</v>
      </c>
      <c r="R683" s="33">
        <v>2</v>
      </c>
      <c r="S683" s="27"/>
      <c r="T683" s="27" t="s">
        <v>94</v>
      </c>
      <c r="U683" s="27" t="s">
        <v>118</v>
      </c>
      <c r="V683" s="27" t="s">
        <v>97</v>
      </c>
      <c r="W683" s="27" t="s">
        <v>93</v>
      </c>
      <c r="X683" s="32">
        <v>29.913473747754715</v>
      </c>
    </row>
    <row r="684" spans="1:24" x14ac:dyDescent="0.25">
      <c r="A684" s="29" t="s">
        <v>100</v>
      </c>
      <c r="B684" s="35" t="s">
        <v>20</v>
      </c>
      <c r="C684" s="36"/>
      <c r="D684" s="36"/>
      <c r="E684" s="36"/>
      <c r="F684" s="45"/>
      <c r="G684" s="36">
        <v>0</v>
      </c>
      <c r="H684" s="36">
        <v>0.76923076923076927</v>
      </c>
      <c r="I684" s="40">
        <v>108.5153829592925</v>
      </c>
      <c r="J684" s="39" t="s">
        <v>120</v>
      </c>
      <c r="K684" s="29"/>
      <c r="L684" s="27"/>
      <c r="M684" s="49">
        <v>1.4000000000000001</v>
      </c>
      <c r="N684" s="27" t="s">
        <v>91</v>
      </c>
      <c r="O684" s="27" t="s">
        <v>113</v>
      </c>
      <c r="P684" s="32">
        <v>0</v>
      </c>
      <c r="Q684" s="33">
        <v>3</v>
      </c>
      <c r="R684" s="33">
        <v>1</v>
      </c>
      <c r="S684" s="27"/>
      <c r="T684" s="27" t="s">
        <v>95</v>
      </c>
      <c r="U684" s="27" t="s">
        <v>92</v>
      </c>
      <c r="V684" s="27" t="s">
        <v>84</v>
      </c>
      <c r="W684" s="27" t="s">
        <v>93</v>
      </c>
      <c r="X684" s="32">
        <v>12.140638746176016</v>
      </c>
    </row>
    <row r="685" spans="1:24" x14ac:dyDescent="0.25">
      <c r="A685" s="29" t="s">
        <v>100</v>
      </c>
      <c r="B685" s="35" t="s">
        <v>18</v>
      </c>
      <c r="C685" s="36">
        <v>13.646666666666665</v>
      </c>
      <c r="D685" s="37"/>
      <c r="E685" s="36">
        <v>3.2934419810771942</v>
      </c>
      <c r="F685" s="44">
        <v>0</v>
      </c>
      <c r="G685" s="36">
        <v>0</v>
      </c>
      <c r="H685" s="36">
        <v>1</v>
      </c>
      <c r="I685" s="38">
        <v>16.940108647743859</v>
      </c>
      <c r="J685" s="39" t="s">
        <v>4</v>
      </c>
      <c r="K685" s="29"/>
      <c r="L685" s="27"/>
      <c r="M685" s="49">
        <v>1.5000000000000002</v>
      </c>
      <c r="N685" s="27" t="s">
        <v>94</v>
      </c>
      <c r="O685" s="27" t="s">
        <v>113</v>
      </c>
      <c r="P685" s="32">
        <v>0</v>
      </c>
      <c r="Q685" s="33">
        <v>11</v>
      </c>
      <c r="R685" s="33">
        <v>2</v>
      </c>
      <c r="S685" s="27"/>
      <c r="T685" s="27" t="s">
        <v>101</v>
      </c>
      <c r="U685" s="27" t="s">
        <v>83</v>
      </c>
      <c r="V685" s="27" t="s">
        <v>84</v>
      </c>
      <c r="W685" s="27" t="s">
        <v>16</v>
      </c>
      <c r="X685" s="32">
        <v>30.195736124393271</v>
      </c>
    </row>
    <row r="686" spans="1:24" x14ac:dyDescent="0.25">
      <c r="A686" s="29" t="s">
        <v>100</v>
      </c>
      <c r="B686" s="35" t="s">
        <v>17</v>
      </c>
      <c r="C686" s="36">
        <v>6.334545454545454</v>
      </c>
      <c r="D686" s="37"/>
      <c r="E686" s="36">
        <v>11.109307047128679</v>
      </c>
      <c r="F686" s="44">
        <v>0</v>
      </c>
      <c r="G686" s="36">
        <v>0</v>
      </c>
      <c r="H686" s="36">
        <v>1</v>
      </c>
      <c r="I686" s="38">
        <v>17.443852501674133</v>
      </c>
      <c r="J686" s="39" t="s">
        <v>112</v>
      </c>
      <c r="K686" s="29"/>
      <c r="L686" s="27"/>
      <c r="M686" s="49">
        <v>1.6000000000000003</v>
      </c>
      <c r="N686" s="27" t="s">
        <v>95</v>
      </c>
      <c r="O686" s="27" t="s">
        <v>113</v>
      </c>
      <c r="P686" s="32">
        <v>0</v>
      </c>
      <c r="Q686" s="33">
        <v>14</v>
      </c>
      <c r="R686" s="33">
        <v>2</v>
      </c>
      <c r="S686" s="27"/>
      <c r="T686" s="27" t="s">
        <v>95</v>
      </c>
      <c r="U686" s="27" t="s">
        <v>107</v>
      </c>
      <c r="V686" s="27" t="s">
        <v>97</v>
      </c>
      <c r="W686" s="27" t="s">
        <v>22</v>
      </c>
      <c r="X686" s="32">
        <v>18.258661219676334</v>
      </c>
    </row>
    <row r="687" spans="1:24" x14ac:dyDescent="0.25">
      <c r="A687" s="29" t="s">
        <v>100</v>
      </c>
      <c r="B687" s="35" t="s">
        <v>16</v>
      </c>
      <c r="C687" s="36">
        <v>67.150000000000006</v>
      </c>
      <c r="D687" s="37"/>
      <c r="E687" s="36">
        <v>2.3326307535171509</v>
      </c>
      <c r="F687" s="44"/>
      <c r="G687" s="36">
        <v>0</v>
      </c>
      <c r="H687" s="36">
        <v>1</v>
      </c>
      <c r="I687" s="38">
        <v>69.482630753517157</v>
      </c>
      <c r="J687" s="39" t="s">
        <v>2</v>
      </c>
      <c r="K687" s="29"/>
      <c r="L687" s="27"/>
      <c r="M687" s="49">
        <v>1.7000000000000004</v>
      </c>
      <c r="N687" s="27" t="s">
        <v>96</v>
      </c>
      <c r="O687" s="27" t="s">
        <v>113</v>
      </c>
      <c r="P687" s="32">
        <v>7.4335784117380772</v>
      </c>
      <c r="Q687" s="33">
        <v>0</v>
      </c>
      <c r="R687" s="33">
        <v>1</v>
      </c>
      <c r="S687" s="27"/>
      <c r="T687" s="27" t="s">
        <v>96</v>
      </c>
      <c r="U687" s="27" t="s">
        <v>90</v>
      </c>
      <c r="V687" s="27" t="s">
        <v>84</v>
      </c>
      <c r="W687" s="27" t="s">
        <v>63</v>
      </c>
      <c r="X687" s="32">
        <v>24.415986639230681</v>
      </c>
    </row>
    <row r="688" spans="1:24" x14ac:dyDescent="0.25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7"/>
      <c r="M688" s="49">
        <v>1.8000000000000005</v>
      </c>
      <c r="N688" s="27" t="s">
        <v>100</v>
      </c>
      <c r="O688" s="27" t="s">
        <v>113</v>
      </c>
      <c r="P688" s="32">
        <v>0</v>
      </c>
      <c r="Q688" s="33">
        <v>0</v>
      </c>
      <c r="R688" s="33">
        <v>1</v>
      </c>
      <c r="S688" s="27"/>
      <c r="T688" s="27" t="s">
        <v>96</v>
      </c>
      <c r="U688" s="27" t="s">
        <v>116</v>
      </c>
      <c r="V688" s="27" t="s">
        <v>105</v>
      </c>
      <c r="W688" s="27" t="s">
        <v>52</v>
      </c>
      <c r="X688" s="32">
        <v>22.408633547532254</v>
      </c>
    </row>
    <row r="689" spans="1:24" x14ac:dyDescent="0.25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49">
        <v>1.9000000000000006</v>
      </c>
      <c r="N689" s="27" t="s">
        <v>101</v>
      </c>
      <c r="O689" s="27" t="s">
        <v>113</v>
      </c>
      <c r="P689" s="32">
        <v>0</v>
      </c>
      <c r="Q689" s="33">
        <v>3</v>
      </c>
      <c r="R689" s="33">
        <v>1</v>
      </c>
      <c r="S689" s="27"/>
      <c r="T689" s="27" t="s">
        <v>85</v>
      </c>
      <c r="U689" s="27" t="s">
        <v>92</v>
      </c>
      <c r="V689" s="27" t="s">
        <v>84</v>
      </c>
      <c r="W689" s="27" t="s">
        <v>93</v>
      </c>
      <c r="X689" s="32">
        <v>25.619147855929846</v>
      </c>
    </row>
    <row r="690" spans="1:24" x14ac:dyDescent="0.25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49">
        <v>2</v>
      </c>
      <c r="N690" s="27" t="s">
        <v>113</v>
      </c>
      <c r="O690" s="27" t="s">
        <v>85</v>
      </c>
      <c r="P690" s="32">
        <v>53.812656219188987</v>
      </c>
      <c r="Q690" s="33">
        <v>2</v>
      </c>
      <c r="R690" s="33">
        <v>4</v>
      </c>
      <c r="S690" s="27"/>
      <c r="T690" s="27" t="s">
        <v>89</v>
      </c>
      <c r="U690" s="27" t="s">
        <v>107</v>
      </c>
      <c r="V690" s="27" t="s">
        <v>97</v>
      </c>
      <c r="W690" s="27" t="s">
        <v>22</v>
      </c>
      <c r="X690" s="32">
        <v>12.384669997569844</v>
      </c>
    </row>
    <row r="691" spans="1:24" x14ac:dyDescent="0.25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49">
        <v>2.1</v>
      </c>
      <c r="N691" s="27" t="s">
        <v>85</v>
      </c>
      <c r="O691" s="27" t="s">
        <v>113</v>
      </c>
      <c r="P691" s="32">
        <v>0</v>
      </c>
      <c r="Q691" s="33">
        <v>9</v>
      </c>
      <c r="R691" s="33">
        <v>1</v>
      </c>
      <c r="S691" s="27"/>
      <c r="T691" s="27" t="s">
        <v>89</v>
      </c>
      <c r="U691" s="27" t="s">
        <v>119</v>
      </c>
      <c r="V691" s="27" t="s">
        <v>87</v>
      </c>
      <c r="W691" s="27" t="s">
        <v>17</v>
      </c>
      <c r="X691" s="32">
        <v>33.031780292407063</v>
      </c>
    </row>
    <row r="692" spans="1:24" x14ac:dyDescent="0.25">
      <c r="A692" s="30" t="s">
        <v>14</v>
      </c>
      <c r="B692" s="30" t="s">
        <v>98</v>
      </c>
      <c r="C692" s="30" t="s">
        <v>13</v>
      </c>
      <c r="D692" s="30" t="s">
        <v>12</v>
      </c>
      <c r="E692" s="30" t="s">
        <v>11</v>
      </c>
      <c r="F692" s="30" t="s">
        <v>10</v>
      </c>
      <c r="G692" s="30" t="s">
        <v>9</v>
      </c>
      <c r="H692" s="30" t="s">
        <v>8</v>
      </c>
      <c r="I692" s="30" t="s">
        <v>7</v>
      </c>
      <c r="J692" s="30" t="s">
        <v>99</v>
      </c>
      <c r="K692" s="28"/>
      <c r="L692" s="28"/>
      <c r="M692" s="49">
        <v>2.2000000000000002</v>
      </c>
      <c r="N692" s="27" t="s">
        <v>89</v>
      </c>
      <c r="O692" s="27" t="s">
        <v>113</v>
      </c>
      <c r="P692" s="32">
        <v>0</v>
      </c>
      <c r="Q692" s="33">
        <v>4</v>
      </c>
      <c r="R692" s="33">
        <v>2</v>
      </c>
      <c r="S692" s="27"/>
      <c r="T692" s="27" t="s">
        <v>91</v>
      </c>
      <c r="U692" s="27" t="s">
        <v>107</v>
      </c>
      <c r="V692" s="27" t="s">
        <v>97</v>
      </c>
      <c r="W692" s="27" t="s">
        <v>22</v>
      </c>
      <c r="X692" s="32">
        <v>113.15941539449571</v>
      </c>
    </row>
    <row r="693" spans="1:24" x14ac:dyDescent="0.25">
      <c r="A693" s="27" t="s">
        <v>81</v>
      </c>
      <c r="B693" s="27" t="s">
        <v>1</v>
      </c>
      <c r="C693" s="32" t="s">
        <v>6</v>
      </c>
      <c r="D693" s="32">
        <v>16</v>
      </c>
      <c r="E693" s="32">
        <v>241.5</v>
      </c>
      <c r="F693" s="32">
        <v>241.5</v>
      </c>
      <c r="G693" s="32">
        <v>-0.33333333333333215</v>
      </c>
      <c r="H693" s="32">
        <v>28.666666666666668</v>
      </c>
      <c r="I693" s="32"/>
      <c r="J693" s="27">
        <v>0</v>
      </c>
      <c r="K693" s="27"/>
      <c r="L693" s="27"/>
      <c r="M693" s="49">
        <v>2.3000000000000003</v>
      </c>
      <c r="N693" s="27" t="s">
        <v>91</v>
      </c>
      <c r="O693" s="27" t="s">
        <v>113</v>
      </c>
      <c r="P693" s="32">
        <v>0</v>
      </c>
      <c r="Q693" s="33">
        <v>0</v>
      </c>
      <c r="R693" s="33">
        <v>1</v>
      </c>
      <c r="S693" s="27"/>
      <c r="T693" s="27" t="s">
        <v>100</v>
      </c>
      <c r="U693" s="27" t="s">
        <v>92</v>
      </c>
      <c r="V693" s="27" t="s">
        <v>84</v>
      </c>
      <c r="W693" s="27" t="s">
        <v>93</v>
      </c>
      <c r="X693" s="32">
        <v>25.816841472081656</v>
      </c>
    </row>
    <row r="694" spans="1:24" x14ac:dyDescent="0.25">
      <c r="A694" s="27" t="s">
        <v>113</v>
      </c>
      <c r="B694" s="27" t="s">
        <v>115</v>
      </c>
      <c r="C694" s="32" t="s">
        <v>6</v>
      </c>
      <c r="D694" s="32">
        <v>16</v>
      </c>
      <c r="E694" s="32">
        <v>56.631017923355103</v>
      </c>
      <c r="F694" s="32">
        <v>240</v>
      </c>
      <c r="G694" s="32">
        <v>0</v>
      </c>
      <c r="H694" s="32">
        <v>28</v>
      </c>
      <c r="I694" s="32" t="s">
        <v>2</v>
      </c>
      <c r="J694" s="32">
        <v>100</v>
      </c>
      <c r="K694" s="32"/>
      <c r="L694" s="32"/>
      <c r="M694" s="49">
        <v>2.4000000000000004</v>
      </c>
      <c r="N694" s="27" t="s">
        <v>94</v>
      </c>
      <c r="O694" s="27" t="s">
        <v>113</v>
      </c>
      <c r="P694" s="32">
        <v>0</v>
      </c>
      <c r="Q694" s="33">
        <v>9</v>
      </c>
      <c r="R694" s="33">
        <v>1</v>
      </c>
      <c r="S694" s="27"/>
      <c r="T694" s="27" t="s">
        <v>100</v>
      </c>
      <c r="U694" s="27" t="s">
        <v>90</v>
      </c>
      <c r="V694" s="27" t="s">
        <v>84</v>
      </c>
      <c r="W694" s="27" t="s">
        <v>63</v>
      </c>
      <c r="X694" s="32">
        <v>91.57527431154864</v>
      </c>
    </row>
    <row r="695" spans="1:24" x14ac:dyDescent="0.25">
      <c r="A695" s="27" t="s">
        <v>85</v>
      </c>
      <c r="B695" s="27" t="s">
        <v>0</v>
      </c>
      <c r="C695" s="32" t="s">
        <v>3</v>
      </c>
      <c r="D695" s="32">
        <v>21</v>
      </c>
      <c r="E695" s="32">
        <v>6.7837785574105851</v>
      </c>
      <c r="F695" s="32">
        <v>147</v>
      </c>
      <c r="G695" s="32">
        <v>10.166666666666664</v>
      </c>
      <c r="H695" s="32">
        <v>59.166666666666664</v>
      </c>
      <c r="I695" s="32" t="s">
        <v>2</v>
      </c>
      <c r="J695" s="32">
        <v>88.6</v>
      </c>
      <c r="K695" s="32"/>
      <c r="L695" s="32"/>
      <c r="M695" s="49">
        <v>2.5000000000000004</v>
      </c>
      <c r="N695" s="27" t="s">
        <v>95</v>
      </c>
      <c r="O695" s="27" t="s">
        <v>113</v>
      </c>
      <c r="P695" s="32">
        <v>0</v>
      </c>
      <c r="Q695" s="33">
        <v>6</v>
      </c>
      <c r="R695" s="33">
        <v>2</v>
      </c>
      <c r="S695" s="27"/>
      <c r="T695" s="27"/>
      <c r="U695" s="27"/>
      <c r="V695" s="27"/>
      <c r="W695" s="27"/>
      <c r="X695" s="32"/>
    </row>
    <row r="696" spans="1:24" x14ac:dyDescent="0.25">
      <c r="A696" s="27" t="s">
        <v>89</v>
      </c>
      <c r="B696" s="27" t="s">
        <v>0</v>
      </c>
      <c r="C696" s="32" t="s">
        <v>3</v>
      </c>
      <c r="D696" s="32">
        <v>21</v>
      </c>
      <c r="E696" s="32">
        <v>56.431794973520127</v>
      </c>
      <c r="F696" s="32">
        <v>147</v>
      </c>
      <c r="G696" s="32">
        <v>17.166666666666664</v>
      </c>
      <c r="H696" s="32">
        <v>59.166666666666664</v>
      </c>
      <c r="I696" s="32" t="s">
        <v>2</v>
      </c>
      <c r="J696" s="32">
        <v>79.099999999999994</v>
      </c>
      <c r="K696" s="32"/>
      <c r="L696" s="32"/>
      <c r="M696" s="49">
        <v>2.6000000000000005</v>
      </c>
      <c r="N696" s="27" t="s">
        <v>96</v>
      </c>
      <c r="O696" s="27" t="s">
        <v>113</v>
      </c>
      <c r="P696" s="32">
        <v>0</v>
      </c>
      <c r="Q696" s="33">
        <v>15</v>
      </c>
      <c r="R696" s="33">
        <v>1</v>
      </c>
      <c r="S696" s="27"/>
      <c r="T696" s="27"/>
      <c r="U696" s="27"/>
      <c r="V696" s="27"/>
      <c r="W696" s="27"/>
      <c r="X696" s="32"/>
    </row>
    <row r="697" spans="1:24" x14ac:dyDescent="0.25">
      <c r="A697" s="27" t="s">
        <v>91</v>
      </c>
      <c r="B697" s="27" t="s">
        <v>0</v>
      </c>
      <c r="C697" s="32" t="s">
        <v>3</v>
      </c>
      <c r="D697" s="32">
        <v>21</v>
      </c>
      <c r="E697" s="32">
        <v>18.416563024887665</v>
      </c>
      <c r="F697" s="32">
        <v>147</v>
      </c>
      <c r="G697" s="32">
        <v>-0.8333333333333357</v>
      </c>
      <c r="H697" s="32">
        <v>59.166666666666664</v>
      </c>
      <c r="I697" s="32" t="s">
        <v>2</v>
      </c>
      <c r="J697" s="32">
        <v>46.8</v>
      </c>
      <c r="K697" s="32"/>
      <c r="L697" s="32"/>
      <c r="M697" s="49">
        <v>2.7000000000000006</v>
      </c>
      <c r="N697" s="27" t="s">
        <v>100</v>
      </c>
      <c r="O697" s="27" t="s">
        <v>113</v>
      </c>
      <c r="P697" s="32">
        <v>0</v>
      </c>
      <c r="Q697" s="33">
        <v>7</v>
      </c>
      <c r="R697" s="33">
        <v>1</v>
      </c>
      <c r="S697" s="27"/>
      <c r="T697" s="27"/>
      <c r="U697" s="27"/>
      <c r="V697" s="27"/>
      <c r="W697" s="27"/>
      <c r="X697" s="32"/>
    </row>
    <row r="698" spans="1:24" x14ac:dyDescent="0.25">
      <c r="A698" s="27" t="s">
        <v>94</v>
      </c>
      <c r="B698" s="27" t="s">
        <v>0</v>
      </c>
      <c r="C698" s="32" t="s">
        <v>3</v>
      </c>
      <c r="D698" s="32">
        <v>21</v>
      </c>
      <c r="E698" s="32">
        <v>56.86901512512793</v>
      </c>
      <c r="F698" s="32">
        <v>147</v>
      </c>
      <c r="G698" s="32">
        <v>36.166666666666664</v>
      </c>
      <c r="H698" s="32">
        <v>59.166666666666664</v>
      </c>
      <c r="I698" s="32" t="s">
        <v>2</v>
      </c>
      <c r="J698" s="32">
        <v>100</v>
      </c>
      <c r="K698" s="32"/>
      <c r="L698" s="32"/>
      <c r="M698" s="49">
        <v>2.8000000000000007</v>
      </c>
      <c r="N698" s="27" t="s">
        <v>101</v>
      </c>
      <c r="O698" s="27" t="s">
        <v>113</v>
      </c>
      <c r="P698" s="32">
        <v>0</v>
      </c>
      <c r="Q698" s="33">
        <v>7</v>
      </c>
      <c r="R698" s="33">
        <v>1</v>
      </c>
      <c r="S698" s="27"/>
      <c r="T698" s="27"/>
      <c r="U698" s="27"/>
      <c r="V698" s="27"/>
      <c r="W698" s="27"/>
      <c r="X698" s="32"/>
    </row>
    <row r="699" spans="1:24" x14ac:dyDescent="0.25">
      <c r="A699" s="27" t="s">
        <v>95</v>
      </c>
      <c r="B699" s="27" t="s">
        <v>0</v>
      </c>
      <c r="C699" s="32" t="s">
        <v>3</v>
      </c>
      <c r="D699" s="32">
        <v>21</v>
      </c>
      <c r="E699" s="32">
        <v>66.419906689570496</v>
      </c>
      <c r="F699" s="32">
        <v>147</v>
      </c>
      <c r="G699" s="32">
        <v>13.166666666666664</v>
      </c>
      <c r="H699" s="32">
        <v>59.166666666666664</v>
      </c>
      <c r="I699" s="32" t="s">
        <v>2</v>
      </c>
      <c r="J699" s="32">
        <v>100</v>
      </c>
      <c r="K699" s="32"/>
      <c r="L699" s="32"/>
      <c r="M699" s="49">
        <v>3</v>
      </c>
      <c r="N699" s="27" t="s">
        <v>81</v>
      </c>
      <c r="O699" s="27" t="s">
        <v>94</v>
      </c>
      <c r="P699" s="32">
        <v>44.525258816205543</v>
      </c>
      <c r="Q699" s="33">
        <v>3</v>
      </c>
      <c r="R699" s="33">
        <v>0</v>
      </c>
      <c r="S699" s="27"/>
      <c r="T699" s="27"/>
      <c r="U699" s="27"/>
      <c r="V699" s="27"/>
      <c r="W699" s="27"/>
      <c r="X699" s="32"/>
    </row>
    <row r="700" spans="1:24" x14ac:dyDescent="0.25">
      <c r="A700" s="27" t="s">
        <v>96</v>
      </c>
      <c r="B700" s="27" t="s">
        <v>0</v>
      </c>
      <c r="C700" s="32" t="s">
        <v>3</v>
      </c>
      <c r="D700" s="32">
        <v>21</v>
      </c>
      <c r="E700" s="32">
        <v>55.29960016103891</v>
      </c>
      <c r="F700" s="32">
        <v>147</v>
      </c>
      <c r="G700" s="32">
        <v>18.166666666666664</v>
      </c>
      <c r="H700" s="32">
        <v>59.166666666666664</v>
      </c>
      <c r="I700" s="32" t="s">
        <v>2</v>
      </c>
      <c r="J700" s="32">
        <v>94.3</v>
      </c>
      <c r="K700" s="32"/>
      <c r="L700" s="32"/>
      <c r="M700" s="49">
        <v>3.1</v>
      </c>
      <c r="N700" s="27" t="s">
        <v>113</v>
      </c>
      <c r="O700" s="27" t="s">
        <v>94</v>
      </c>
      <c r="P700" s="32">
        <v>45.605726058666527</v>
      </c>
      <c r="Q700" s="33">
        <v>1</v>
      </c>
      <c r="R700" s="33">
        <v>3</v>
      </c>
      <c r="S700" s="27"/>
      <c r="T700" s="27"/>
      <c r="U700" s="27"/>
      <c r="V700" s="27"/>
      <c r="W700" s="27"/>
      <c r="X700" s="32"/>
    </row>
    <row r="701" spans="1:24" x14ac:dyDescent="0.25">
      <c r="A701" s="27" t="s">
        <v>100</v>
      </c>
      <c r="B701" s="27" t="s">
        <v>0</v>
      </c>
      <c r="C701" s="32" t="s">
        <v>3</v>
      </c>
      <c r="D701" s="32">
        <v>21</v>
      </c>
      <c r="E701" s="32">
        <v>-14.889175039071318</v>
      </c>
      <c r="F701" s="32">
        <v>147</v>
      </c>
      <c r="G701" s="32">
        <v>2.1666666666666643</v>
      </c>
      <c r="H701" s="32">
        <v>59.166666666666664</v>
      </c>
      <c r="I701" s="32" t="s">
        <v>2</v>
      </c>
      <c r="J701" s="32">
        <v>10.7</v>
      </c>
      <c r="K701" s="32"/>
      <c r="L701" s="32"/>
      <c r="M701" s="49">
        <v>3.2</v>
      </c>
      <c r="N701" s="27" t="s">
        <v>85</v>
      </c>
      <c r="O701" s="27" t="s">
        <v>113</v>
      </c>
      <c r="P701" s="32">
        <v>0</v>
      </c>
      <c r="Q701" s="33">
        <v>7</v>
      </c>
      <c r="R701" s="33">
        <v>2</v>
      </c>
      <c r="S701" s="27"/>
      <c r="T701" s="27"/>
      <c r="U701" s="27"/>
      <c r="V701" s="27"/>
      <c r="W701" s="27"/>
      <c r="X701" s="32"/>
    </row>
    <row r="702" spans="1:24" x14ac:dyDescent="0.25">
      <c r="A702" s="27" t="s">
        <v>101</v>
      </c>
      <c r="B702" s="27" t="s">
        <v>0</v>
      </c>
      <c r="C702" s="32" t="s">
        <v>3</v>
      </c>
      <c r="D702" s="32">
        <v>21</v>
      </c>
      <c r="E702" s="32">
        <v>96.243955887280976</v>
      </c>
      <c r="F702" s="32">
        <v>147</v>
      </c>
      <c r="G702" s="32">
        <v>30.166666666666664</v>
      </c>
      <c r="H702" s="32">
        <v>59.166666666666664</v>
      </c>
      <c r="I702" s="32" t="s">
        <v>2</v>
      </c>
      <c r="J702" s="32">
        <v>100</v>
      </c>
      <c r="K702" s="32"/>
      <c r="L702" s="32"/>
      <c r="M702" s="49">
        <v>3.3000000000000003</v>
      </c>
      <c r="N702" s="27" t="s">
        <v>89</v>
      </c>
      <c r="O702" s="27" t="s">
        <v>113</v>
      </c>
      <c r="P702" s="32">
        <v>0</v>
      </c>
      <c r="Q702" s="33">
        <v>4</v>
      </c>
      <c r="R702" s="33">
        <v>1</v>
      </c>
      <c r="S702" s="27"/>
      <c r="T702" s="27"/>
      <c r="U702" s="27"/>
      <c r="V702" s="27"/>
      <c r="W702" s="27"/>
      <c r="X702" s="32"/>
    </row>
    <row r="703" spans="1:24" x14ac:dyDescent="0.25">
      <c r="A703" s="27"/>
      <c r="B703" s="27"/>
      <c r="C703" s="27"/>
      <c r="D703" s="27"/>
      <c r="E703" s="27"/>
      <c r="F703" s="27"/>
      <c r="G703" s="27"/>
      <c r="H703" s="27"/>
      <c r="I703" s="27"/>
      <c r="J703" s="32">
        <v>8.8000000000000114</v>
      </c>
      <c r="K703" s="27"/>
      <c r="L703" s="27"/>
      <c r="M703" s="49">
        <v>3.4000000000000004</v>
      </c>
      <c r="N703" s="27" t="s">
        <v>91</v>
      </c>
      <c r="O703" s="27" t="s">
        <v>113</v>
      </c>
      <c r="P703" s="32">
        <v>7.2024560769399004</v>
      </c>
      <c r="Q703" s="33">
        <v>12</v>
      </c>
      <c r="R703" s="33">
        <v>0</v>
      </c>
      <c r="S703" s="27"/>
      <c r="T703" s="27"/>
      <c r="U703" s="27"/>
      <c r="V703" s="27"/>
      <c r="W703" s="27"/>
      <c r="X703" s="32"/>
    </row>
    <row r="704" spans="1:24" x14ac:dyDescent="0.25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49">
        <v>3.5000000000000004</v>
      </c>
      <c r="N704" s="27" t="s">
        <v>95</v>
      </c>
      <c r="O704" s="27" t="s">
        <v>113</v>
      </c>
      <c r="P704" s="32">
        <v>7.4530567328135167</v>
      </c>
      <c r="Q704" s="33">
        <v>1</v>
      </c>
      <c r="R704" s="33">
        <v>0</v>
      </c>
      <c r="S704" s="27"/>
      <c r="T704" s="27"/>
      <c r="U704" s="27"/>
      <c r="V704" s="27"/>
      <c r="W704" s="27"/>
      <c r="X704" s="32"/>
    </row>
    <row r="705" spans="1:24" x14ac:dyDescent="0.2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49">
        <v>3.6000000000000005</v>
      </c>
      <c r="N705" s="27" t="s">
        <v>96</v>
      </c>
      <c r="O705" s="27" t="s">
        <v>113</v>
      </c>
      <c r="P705" s="32">
        <v>7.8300624688466387</v>
      </c>
      <c r="Q705" s="33">
        <v>3</v>
      </c>
      <c r="R705" s="33">
        <v>0</v>
      </c>
      <c r="S705" s="27"/>
      <c r="T705" s="27"/>
      <c r="U705" s="27"/>
      <c r="V705" s="27"/>
      <c r="W705" s="27"/>
      <c r="X705" s="32"/>
    </row>
    <row r="706" spans="1:24" x14ac:dyDescent="0.25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49">
        <v>3.7000000000000006</v>
      </c>
      <c r="N706" s="27" t="s">
        <v>100</v>
      </c>
      <c r="O706" s="27" t="s">
        <v>113</v>
      </c>
      <c r="P706" s="32">
        <v>6.7079341411590576</v>
      </c>
      <c r="Q706" s="33">
        <v>1</v>
      </c>
      <c r="R706" s="33">
        <v>0</v>
      </c>
      <c r="S706" s="27"/>
      <c r="T706" s="27"/>
      <c r="U706" s="27"/>
      <c r="V706" s="27"/>
      <c r="W706" s="27"/>
      <c r="X706" s="32"/>
    </row>
    <row r="707" spans="1:24" x14ac:dyDescent="0.25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49">
        <v>3.8000000000000007</v>
      </c>
      <c r="N707" s="27" t="s">
        <v>101</v>
      </c>
      <c r="O707" s="27" t="s">
        <v>113</v>
      </c>
      <c r="P707" s="32">
        <v>7.0061358610788975</v>
      </c>
      <c r="Q707" s="33">
        <v>7</v>
      </c>
      <c r="R707" s="33">
        <v>0</v>
      </c>
      <c r="S707" s="27"/>
      <c r="T707" s="27"/>
      <c r="U707" s="27"/>
      <c r="V707" s="27"/>
      <c r="W707" s="27"/>
      <c r="X707" s="32"/>
    </row>
    <row r="708" spans="1:24" x14ac:dyDescent="0.25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49">
        <v>4</v>
      </c>
      <c r="N708" s="27" t="s">
        <v>113</v>
      </c>
      <c r="O708" s="27" t="s">
        <v>95</v>
      </c>
      <c r="P708" s="32">
        <v>0</v>
      </c>
      <c r="Q708" s="33">
        <v>0</v>
      </c>
      <c r="R708" s="33">
        <v>0</v>
      </c>
      <c r="S708" s="27"/>
      <c r="T708" s="27"/>
      <c r="U708" s="27"/>
      <c r="V708" s="27"/>
      <c r="W708" s="27"/>
      <c r="X708" s="32"/>
    </row>
    <row r="709" spans="1:24" x14ac:dyDescent="0.25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49">
        <v>4.0999999999999996</v>
      </c>
      <c r="N709" s="27" t="s">
        <v>85</v>
      </c>
      <c r="O709" s="27" t="s">
        <v>113</v>
      </c>
      <c r="P709" s="32">
        <v>7.5124959150950108</v>
      </c>
      <c r="Q709" s="33">
        <v>0</v>
      </c>
      <c r="R709" s="33">
        <v>0</v>
      </c>
      <c r="S709" s="27"/>
      <c r="T709" s="27"/>
      <c r="U709" s="27"/>
      <c r="V709" s="27"/>
      <c r="W709" s="27"/>
      <c r="X709" s="32"/>
    </row>
    <row r="710" spans="1:24" x14ac:dyDescent="0.25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49">
        <v>4.1999999999999993</v>
      </c>
      <c r="N710" s="27" t="s">
        <v>89</v>
      </c>
      <c r="O710" s="27" t="s">
        <v>113</v>
      </c>
      <c r="P710" s="32">
        <v>7.1303018728892003</v>
      </c>
      <c r="Q710" s="33">
        <v>7</v>
      </c>
      <c r="R710" s="33">
        <v>0</v>
      </c>
      <c r="S710" s="27"/>
      <c r="T710" s="27"/>
      <c r="U710" s="27"/>
      <c r="V710" s="27"/>
      <c r="W710" s="27"/>
      <c r="X710" s="32"/>
    </row>
    <row r="711" spans="1:24" x14ac:dyDescent="0.25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49">
        <v>4.2999999999999989</v>
      </c>
      <c r="N711" s="27" t="s">
        <v>91</v>
      </c>
      <c r="O711" s="27" t="s">
        <v>113</v>
      </c>
      <c r="P711" s="32">
        <v>6.7051810423533116</v>
      </c>
      <c r="Q711" s="33">
        <v>0</v>
      </c>
      <c r="R711" s="33">
        <v>0</v>
      </c>
      <c r="S711" s="27"/>
      <c r="T711" s="27"/>
      <c r="U711" s="27"/>
      <c r="V711" s="27"/>
      <c r="W711" s="27"/>
      <c r="X711" s="32"/>
    </row>
    <row r="712" spans="1:24" x14ac:dyDescent="0.25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49">
        <v>4.3999999999999986</v>
      </c>
      <c r="N712" s="27" t="s">
        <v>95</v>
      </c>
      <c r="O712" s="27" t="s">
        <v>113</v>
      </c>
      <c r="P712" s="32">
        <v>7.7963273525238037</v>
      </c>
      <c r="Q712" s="33">
        <v>5</v>
      </c>
      <c r="R712" s="33">
        <v>0</v>
      </c>
      <c r="S712" s="27"/>
      <c r="T712" s="27"/>
      <c r="U712" s="27"/>
      <c r="V712" s="27"/>
      <c r="W712" s="27"/>
      <c r="X712" s="32"/>
    </row>
    <row r="713" spans="1:24" x14ac:dyDescent="0.25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49">
        <v>4.4999999999999982</v>
      </c>
      <c r="N713" s="27" t="s">
        <v>96</v>
      </c>
      <c r="O713" s="27" t="s">
        <v>113</v>
      </c>
      <c r="P713" s="32">
        <v>7.3269484043121338</v>
      </c>
      <c r="Q713" s="33">
        <v>2</v>
      </c>
      <c r="R713" s="33">
        <v>0</v>
      </c>
      <c r="S713" s="27"/>
      <c r="T713" s="27"/>
      <c r="U713" s="27"/>
      <c r="V713" s="27"/>
      <c r="W713" s="27"/>
      <c r="X713" s="32"/>
    </row>
    <row r="714" spans="1:24" x14ac:dyDescent="0.25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49">
        <v>4.5999999999999979</v>
      </c>
      <c r="N714" s="27" t="s">
        <v>100</v>
      </c>
      <c r="O714" s="27" t="s">
        <v>113</v>
      </c>
      <c r="P714" s="32">
        <v>7.7528852621714268</v>
      </c>
      <c r="Q714" s="33">
        <v>8</v>
      </c>
      <c r="R714" s="33">
        <v>0</v>
      </c>
      <c r="S714" s="27"/>
      <c r="T714" s="27"/>
      <c r="U714" s="27"/>
      <c r="V714" s="27"/>
      <c r="W714" s="27"/>
      <c r="X714" s="32"/>
    </row>
    <row r="715" spans="1:24" x14ac:dyDescent="0.2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49">
        <v>4.6999999999999975</v>
      </c>
      <c r="N715" s="27" t="s">
        <v>101</v>
      </c>
      <c r="O715" s="27" t="s">
        <v>113</v>
      </c>
      <c r="P715" s="32">
        <v>7.3197739124298096</v>
      </c>
      <c r="Q715" s="33">
        <v>9</v>
      </c>
      <c r="R715" s="33">
        <v>0</v>
      </c>
      <c r="S715" s="27"/>
      <c r="T715" s="27"/>
      <c r="U715" s="27"/>
      <c r="V715" s="27"/>
      <c r="W715" s="27"/>
      <c r="X715" s="32"/>
    </row>
    <row r="716" spans="1:24" x14ac:dyDescent="0.25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49">
        <v>5</v>
      </c>
      <c r="N716" s="27" t="s">
        <v>81</v>
      </c>
      <c r="O716" s="27" t="s">
        <v>95</v>
      </c>
      <c r="P716" s="32">
        <v>34.237952874257019</v>
      </c>
      <c r="Q716" s="33">
        <v>1</v>
      </c>
      <c r="R716" s="33">
        <v>4</v>
      </c>
      <c r="S716" s="27"/>
      <c r="T716" s="27"/>
      <c r="U716" s="27"/>
      <c r="V716" s="27"/>
      <c r="W716" s="27"/>
      <c r="X716" s="32"/>
    </row>
    <row r="717" spans="1:24" x14ac:dyDescent="0.25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49">
        <v>5.0999999999999996</v>
      </c>
      <c r="N717" s="27" t="s">
        <v>113</v>
      </c>
      <c r="O717" s="27" t="s">
        <v>101</v>
      </c>
      <c r="P717" s="32">
        <v>0</v>
      </c>
      <c r="Q717" s="33">
        <v>0</v>
      </c>
      <c r="R717" s="33">
        <v>0</v>
      </c>
      <c r="S717" s="27"/>
      <c r="T717" s="27"/>
      <c r="U717" s="27"/>
      <c r="V717" s="27"/>
      <c r="W717" s="27"/>
      <c r="X717" s="32"/>
    </row>
    <row r="718" spans="1:24" x14ac:dyDescent="0.25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49">
        <v>5.1999999999999993</v>
      </c>
      <c r="N718" s="27" t="s">
        <v>85</v>
      </c>
      <c r="O718" s="27" t="s">
        <v>113</v>
      </c>
      <c r="P718" s="32">
        <v>6.8823249340057373</v>
      </c>
      <c r="Q718" s="33">
        <v>11</v>
      </c>
      <c r="R718" s="33">
        <v>0</v>
      </c>
      <c r="S718" s="27"/>
      <c r="T718" s="27"/>
      <c r="U718" s="27"/>
      <c r="V718" s="27"/>
      <c r="W718" s="27"/>
      <c r="X718" s="32"/>
    </row>
    <row r="719" spans="1:24" x14ac:dyDescent="0.25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49">
        <v>5.2999999999999989</v>
      </c>
      <c r="N719" s="27" t="s">
        <v>89</v>
      </c>
      <c r="O719" s="27" t="s">
        <v>113</v>
      </c>
      <c r="P719" s="32">
        <v>7.7242634296417236</v>
      </c>
      <c r="Q719" s="33">
        <v>1</v>
      </c>
      <c r="R719" s="33">
        <v>0</v>
      </c>
      <c r="S719" s="27"/>
      <c r="T719" s="27"/>
      <c r="U719" s="27"/>
      <c r="V719" s="27"/>
      <c r="W719" s="27"/>
      <c r="X719" s="32"/>
    </row>
    <row r="720" spans="1:24" x14ac:dyDescent="0.25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49">
        <v>5.3999999999999986</v>
      </c>
      <c r="N720" s="27" t="s">
        <v>91</v>
      </c>
      <c r="O720" s="27" t="s">
        <v>113</v>
      </c>
      <c r="P720" s="32">
        <v>6.7308251857757568</v>
      </c>
      <c r="Q720" s="33">
        <v>3</v>
      </c>
      <c r="R720" s="33">
        <v>0</v>
      </c>
      <c r="S720" s="27"/>
      <c r="T720" s="27"/>
      <c r="U720" s="27"/>
      <c r="V720" s="27"/>
      <c r="W720" s="27"/>
      <c r="X720" s="32"/>
    </row>
    <row r="721" spans="1:24" x14ac:dyDescent="0.25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49">
        <v>5.4999999999999982</v>
      </c>
      <c r="N721" s="27" t="s">
        <v>96</v>
      </c>
      <c r="O721" s="27" t="s">
        <v>113</v>
      </c>
      <c r="P721" s="32">
        <v>7.6618063449859619</v>
      </c>
      <c r="Q721" s="33">
        <v>7</v>
      </c>
      <c r="R721" s="33">
        <v>0</v>
      </c>
      <c r="S721" s="27"/>
      <c r="T721" s="27"/>
      <c r="U721" s="27"/>
      <c r="V721" s="27"/>
      <c r="W721" s="27"/>
      <c r="X721" s="32"/>
    </row>
    <row r="722" spans="1:24" x14ac:dyDescent="0.25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49">
        <v>5.5999999999999979</v>
      </c>
      <c r="N722" s="27" t="s">
        <v>100</v>
      </c>
      <c r="O722" s="27" t="s">
        <v>113</v>
      </c>
      <c r="P722" s="32">
        <v>7.5127615133921299</v>
      </c>
      <c r="Q722" s="33">
        <v>0</v>
      </c>
      <c r="R722" s="33">
        <v>0</v>
      </c>
      <c r="S722" s="27"/>
      <c r="T722" s="27"/>
      <c r="U722" s="27"/>
      <c r="V722" s="27"/>
      <c r="W722" s="27"/>
      <c r="X722" s="32"/>
    </row>
    <row r="723" spans="1:24" x14ac:dyDescent="0.25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49">
        <v>5.6999999999999975</v>
      </c>
      <c r="N723" s="27" t="s">
        <v>101</v>
      </c>
      <c r="O723" s="27" t="s">
        <v>113</v>
      </c>
      <c r="P723" s="32">
        <v>7.9804985523223877</v>
      </c>
      <c r="Q723" s="33">
        <v>3</v>
      </c>
      <c r="R723" s="33">
        <v>0</v>
      </c>
      <c r="S723" s="27"/>
      <c r="T723" s="27"/>
      <c r="U723" s="27"/>
      <c r="V723" s="27"/>
      <c r="W723" s="27"/>
      <c r="X723" s="32"/>
    </row>
    <row r="724" spans="1:24" x14ac:dyDescent="0.25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49">
        <v>6</v>
      </c>
      <c r="N724" s="27" t="s">
        <v>113</v>
      </c>
      <c r="O724" s="27" t="s">
        <v>101</v>
      </c>
      <c r="P724" s="32">
        <v>50.756044112719024</v>
      </c>
      <c r="Q724" s="33">
        <v>0</v>
      </c>
      <c r="R724" s="33">
        <v>0</v>
      </c>
      <c r="S724" s="27"/>
      <c r="T724" s="27"/>
      <c r="U724" s="27"/>
      <c r="V724" s="27"/>
      <c r="W724" s="27"/>
      <c r="X724" s="32"/>
    </row>
    <row r="725" spans="1:24" x14ac:dyDescent="0.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49">
        <v>6.1</v>
      </c>
      <c r="N725" s="27" t="s">
        <v>85</v>
      </c>
      <c r="O725" s="27" t="s">
        <v>113</v>
      </c>
      <c r="P725" s="32">
        <v>6.805909713109334</v>
      </c>
      <c r="Q725" s="33">
        <v>4</v>
      </c>
      <c r="R725" s="33">
        <v>0</v>
      </c>
      <c r="S725" s="27"/>
      <c r="T725" s="27"/>
      <c r="U725" s="27"/>
      <c r="V725" s="27"/>
      <c r="W725" s="27"/>
      <c r="X725" s="32"/>
    </row>
    <row r="726" spans="1:24" x14ac:dyDescent="0.25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49">
        <v>6.1999999999999993</v>
      </c>
      <c r="N726" s="27" t="s">
        <v>89</v>
      </c>
      <c r="O726" s="27" t="s">
        <v>113</v>
      </c>
      <c r="P726" s="32">
        <v>7.3258356253306065</v>
      </c>
      <c r="Q726" s="33">
        <v>6</v>
      </c>
      <c r="R726" s="33">
        <v>0</v>
      </c>
      <c r="S726" s="27"/>
      <c r="T726" s="27"/>
      <c r="U726" s="27"/>
      <c r="V726" s="27"/>
      <c r="W726" s="27"/>
      <c r="X726" s="32"/>
    </row>
    <row r="727" spans="1:24" x14ac:dyDescent="0.25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49">
        <v>6.2999999999999989</v>
      </c>
      <c r="N727" s="27" t="s">
        <v>91</v>
      </c>
      <c r="O727" s="27" t="s">
        <v>113</v>
      </c>
      <c r="P727" s="32">
        <v>7.3378282388051348</v>
      </c>
      <c r="Q727" s="33">
        <v>3</v>
      </c>
      <c r="R727" s="33">
        <v>0</v>
      </c>
      <c r="S727" s="27"/>
      <c r="T727" s="27"/>
      <c r="U727" s="27"/>
      <c r="V727" s="27"/>
      <c r="W727" s="27"/>
      <c r="X727" s="32"/>
    </row>
    <row r="728" spans="1:24" x14ac:dyDescent="0.25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50">
        <v>6.3999999999999986</v>
      </c>
      <c r="N728" s="42" t="s">
        <v>95</v>
      </c>
      <c r="O728" s="42" t="s">
        <v>113</v>
      </c>
      <c r="P728" s="51">
        <v>7.54300856590271</v>
      </c>
      <c r="Q728" s="46">
        <v>13</v>
      </c>
      <c r="R728" s="43">
        <v>0</v>
      </c>
      <c r="S728" s="27"/>
      <c r="T728" s="27"/>
      <c r="U728" s="27"/>
      <c r="V728" s="27"/>
      <c r="W728" s="27"/>
      <c r="X728" s="32"/>
    </row>
    <row r="729" spans="1:24" x14ac:dyDescent="0.25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49">
        <v>6.4999999999999982</v>
      </c>
      <c r="N729" s="27" t="s">
        <v>96</v>
      </c>
      <c r="O729" s="27" t="s">
        <v>113</v>
      </c>
      <c r="P729" s="32">
        <v>7.32942795753479</v>
      </c>
      <c r="Q729" s="33">
        <v>9</v>
      </c>
      <c r="R729" s="33">
        <v>0</v>
      </c>
      <c r="S729" s="27"/>
      <c r="T729" s="27"/>
      <c r="U729" s="27"/>
      <c r="V729" s="27"/>
      <c r="W729" s="27"/>
      <c r="X729" s="32"/>
    </row>
    <row r="730" spans="1:24" x14ac:dyDescent="0.25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49">
        <v>6.5999999999999979</v>
      </c>
      <c r="N730" s="27" t="s">
        <v>100</v>
      </c>
      <c r="O730" s="27" t="s">
        <v>113</v>
      </c>
      <c r="P730" s="32">
        <v>7.3573545614878331</v>
      </c>
      <c r="Q730" s="33">
        <v>0</v>
      </c>
      <c r="R730" s="33">
        <v>0</v>
      </c>
      <c r="S730" s="27"/>
      <c r="T730" s="27"/>
      <c r="U730" s="27"/>
      <c r="V730" s="27"/>
      <c r="W730" s="27"/>
      <c r="X730" s="32"/>
    </row>
    <row r="731" spans="1:24" x14ac:dyDescent="0.25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49">
        <v>7</v>
      </c>
      <c r="N731" s="27" t="s">
        <v>81</v>
      </c>
      <c r="O731" s="27" t="s">
        <v>95</v>
      </c>
      <c r="P731" s="32">
        <v>46.342140436172485</v>
      </c>
      <c r="Q731" s="33">
        <v>2</v>
      </c>
      <c r="R731" s="33">
        <v>3</v>
      </c>
      <c r="S731" s="27"/>
      <c r="T731" s="27"/>
      <c r="U731" s="27"/>
      <c r="V731" s="27"/>
      <c r="W731" s="27"/>
      <c r="X731" s="32"/>
    </row>
    <row r="732" spans="1:24" x14ac:dyDescent="0.25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49">
        <v>8</v>
      </c>
      <c r="N732" s="27"/>
      <c r="O732" s="27"/>
      <c r="P732" s="32"/>
      <c r="Q732" s="33"/>
      <c r="R732" s="33"/>
      <c r="S732" s="27"/>
      <c r="T732" s="27"/>
      <c r="U732" s="27"/>
      <c r="V732" s="27"/>
      <c r="W732" s="27"/>
      <c r="X732" s="32"/>
    </row>
    <row r="733" spans="1:24" x14ac:dyDescent="0.25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49">
        <v>9</v>
      </c>
      <c r="N733" s="27" t="s">
        <v>81</v>
      </c>
      <c r="O733" s="27" t="s">
        <v>96</v>
      </c>
      <c r="P733" s="32">
        <v>49.168399205574623</v>
      </c>
      <c r="Q733" s="33">
        <v>13</v>
      </c>
      <c r="R733" s="33">
        <v>0</v>
      </c>
      <c r="S733" s="27"/>
      <c r="T733" s="27"/>
      <c r="U733" s="27"/>
      <c r="V733" s="27"/>
      <c r="W733" s="27"/>
      <c r="X733" s="32"/>
    </row>
    <row r="734" spans="1:24" x14ac:dyDescent="0.25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49">
        <v>10</v>
      </c>
      <c r="N734" s="27"/>
      <c r="O734" s="27"/>
      <c r="P734" s="32"/>
      <c r="Q734" s="33"/>
      <c r="R734" s="33"/>
      <c r="S734" s="27"/>
      <c r="T734" s="27"/>
      <c r="U734" s="27"/>
      <c r="V734" s="27"/>
      <c r="W734" s="27"/>
      <c r="X734" s="32"/>
    </row>
    <row r="735" spans="1:24" x14ac:dyDescent="0.2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49">
        <v>11</v>
      </c>
      <c r="N735" s="27" t="s">
        <v>81</v>
      </c>
      <c r="O735" s="27" t="s">
        <v>96</v>
      </c>
      <c r="P735" s="32">
        <v>42.532000633386467</v>
      </c>
      <c r="Q735" s="33">
        <v>2</v>
      </c>
      <c r="R735" s="33">
        <v>5</v>
      </c>
      <c r="S735" s="27"/>
      <c r="T735" s="27"/>
      <c r="U735" s="27"/>
      <c r="V735" s="27"/>
      <c r="W735" s="27"/>
      <c r="X735" s="32"/>
    </row>
    <row r="736" spans="1:24" x14ac:dyDescent="0.25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49">
        <v>12</v>
      </c>
      <c r="N736" s="27"/>
      <c r="O736" s="27"/>
      <c r="P736" s="32"/>
      <c r="Q736" s="33"/>
      <c r="R736" s="33"/>
      <c r="S736" s="27"/>
      <c r="T736" s="27"/>
      <c r="U736" s="27"/>
      <c r="V736" s="27"/>
      <c r="W736" s="27"/>
      <c r="X736" s="32"/>
    </row>
    <row r="737" spans="1:24" x14ac:dyDescent="0.25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49">
        <v>13</v>
      </c>
      <c r="N737" s="27" t="s">
        <v>81</v>
      </c>
      <c r="O737" s="27" t="s">
        <v>85</v>
      </c>
      <c r="P737" s="32">
        <v>42.260827926489029</v>
      </c>
      <c r="Q737" s="33">
        <v>3</v>
      </c>
      <c r="R737" s="33">
        <v>0</v>
      </c>
      <c r="S737" s="27"/>
      <c r="T737" s="27"/>
      <c r="U737" s="27"/>
      <c r="V737" s="27"/>
      <c r="W737" s="27"/>
      <c r="X737" s="32"/>
    </row>
    <row r="738" spans="1:24" x14ac:dyDescent="0.25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49">
        <v>14</v>
      </c>
      <c r="N738" s="27"/>
      <c r="O738" s="27"/>
      <c r="P738" s="32"/>
      <c r="Q738" s="33"/>
      <c r="R738" s="33"/>
      <c r="S738" s="27"/>
      <c r="T738" s="27"/>
      <c r="U738" s="27"/>
      <c r="V738" s="27"/>
      <c r="W738" s="27"/>
      <c r="X738" s="32"/>
    </row>
    <row r="739" spans="1:24" x14ac:dyDescent="0.25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49">
        <v>15</v>
      </c>
      <c r="N739" s="27" t="s">
        <v>81</v>
      </c>
      <c r="O739" s="27" t="s">
        <v>89</v>
      </c>
      <c r="P739" s="32">
        <v>0</v>
      </c>
      <c r="Q739" s="33">
        <v>0</v>
      </c>
      <c r="R739" s="33">
        <v>0</v>
      </c>
      <c r="S739" s="27"/>
      <c r="T739" s="27"/>
      <c r="U739" s="27"/>
      <c r="V739" s="27"/>
      <c r="W739" s="27"/>
      <c r="X739" s="32"/>
    </row>
    <row r="740" spans="1:24" x14ac:dyDescent="0.25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49">
        <v>16</v>
      </c>
      <c r="N740" s="27"/>
      <c r="O740" s="27"/>
      <c r="P740" s="32"/>
      <c r="Q740" s="33"/>
      <c r="R740" s="33"/>
      <c r="S740" s="27"/>
      <c r="T740" s="27"/>
      <c r="U740" s="27"/>
      <c r="V740" s="27"/>
      <c r="W740" s="27"/>
      <c r="X740" s="32"/>
    </row>
    <row r="741" spans="1:24" x14ac:dyDescent="0.25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49">
        <v>17</v>
      </c>
      <c r="N741" s="27" t="s">
        <v>81</v>
      </c>
      <c r="O741" s="27" t="s">
        <v>89</v>
      </c>
      <c r="P741" s="32">
        <v>39.757735454119171</v>
      </c>
      <c r="Q741" s="33">
        <v>2</v>
      </c>
      <c r="R741" s="33">
        <v>6</v>
      </c>
      <c r="S741" s="27"/>
      <c r="T741" s="27"/>
      <c r="U741" s="27"/>
      <c r="V741" s="27"/>
      <c r="W741" s="27"/>
      <c r="X741" s="32"/>
    </row>
    <row r="742" spans="1:24" x14ac:dyDescent="0.25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49">
        <v>18</v>
      </c>
      <c r="N742" s="27"/>
      <c r="O742" s="27"/>
      <c r="P742" s="32"/>
      <c r="Q742" s="27"/>
      <c r="R742" s="27"/>
      <c r="S742" s="27"/>
      <c r="T742" s="27"/>
      <c r="U742" s="27"/>
      <c r="V742" s="27"/>
      <c r="W742" s="27"/>
      <c r="X742" s="32"/>
    </row>
    <row r="743" spans="1:24" x14ac:dyDescent="0.25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49">
        <v>19</v>
      </c>
      <c r="N743" s="27" t="s">
        <v>81</v>
      </c>
      <c r="O743" s="27" t="s">
        <v>89</v>
      </c>
      <c r="P743" s="32">
        <v>50.810469572360702</v>
      </c>
      <c r="Q743" s="33">
        <v>1</v>
      </c>
      <c r="R743" s="33">
        <v>11</v>
      </c>
      <c r="S743" s="27"/>
      <c r="T743" s="27"/>
      <c r="U743" s="27"/>
      <c r="V743" s="27"/>
      <c r="W743" s="27"/>
      <c r="X743" s="32"/>
    </row>
    <row r="744" spans="1:24" x14ac:dyDescent="0.25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49">
        <v>20</v>
      </c>
      <c r="N744" s="27"/>
      <c r="O744" s="27"/>
      <c r="P744" s="32"/>
      <c r="Q744" s="33"/>
      <c r="R744" s="33"/>
      <c r="S744" s="27"/>
      <c r="T744" s="27"/>
      <c r="U744" s="27"/>
      <c r="V744" s="27"/>
      <c r="W744" s="27"/>
      <c r="X744" s="32"/>
    </row>
    <row r="745" spans="1:24" x14ac:dyDescent="0.2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49">
        <v>21</v>
      </c>
      <c r="N745" s="27" t="s">
        <v>81</v>
      </c>
      <c r="O745" s="27" t="s">
        <v>91</v>
      </c>
      <c r="P745" s="32">
        <v>0</v>
      </c>
      <c r="Q745" s="33">
        <v>0</v>
      </c>
      <c r="R745" s="33">
        <v>9</v>
      </c>
      <c r="S745" s="27"/>
      <c r="T745" s="27"/>
      <c r="U745" s="27"/>
      <c r="V745" s="27"/>
      <c r="W745" s="27"/>
      <c r="X745" s="32"/>
    </row>
    <row r="746" spans="1:24" x14ac:dyDescent="0.25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49">
        <v>22</v>
      </c>
      <c r="N746" s="27"/>
      <c r="O746" s="27"/>
      <c r="P746" s="32"/>
      <c r="Q746" s="33"/>
      <c r="R746" s="33"/>
      <c r="S746" s="27"/>
      <c r="T746" s="27"/>
      <c r="U746" s="27"/>
      <c r="V746" s="27"/>
      <c r="W746" s="27"/>
      <c r="X746" s="32"/>
    </row>
    <row r="747" spans="1:24" x14ac:dyDescent="0.25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49">
        <v>23</v>
      </c>
      <c r="N747" s="27" t="s">
        <v>81</v>
      </c>
      <c r="O747" s="27" t="s">
        <v>91</v>
      </c>
      <c r="P747" s="32">
        <v>0</v>
      </c>
      <c r="Q747" s="33">
        <v>0</v>
      </c>
      <c r="R747" s="33">
        <v>0</v>
      </c>
      <c r="S747" s="27"/>
      <c r="T747" s="27"/>
      <c r="U747" s="27"/>
      <c r="V747" s="27"/>
      <c r="W747" s="27"/>
      <c r="X747" s="32"/>
    </row>
    <row r="748" spans="1:24" x14ac:dyDescent="0.25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49">
        <v>24</v>
      </c>
      <c r="N748" s="27"/>
      <c r="O748" s="27"/>
      <c r="P748" s="32"/>
      <c r="Q748" s="33"/>
      <c r="R748" s="33"/>
      <c r="S748" s="27"/>
      <c r="T748" s="27"/>
      <c r="U748" s="27"/>
      <c r="V748" s="27"/>
      <c r="W748" s="27"/>
      <c r="X748" s="32"/>
    </row>
    <row r="749" spans="1:24" x14ac:dyDescent="0.25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49">
        <v>25</v>
      </c>
      <c r="N749" s="27" t="s">
        <v>81</v>
      </c>
      <c r="O749" s="27" t="s">
        <v>91</v>
      </c>
      <c r="P749" s="32">
        <v>0</v>
      </c>
      <c r="Q749" s="33">
        <v>0</v>
      </c>
      <c r="R749" s="33">
        <v>0</v>
      </c>
      <c r="S749" s="27"/>
      <c r="T749" s="27"/>
      <c r="U749" s="27"/>
      <c r="V749" s="27"/>
      <c r="W749" s="27"/>
      <c r="X749" s="32"/>
    </row>
    <row r="750" spans="1:24" x14ac:dyDescent="0.25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49">
        <v>26</v>
      </c>
      <c r="N750" s="27"/>
      <c r="O750" s="27"/>
      <c r="P750" s="32"/>
      <c r="Q750" s="33"/>
      <c r="R750" s="33"/>
      <c r="S750" s="27"/>
      <c r="T750" s="27"/>
      <c r="U750" s="27"/>
      <c r="V750" s="27"/>
      <c r="W750" s="27"/>
      <c r="X750" s="32"/>
    </row>
    <row r="751" spans="1:24" x14ac:dyDescent="0.25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49">
        <v>27</v>
      </c>
      <c r="N751" s="27" t="s">
        <v>81</v>
      </c>
      <c r="O751" s="27"/>
      <c r="P751" s="32">
        <v>17.8825</v>
      </c>
      <c r="Q751" s="33"/>
      <c r="R751" s="33"/>
      <c r="S751" s="27"/>
      <c r="T751" s="27"/>
      <c r="U751" s="27"/>
      <c r="V751" s="27"/>
      <c r="W751" s="27"/>
      <c r="X751" s="32"/>
    </row>
    <row r="752" spans="1:24" x14ac:dyDescent="0.25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49">
        <v>28</v>
      </c>
      <c r="N752" s="27" t="s">
        <v>81</v>
      </c>
      <c r="O752" s="27"/>
      <c r="P752" s="32">
        <v>18.399999999999999</v>
      </c>
      <c r="Q752" s="33"/>
      <c r="R752" s="33"/>
      <c r="S752" s="27"/>
      <c r="T752" s="27"/>
      <c r="U752" s="27"/>
      <c r="V752" s="27"/>
      <c r="W752" s="27"/>
      <c r="X752" s="32"/>
    </row>
    <row r="753" spans="1:24" x14ac:dyDescent="0.25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49">
        <v>29</v>
      </c>
      <c r="N753" s="27" t="s">
        <v>81</v>
      </c>
      <c r="O753" s="27"/>
      <c r="P753" s="32">
        <v>13.914999999999999</v>
      </c>
      <c r="Q753" s="33"/>
      <c r="R753" s="33"/>
      <c r="S753" s="27"/>
      <c r="T753" s="27"/>
      <c r="U753" s="27"/>
      <c r="V753" s="27"/>
      <c r="W753" s="27"/>
      <c r="X753" s="32"/>
    </row>
    <row r="754" spans="1:24" x14ac:dyDescent="0.25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49">
        <v>30</v>
      </c>
      <c r="N754" s="27" t="s">
        <v>81</v>
      </c>
      <c r="O754" s="27" t="s">
        <v>91</v>
      </c>
      <c r="P754" s="32">
        <v>0</v>
      </c>
      <c r="Q754" s="33">
        <v>0</v>
      </c>
      <c r="R754" s="33">
        <v>30</v>
      </c>
      <c r="S754" s="27"/>
      <c r="T754" s="27"/>
      <c r="U754" s="27"/>
      <c r="V754" s="27"/>
      <c r="W754" s="27"/>
      <c r="X754" s="32"/>
    </row>
    <row r="755" spans="1:24" x14ac:dyDescent="0.2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49">
        <v>31</v>
      </c>
      <c r="N755" s="27"/>
      <c r="O755" s="27"/>
      <c r="P755" s="32"/>
      <c r="Q755" s="33"/>
      <c r="R755" s="33"/>
      <c r="S755" s="27"/>
      <c r="T755" s="27"/>
      <c r="U755" s="27"/>
      <c r="V755" s="27"/>
      <c r="W755" s="27"/>
      <c r="X755" s="32"/>
    </row>
    <row r="756" spans="1:24" x14ac:dyDescent="0.25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49">
        <v>32</v>
      </c>
      <c r="N756" s="27" t="s">
        <v>81</v>
      </c>
      <c r="O756" s="27"/>
      <c r="P756" s="32">
        <v>9.8899999999999988</v>
      </c>
      <c r="Q756" s="33"/>
      <c r="R756" s="33"/>
      <c r="S756" s="27"/>
      <c r="T756" s="27"/>
      <c r="U756" s="27"/>
      <c r="V756" s="27"/>
      <c r="W756" s="27"/>
      <c r="X756" s="32"/>
    </row>
    <row r="757" spans="1:24" x14ac:dyDescent="0.25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49">
        <v>33</v>
      </c>
      <c r="N757" s="27" t="s">
        <v>81</v>
      </c>
      <c r="O757" s="27"/>
      <c r="P757" s="32">
        <v>11.614999999999998</v>
      </c>
      <c r="Q757" s="33"/>
      <c r="R757" s="33"/>
      <c r="S757" s="27"/>
      <c r="T757" s="27"/>
      <c r="U757" s="27"/>
      <c r="V757" s="27"/>
      <c r="W757" s="27"/>
      <c r="X757" s="32"/>
    </row>
    <row r="758" spans="1:24" x14ac:dyDescent="0.25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49">
        <v>34</v>
      </c>
      <c r="N758" s="27" t="s">
        <v>81</v>
      </c>
      <c r="O758" s="27"/>
      <c r="P758" s="32">
        <v>10.177499999999998</v>
      </c>
      <c r="Q758" s="33"/>
      <c r="R758" s="33"/>
      <c r="S758" s="27"/>
      <c r="T758" s="27"/>
      <c r="U758" s="27"/>
      <c r="V758" s="27"/>
      <c r="W758" s="27"/>
      <c r="X758" s="32"/>
    </row>
    <row r="759" spans="1:24" x14ac:dyDescent="0.25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49">
        <v>35</v>
      </c>
      <c r="N759" s="27" t="s">
        <v>81</v>
      </c>
      <c r="O759" s="27" t="s">
        <v>91</v>
      </c>
      <c r="P759" s="32">
        <v>128.58343697511233</v>
      </c>
      <c r="Q759" s="33">
        <v>0</v>
      </c>
      <c r="R759" s="33">
        <v>0</v>
      </c>
      <c r="S759" s="27"/>
      <c r="T759" s="27"/>
      <c r="U759" s="27"/>
      <c r="V759" s="27"/>
      <c r="W759" s="27"/>
      <c r="X759" s="32"/>
    </row>
    <row r="760" spans="1:24" x14ac:dyDescent="0.25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49">
        <v>36</v>
      </c>
      <c r="N760" s="27"/>
      <c r="O760" s="27"/>
      <c r="P760" s="32"/>
      <c r="Q760" s="33"/>
      <c r="R760" s="33"/>
      <c r="S760" s="27"/>
      <c r="T760" s="27"/>
      <c r="U760" s="27"/>
      <c r="V760" s="27"/>
      <c r="W760" s="27"/>
      <c r="X760" s="32"/>
    </row>
    <row r="761" spans="1:24" x14ac:dyDescent="0.25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49">
        <v>37</v>
      </c>
      <c r="N761" s="27" t="s">
        <v>81</v>
      </c>
      <c r="O761" s="27" t="s">
        <v>100</v>
      </c>
      <c r="P761" s="32">
        <v>0</v>
      </c>
      <c r="Q761" s="33">
        <v>0</v>
      </c>
      <c r="R761" s="33">
        <v>0</v>
      </c>
      <c r="S761" s="27"/>
      <c r="T761" s="27"/>
      <c r="U761" s="27"/>
      <c r="V761" s="27"/>
      <c r="W761" s="27"/>
      <c r="X761" s="32"/>
    </row>
    <row r="762" spans="1:24" x14ac:dyDescent="0.25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49">
        <v>38</v>
      </c>
      <c r="N762" s="27"/>
      <c r="O762" s="27"/>
      <c r="P762" s="32"/>
      <c r="Q762" s="33"/>
      <c r="R762" s="33"/>
      <c r="S762" s="27"/>
      <c r="T762" s="27"/>
      <c r="U762" s="27"/>
      <c r="V762" s="27"/>
      <c r="W762" s="27"/>
      <c r="X762" s="32"/>
    </row>
    <row r="763" spans="1:24" x14ac:dyDescent="0.25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49">
        <v>39</v>
      </c>
      <c r="N763" s="27" t="s">
        <v>81</v>
      </c>
      <c r="O763" s="27" t="s">
        <v>100</v>
      </c>
      <c r="P763" s="32">
        <v>0</v>
      </c>
      <c r="Q763" s="33">
        <v>0</v>
      </c>
      <c r="R763" s="33">
        <v>8</v>
      </c>
      <c r="S763" s="27"/>
      <c r="T763" s="27"/>
      <c r="U763" s="27"/>
      <c r="V763" s="27"/>
      <c r="W763" s="27"/>
      <c r="X763" s="32"/>
    </row>
    <row r="764" spans="1:24" x14ac:dyDescent="0.25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49">
        <v>40</v>
      </c>
      <c r="N764" s="27"/>
      <c r="O764" s="27"/>
      <c r="P764" s="32"/>
      <c r="Q764" s="33"/>
      <c r="R764" s="33"/>
      <c r="S764" s="27"/>
      <c r="T764" s="27"/>
      <c r="U764" s="27"/>
      <c r="V764" s="27"/>
      <c r="W764" s="27"/>
      <c r="X764" s="32"/>
    </row>
    <row r="765" spans="1:24" x14ac:dyDescent="0.2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49">
        <v>41</v>
      </c>
      <c r="N765" s="27" t="s">
        <v>81</v>
      </c>
      <c r="O765" s="27" t="s">
        <v>100</v>
      </c>
      <c r="P765" s="32">
        <v>0</v>
      </c>
      <c r="Q765" s="33">
        <v>0</v>
      </c>
      <c r="R765" s="33">
        <v>10</v>
      </c>
      <c r="S765" s="27"/>
      <c r="T765" s="27"/>
      <c r="U765" s="27"/>
      <c r="V765" s="27"/>
      <c r="W765" s="27"/>
      <c r="X765" s="32"/>
    </row>
    <row r="766" spans="1:24" x14ac:dyDescent="0.25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49">
        <v>42</v>
      </c>
      <c r="N766" s="27"/>
      <c r="O766" s="27"/>
      <c r="P766" s="32"/>
      <c r="Q766" s="33"/>
      <c r="R766" s="33"/>
      <c r="S766" s="27"/>
      <c r="T766" s="27"/>
      <c r="U766" s="27"/>
      <c r="V766" s="27"/>
      <c r="W766" s="27"/>
      <c r="X766" s="32"/>
    </row>
    <row r="767" spans="1:24" x14ac:dyDescent="0.25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49">
        <v>43</v>
      </c>
      <c r="N767" s="27" t="s">
        <v>81</v>
      </c>
      <c r="O767" s="27" t="s">
        <v>100</v>
      </c>
      <c r="P767" s="32">
        <v>0</v>
      </c>
      <c r="Q767" s="33">
        <v>0</v>
      </c>
      <c r="R767" s="33">
        <v>8</v>
      </c>
      <c r="S767" s="27"/>
      <c r="T767" s="27"/>
      <c r="U767" s="27"/>
      <c r="V767" s="27"/>
      <c r="W767" s="27"/>
      <c r="X767" s="32"/>
    </row>
    <row r="768" spans="1:24" x14ac:dyDescent="0.25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49">
        <v>44</v>
      </c>
      <c r="N768" s="27"/>
      <c r="O768" s="27"/>
      <c r="P768" s="32"/>
      <c r="Q768" s="33"/>
      <c r="R768" s="33"/>
      <c r="S768" s="27"/>
      <c r="T768" s="27"/>
      <c r="U768" s="27"/>
      <c r="V768" s="27"/>
      <c r="W768" s="27"/>
      <c r="X768" s="32"/>
    </row>
    <row r="769" spans="1:24" x14ac:dyDescent="0.25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49">
        <v>45</v>
      </c>
      <c r="N769" s="27" t="s">
        <v>81</v>
      </c>
      <c r="O769" s="27" t="s">
        <v>100</v>
      </c>
      <c r="P769" s="32">
        <v>0</v>
      </c>
      <c r="Q769" s="33">
        <v>0</v>
      </c>
      <c r="R769" s="33">
        <v>2</v>
      </c>
      <c r="S769" s="27"/>
      <c r="T769" s="27"/>
      <c r="U769" s="27"/>
      <c r="V769" s="27"/>
      <c r="W769" s="27"/>
      <c r="X769" s="32"/>
    </row>
    <row r="770" spans="1:24" x14ac:dyDescent="0.25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49">
        <v>46</v>
      </c>
      <c r="N770" s="27"/>
      <c r="O770" s="27"/>
      <c r="P770" s="32"/>
      <c r="Q770" s="33"/>
      <c r="R770" s="33"/>
      <c r="S770" s="27"/>
      <c r="T770" s="27"/>
      <c r="U770" s="27"/>
      <c r="V770" s="27"/>
      <c r="W770" s="27"/>
      <c r="X770" s="32"/>
    </row>
    <row r="771" spans="1:24" x14ac:dyDescent="0.25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49">
        <v>47</v>
      </c>
      <c r="N771" s="27" t="s">
        <v>81</v>
      </c>
      <c r="O771" s="27" t="s">
        <v>100</v>
      </c>
      <c r="P771" s="32">
        <v>53.373792079778823</v>
      </c>
      <c r="Q771" s="33">
        <v>1</v>
      </c>
      <c r="R771" s="33">
        <v>6</v>
      </c>
      <c r="S771" s="27"/>
      <c r="T771" s="27"/>
      <c r="U771" s="27"/>
      <c r="V771" s="27"/>
      <c r="W771" s="27"/>
      <c r="X771" s="32"/>
    </row>
    <row r="772" spans="1:24" x14ac:dyDescent="0.25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49">
        <v>48</v>
      </c>
      <c r="N772" s="27"/>
      <c r="O772" s="27"/>
      <c r="P772" s="32"/>
      <c r="Q772" s="33"/>
      <c r="R772" s="33"/>
      <c r="S772" s="27"/>
      <c r="T772" s="27"/>
      <c r="U772" s="27"/>
      <c r="V772" s="27"/>
      <c r="W772" s="27"/>
      <c r="X772" s="32"/>
    </row>
    <row r="773" spans="1:24" x14ac:dyDescent="0.25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49">
        <v>49</v>
      </c>
      <c r="N773" s="27" t="s">
        <v>81</v>
      </c>
      <c r="O773" s="27" t="s">
        <v>100</v>
      </c>
      <c r="P773" s="32">
        <v>0</v>
      </c>
      <c r="Q773" s="33">
        <v>0</v>
      </c>
      <c r="R773" s="33">
        <v>3</v>
      </c>
      <c r="S773" s="27"/>
      <c r="T773" s="27"/>
      <c r="U773" s="27"/>
      <c r="V773" s="27"/>
      <c r="W773" s="27"/>
      <c r="X773" s="32"/>
    </row>
    <row r="774" spans="1:24" x14ac:dyDescent="0.25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49">
        <v>50</v>
      </c>
      <c r="N774" s="27"/>
      <c r="O774" s="27"/>
      <c r="P774" s="32"/>
      <c r="Q774" s="33"/>
      <c r="R774" s="33"/>
      <c r="S774" s="27"/>
      <c r="T774" s="27"/>
      <c r="U774" s="27"/>
      <c r="V774" s="27"/>
      <c r="W774" s="27"/>
      <c r="X774" s="32"/>
    </row>
    <row r="775" spans="1:24" x14ac:dyDescent="0.2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49">
        <v>51</v>
      </c>
      <c r="N775" s="27" t="s">
        <v>81</v>
      </c>
      <c r="O775" s="27" t="s">
        <v>100</v>
      </c>
      <c r="P775" s="32">
        <v>0</v>
      </c>
      <c r="Q775" s="33">
        <v>0</v>
      </c>
      <c r="R775" s="33">
        <v>2</v>
      </c>
      <c r="S775" s="27"/>
      <c r="T775" s="27"/>
      <c r="U775" s="27"/>
      <c r="V775" s="27"/>
      <c r="W775" s="27"/>
      <c r="X775" s="32"/>
    </row>
    <row r="776" spans="1:24" x14ac:dyDescent="0.25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49">
        <v>52</v>
      </c>
      <c r="N776" s="27"/>
      <c r="O776" s="27"/>
      <c r="P776" s="32"/>
      <c r="Q776" s="33"/>
      <c r="R776" s="33"/>
      <c r="S776" s="27"/>
      <c r="T776" s="27"/>
      <c r="U776" s="27"/>
      <c r="V776" s="27"/>
      <c r="W776" s="27"/>
      <c r="X776" s="32"/>
    </row>
    <row r="777" spans="1:24" x14ac:dyDescent="0.25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49">
        <v>53</v>
      </c>
      <c r="N777" s="27" t="s">
        <v>81</v>
      </c>
      <c r="O777" s="27" t="s">
        <v>100</v>
      </c>
      <c r="P777" s="32">
        <v>0</v>
      </c>
      <c r="Q777" s="33">
        <v>0</v>
      </c>
      <c r="R777" s="33">
        <v>2</v>
      </c>
      <c r="S777" s="27"/>
      <c r="T777" s="27"/>
      <c r="U777" s="27"/>
      <c r="V777" s="27"/>
      <c r="W777" s="27"/>
      <c r="X777" s="32"/>
    </row>
    <row r="778" spans="1:24" x14ac:dyDescent="0.25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49">
        <v>54</v>
      </c>
      <c r="N778" s="27"/>
      <c r="O778" s="27"/>
      <c r="P778" s="32"/>
      <c r="Q778" s="33"/>
      <c r="R778" s="33"/>
      <c r="S778" s="27"/>
      <c r="T778" s="27"/>
      <c r="U778" s="27"/>
      <c r="V778" s="27"/>
      <c r="W778" s="27"/>
      <c r="X778" s="32"/>
    </row>
    <row r="779" spans="1:24" x14ac:dyDescent="0.25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49">
        <v>55</v>
      </c>
      <c r="N779" s="27" t="s">
        <v>81</v>
      </c>
      <c r="O779" s="27" t="s">
        <v>100</v>
      </c>
      <c r="P779" s="32">
        <v>108.5153829592925</v>
      </c>
      <c r="Q779" s="33">
        <v>0</v>
      </c>
      <c r="R779" s="33">
        <v>0</v>
      </c>
      <c r="S779" s="27"/>
      <c r="T779" s="27"/>
      <c r="U779" s="27"/>
      <c r="V779" s="27"/>
      <c r="W779" s="27"/>
      <c r="X779" s="32"/>
    </row>
    <row r="790" spans="1:24" x14ac:dyDescent="0.25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8" t="s">
        <v>76</v>
      </c>
      <c r="V790" s="28"/>
      <c r="W790" s="28"/>
      <c r="X790" s="28"/>
    </row>
    <row r="791" spans="1:24" x14ac:dyDescent="0.25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7"/>
      <c r="M791" s="30" t="s">
        <v>34</v>
      </c>
      <c r="N791" s="30" t="s">
        <v>33</v>
      </c>
      <c r="O791" s="30" t="s">
        <v>32</v>
      </c>
      <c r="P791" s="30" t="s">
        <v>21</v>
      </c>
      <c r="Q791" s="30" t="s">
        <v>31</v>
      </c>
      <c r="R791" s="30" t="s">
        <v>30</v>
      </c>
      <c r="S791" s="27"/>
      <c r="T791" s="30" t="s">
        <v>14</v>
      </c>
      <c r="U791" s="30" t="s">
        <v>77</v>
      </c>
      <c r="V791" s="30" t="s">
        <v>78</v>
      </c>
      <c r="W791" s="30" t="s">
        <v>79</v>
      </c>
      <c r="X791" s="30" t="s">
        <v>80</v>
      </c>
    </row>
    <row r="792" spans="1:24" x14ac:dyDescent="0.25">
      <c r="A792" s="29"/>
      <c r="B792" s="29"/>
      <c r="C792" s="31" t="s">
        <v>29</v>
      </c>
      <c r="D792" s="31" t="s">
        <v>28</v>
      </c>
      <c r="E792" s="31" t="s">
        <v>27</v>
      </c>
      <c r="F792" s="31" t="s">
        <v>9</v>
      </c>
      <c r="G792" s="31" t="s">
        <v>103</v>
      </c>
      <c r="H792" s="31" t="s">
        <v>26</v>
      </c>
      <c r="I792" s="31" t="s">
        <v>25</v>
      </c>
      <c r="J792" s="29"/>
      <c r="K792" s="29"/>
      <c r="L792" s="27"/>
      <c r="M792" s="49">
        <v>1</v>
      </c>
      <c r="N792" s="27" t="s">
        <v>81</v>
      </c>
      <c r="O792" s="27" t="s">
        <v>113</v>
      </c>
      <c r="P792" s="32">
        <v>0</v>
      </c>
      <c r="Q792" s="33">
        <v>1</v>
      </c>
      <c r="R792" s="33">
        <v>1</v>
      </c>
      <c r="S792" s="27"/>
      <c r="T792" s="27" t="s">
        <v>81</v>
      </c>
      <c r="U792" s="27" t="s">
        <v>121</v>
      </c>
      <c r="V792" s="27" t="s">
        <v>87</v>
      </c>
      <c r="W792" s="27" t="s">
        <v>62</v>
      </c>
      <c r="X792" s="32">
        <v>4.4159660180409759</v>
      </c>
    </row>
    <row r="793" spans="1:24" x14ac:dyDescent="0.25">
      <c r="A793" s="34" t="s">
        <v>113</v>
      </c>
      <c r="B793" s="35" t="s">
        <v>24</v>
      </c>
      <c r="C793" s="36">
        <v>7.7272727272727275</v>
      </c>
      <c r="D793" s="37"/>
      <c r="E793" s="36">
        <v>26.453222831090294</v>
      </c>
      <c r="F793" s="44"/>
      <c r="G793" s="36">
        <v>0</v>
      </c>
      <c r="H793" s="36">
        <v>1</v>
      </c>
      <c r="I793" s="38">
        <v>34.18049555836302</v>
      </c>
      <c r="J793" s="39"/>
      <c r="K793" s="29"/>
      <c r="L793" s="27"/>
      <c r="M793" s="49">
        <v>1.1000000000000001</v>
      </c>
      <c r="N793" s="27" t="s">
        <v>113</v>
      </c>
      <c r="O793" s="27" t="s">
        <v>81</v>
      </c>
      <c r="P793" s="32">
        <v>0</v>
      </c>
      <c r="Q793" s="33">
        <v>11</v>
      </c>
      <c r="R793" s="33">
        <v>1</v>
      </c>
      <c r="S793" s="27"/>
      <c r="T793" s="27"/>
      <c r="U793" s="27"/>
      <c r="V793" s="27"/>
      <c r="W793" s="27"/>
      <c r="X793" s="32"/>
    </row>
    <row r="794" spans="1:24" x14ac:dyDescent="0.25">
      <c r="A794" s="29"/>
      <c r="B794" s="35" t="s">
        <v>23</v>
      </c>
      <c r="C794" s="36" t="e">
        <v>#N/A</v>
      </c>
      <c r="D794" s="37"/>
      <c r="E794" s="36"/>
      <c r="F794" s="44"/>
      <c r="G794" s="36" t="e">
        <v>#N/A</v>
      </c>
      <c r="H794" s="36">
        <v>1</v>
      </c>
      <c r="I794" s="38" t="e">
        <v>#N/A</v>
      </c>
      <c r="J794" s="39"/>
      <c r="K794" s="29"/>
      <c r="L794" s="27"/>
      <c r="M794" s="49">
        <v>2</v>
      </c>
      <c r="N794" s="27" t="s">
        <v>113</v>
      </c>
      <c r="O794" s="27" t="s">
        <v>81</v>
      </c>
      <c r="P794" s="32">
        <v>0</v>
      </c>
      <c r="Q794" s="33">
        <v>2</v>
      </c>
      <c r="R794" s="33">
        <v>2</v>
      </c>
      <c r="S794" s="27"/>
      <c r="T794" s="27">
        <v>0</v>
      </c>
      <c r="U794" s="27"/>
      <c r="V794" s="27"/>
      <c r="W794" s="27"/>
      <c r="X794" s="32"/>
    </row>
    <row r="795" spans="1:24" x14ac:dyDescent="0.25">
      <c r="A795" s="34" t="s">
        <v>81</v>
      </c>
      <c r="B795" s="35" t="s">
        <v>22</v>
      </c>
      <c r="C795" s="36">
        <v>0.8</v>
      </c>
      <c r="D795" s="37"/>
      <c r="E795" s="36">
        <v>30.866805553436279</v>
      </c>
      <c r="F795" s="44"/>
      <c r="G795" s="36">
        <v>0</v>
      </c>
      <c r="H795" s="36">
        <v>1</v>
      </c>
      <c r="I795" s="38">
        <v>31.66680555343628</v>
      </c>
      <c r="J795" s="39"/>
      <c r="K795" s="29"/>
      <c r="L795" s="27"/>
      <c r="M795" s="49">
        <v>3</v>
      </c>
      <c r="N795" s="27" t="s">
        <v>81</v>
      </c>
      <c r="O795" s="27" t="s">
        <v>113</v>
      </c>
      <c r="P795" s="32">
        <v>34.182987610499062</v>
      </c>
      <c r="Q795" s="33">
        <v>1</v>
      </c>
      <c r="R795" s="33">
        <v>13</v>
      </c>
      <c r="S795" s="27"/>
      <c r="T795" s="27"/>
      <c r="U795" s="27"/>
      <c r="V795" s="27"/>
      <c r="W795" s="27"/>
      <c r="X795" s="32"/>
    </row>
    <row r="796" spans="1:24" x14ac:dyDescent="0.25">
      <c r="A796" s="29" t="s">
        <v>113</v>
      </c>
      <c r="B796" s="35" t="s">
        <v>21</v>
      </c>
      <c r="C796" s="36">
        <v>50</v>
      </c>
      <c r="D796" s="37"/>
      <c r="E796" s="36">
        <v>2.6082723140716553</v>
      </c>
      <c r="F796" s="44"/>
      <c r="G796" s="36">
        <v>0</v>
      </c>
      <c r="H796" s="36">
        <v>1</v>
      </c>
      <c r="I796" s="38">
        <v>52.608272314071655</v>
      </c>
      <c r="J796" s="39"/>
      <c r="K796" s="29"/>
      <c r="L796" s="27"/>
      <c r="M796" s="49">
        <v>4</v>
      </c>
      <c r="N796" s="27" t="s">
        <v>113</v>
      </c>
      <c r="O796" s="27" t="s">
        <v>81</v>
      </c>
      <c r="P796" s="32">
        <v>51.062067846457168</v>
      </c>
      <c r="Q796" s="33">
        <v>1</v>
      </c>
      <c r="R796" s="33">
        <v>22</v>
      </c>
      <c r="S796" s="27"/>
      <c r="T796" s="27"/>
      <c r="U796" s="27"/>
      <c r="V796" s="27"/>
      <c r="W796" s="27"/>
      <c r="X796" s="32"/>
    </row>
    <row r="797" spans="1:24" x14ac:dyDescent="0.25">
      <c r="A797" s="29" t="s">
        <v>81</v>
      </c>
      <c r="B797" s="35" t="s">
        <v>20</v>
      </c>
      <c r="C797" s="36"/>
      <c r="D797" s="36"/>
      <c r="E797" s="36"/>
      <c r="F797" s="45"/>
      <c r="G797" s="36">
        <v>0</v>
      </c>
      <c r="H797" s="36">
        <v>0.83333333333333337</v>
      </c>
      <c r="I797" s="40">
        <v>43.840226928393051</v>
      </c>
      <c r="J797" s="39" t="s">
        <v>102</v>
      </c>
      <c r="K797" s="29"/>
      <c r="L797" s="27"/>
      <c r="M797" s="49">
        <v>5</v>
      </c>
      <c r="N797" s="27" t="s">
        <v>113</v>
      </c>
      <c r="O797" s="27" t="s">
        <v>81</v>
      </c>
      <c r="P797" s="32">
        <v>51.148905555407211</v>
      </c>
      <c r="Q797" s="33">
        <v>0</v>
      </c>
      <c r="R797" s="33">
        <v>1</v>
      </c>
      <c r="S797" s="27"/>
      <c r="T797" s="27"/>
      <c r="U797" s="27"/>
      <c r="V797" s="27"/>
      <c r="W797" s="27"/>
      <c r="X797" s="32"/>
    </row>
    <row r="798" spans="1:24" x14ac:dyDescent="0.25">
      <c r="A798" s="29" t="s">
        <v>81</v>
      </c>
      <c r="B798" s="35" t="s">
        <v>18</v>
      </c>
      <c r="C798" s="36">
        <v>24.983333333333334</v>
      </c>
      <c r="D798" s="37"/>
      <c r="E798" s="36">
        <v>14.440927577018739</v>
      </c>
      <c r="F798" s="44"/>
      <c r="G798" s="36">
        <v>0</v>
      </c>
      <c r="H798" s="36">
        <v>1</v>
      </c>
      <c r="I798" s="38">
        <v>39.424260910352075</v>
      </c>
      <c r="J798" s="39" t="s">
        <v>4</v>
      </c>
      <c r="K798" s="29"/>
      <c r="L798" s="27"/>
      <c r="M798" s="49">
        <v>6</v>
      </c>
      <c r="N798" s="27" t="s">
        <v>113</v>
      </c>
      <c r="O798" s="27" t="s">
        <v>81</v>
      </c>
      <c r="P798" s="32">
        <v>0</v>
      </c>
      <c r="Q798" s="33">
        <v>0</v>
      </c>
      <c r="R798" s="33">
        <v>0</v>
      </c>
      <c r="S798" s="27"/>
      <c r="T798" s="27"/>
      <c r="U798" s="27"/>
      <c r="V798" s="27"/>
      <c r="W798" s="27"/>
      <c r="X798" s="32"/>
    </row>
    <row r="799" spans="1:24" x14ac:dyDescent="0.25">
      <c r="A799" s="29" t="s">
        <v>81</v>
      </c>
      <c r="B799" s="35" t="s">
        <v>17</v>
      </c>
      <c r="C799" s="36">
        <v>13.893181818181819</v>
      </c>
      <c r="D799" s="37"/>
      <c r="E799" s="36">
        <v>8.1309923484921462</v>
      </c>
      <c r="F799" s="44"/>
      <c r="G799" s="36">
        <v>0</v>
      </c>
      <c r="H799" s="36">
        <v>1</v>
      </c>
      <c r="I799" s="38">
        <v>22.024174166673966</v>
      </c>
      <c r="J799" s="39" t="s">
        <v>112</v>
      </c>
      <c r="K799" s="29"/>
      <c r="L799" s="27"/>
      <c r="M799" s="49">
        <v>7</v>
      </c>
      <c r="N799" s="27" t="s">
        <v>81</v>
      </c>
      <c r="O799" s="27"/>
      <c r="P799" s="32"/>
      <c r="Q799" s="33"/>
      <c r="R799" s="33"/>
      <c r="S799" s="27"/>
      <c r="T799" s="27"/>
      <c r="U799" s="27"/>
      <c r="V799" s="27"/>
      <c r="W799" s="27"/>
      <c r="X799" s="32"/>
    </row>
    <row r="800" spans="1:24" x14ac:dyDescent="0.25">
      <c r="A800" s="29" t="s">
        <v>81</v>
      </c>
      <c r="B800" s="35" t="s">
        <v>16</v>
      </c>
      <c r="C800" s="36">
        <v>123.75</v>
      </c>
      <c r="D800" s="37"/>
      <c r="E800" s="36">
        <v>6.4162985622882847</v>
      </c>
      <c r="F800" s="44"/>
      <c r="G800" s="36">
        <v>0</v>
      </c>
      <c r="H800" s="36">
        <v>1</v>
      </c>
      <c r="I800" s="38">
        <v>130.16629856228829</v>
      </c>
      <c r="J800" s="39" t="s">
        <v>2</v>
      </c>
      <c r="K800" s="29"/>
      <c r="L800" s="27"/>
      <c r="M800" s="49">
        <v>7.1</v>
      </c>
      <c r="N800" s="27" t="s">
        <v>113</v>
      </c>
      <c r="O800" s="27" t="s">
        <v>81</v>
      </c>
      <c r="P800" s="32">
        <v>0</v>
      </c>
      <c r="Q800" s="33">
        <v>0</v>
      </c>
      <c r="R800" s="33">
        <v>0</v>
      </c>
      <c r="S800" s="27"/>
      <c r="T800" s="27"/>
      <c r="U800" s="27"/>
      <c r="V800" s="27"/>
      <c r="W800" s="27"/>
      <c r="X800" s="32"/>
    </row>
    <row r="801" spans="1:24" x14ac:dyDescent="0.25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7"/>
      <c r="M801" s="49">
        <v>8</v>
      </c>
      <c r="N801" s="27" t="s">
        <v>81</v>
      </c>
      <c r="O801" s="27" t="s">
        <v>113</v>
      </c>
      <c r="P801" s="32">
        <v>38.284235397974648</v>
      </c>
      <c r="Q801" s="33">
        <v>0</v>
      </c>
      <c r="R801" s="33">
        <v>0</v>
      </c>
      <c r="S801" s="27"/>
      <c r="T801" s="27"/>
      <c r="U801" s="27"/>
      <c r="V801" s="27"/>
      <c r="W801" s="27"/>
      <c r="X801" s="32"/>
    </row>
    <row r="802" spans="1:24" x14ac:dyDescent="0.25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49">
        <v>9</v>
      </c>
      <c r="N802" s="27" t="s">
        <v>113</v>
      </c>
      <c r="O802" s="27" t="s">
        <v>81</v>
      </c>
      <c r="P802" s="32">
        <v>43.840226928393051</v>
      </c>
      <c r="Q802" s="33">
        <v>0</v>
      </c>
      <c r="R802" s="33">
        <v>0</v>
      </c>
      <c r="S802" s="27"/>
      <c r="T802" s="27"/>
      <c r="U802" s="27"/>
      <c r="V802" s="27"/>
      <c r="W802" s="27"/>
      <c r="X802" s="32"/>
    </row>
    <row r="803" spans="1:24" x14ac:dyDescent="0.25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49"/>
      <c r="N803" s="27"/>
      <c r="O803" s="27"/>
      <c r="P803" s="32"/>
      <c r="Q803" s="33"/>
      <c r="R803" s="33"/>
      <c r="S803" s="27"/>
      <c r="T803" s="27"/>
      <c r="U803" s="27"/>
      <c r="V803" s="27"/>
      <c r="W803" s="27"/>
      <c r="X803" s="32"/>
    </row>
    <row r="804" spans="1:24" x14ac:dyDescent="0.25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49"/>
      <c r="N804" s="27"/>
      <c r="O804" s="27"/>
      <c r="P804" s="32"/>
      <c r="Q804" s="33"/>
      <c r="R804" s="33"/>
      <c r="S804" s="27"/>
      <c r="T804" s="27"/>
      <c r="U804" s="27"/>
      <c r="V804" s="27"/>
      <c r="W804" s="27"/>
      <c r="X804" s="32"/>
    </row>
    <row r="805" spans="1:24" x14ac:dyDescent="0.25">
      <c r="A805" s="30" t="s">
        <v>14</v>
      </c>
      <c r="B805" s="30" t="s">
        <v>98</v>
      </c>
      <c r="C805" s="30" t="s">
        <v>13</v>
      </c>
      <c r="D805" s="30" t="s">
        <v>12</v>
      </c>
      <c r="E805" s="30" t="s">
        <v>11</v>
      </c>
      <c r="F805" s="30" t="s">
        <v>10</v>
      </c>
      <c r="G805" s="30" t="s">
        <v>9</v>
      </c>
      <c r="H805" s="30" t="s">
        <v>8</v>
      </c>
      <c r="I805" s="30" t="s">
        <v>7</v>
      </c>
      <c r="J805" s="30" t="s">
        <v>99</v>
      </c>
      <c r="K805" s="28"/>
      <c r="L805" s="28"/>
      <c r="M805" s="49"/>
      <c r="N805" s="27"/>
      <c r="O805" s="27"/>
      <c r="P805" s="32"/>
      <c r="Q805" s="33"/>
      <c r="R805" s="33"/>
      <c r="S805" s="27"/>
      <c r="T805" s="27"/>
      <c r="U805" s="27"/>
      <c r="V805" s="27"/>
      <c r="W805" s="27"/>
      <c r="X805" s="32"/>
    </row>
    <row r="806" spans="1:24" x14ac:dyDescent="0.25">
      <c r="A806" s="27" t="s">
        <v>81</v>
      </c>
      <c r="B806" s="27" t="s">
        <v>1</v>
      </c>
      <c r="C806" s="32" t="s">
        <v>6</v>
      </c>
      <c r="D806" s="32">
        <v>16</v>
      </c>
      <c r="E806" s="32">
        <v>95.448799669742584</v>
      </c>
      <c r="F806" s="32">
        <v>241.5</v>
      </c>
      <c r="G806" s="32">
        <v>0.66666666666666785</v>
      </c>
      <c r="H806" s="32">
        <v>28.666666666666668</v>
      </c>
      <c r="I806" s="32"/>
      <c r="J806" s="27">
        <v>0</v>
      </c>
      <c r="K806" s="27"/>
      <c r="L806" s="27"/>
      <c r="M806" s="49"/>
      <c r="N806" s="27"/>
      <c r="O806" s="27"/>
      <c r="P806" s="32"/>
      <c r="Q806" s="33"/>
      <c r="R806" s="33"/>
      <c r="S806" s="27"/>
      <c r="T806" s="27"/>
      <c r="U806" s="27"/>
      <c r="V806" s="27"/>
      <c r="W806" s="27"/>
      <c r="X806" s="32"/>
    </row>
    <row r="807" spans="1:24" x14ac:dyDescent="0.25">
      <c r="A807" s="27" t="s">
        <v>113</v>
      </c>
      <c r="B807" s="27" t="s">
        <v>115</v>
      </c>
      <c r="C807" s="32" t="s">
        <v>6</v>
      </c>
      <c r="D807" s="32">
        <v>16</v>
      </c>
      <c r="E807" s="32">
        <v>167.5327769915263</v>
      </c>
      <c r="F807" s="32">
        <v>240</v>
      </c>
      <c r="G807" s="32">
        <v>0</v>
      </c>
      <c r="H807" s="32">
        <v>28</v>
      </c>
      <c r="I807" s="32"/>
      <c r="J807" s="32">
        <v>0</v>
      </c>
      <c r="K807" s="32"/>
      <c r="L807" s="32"/>
      <c r="M807" s="49"/>
      <c r="N807" s="27"/>
      <c r="O807" s="27"/>
      <c r="P807" s="32"/>
      <c r="Q807" s="33"/>
      <c r="R807" s="33"/>
      <c r="S807" s="27"/>
      <c r="T807" s="27"/>
      <c r="U807" s="27"/>
      <c r="V807" s="27"/>
      <c r="W807" s="27"/>
      <c r="X807" s="32"/>
    </row>
    <row r="820" spans="1:24" x14ac:dyDescent="0.25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8" t="s">
        <v>76</v>
      </c>
      <c r="V820" s="28"/>
      <c r="W820" s="28"/>
      <c r="X820" s="28"/>
    </row>
    <row r="821" spans="1:24" x14ac:dyDescent="0.25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7"/>
      <c r="M821" s="30" t="s">
        <v>34</v>
      </c>
      <c r="N821" s="30" t="s">
        <v>33</v>
      </c>
      <c r="O821" s="30" t="s">
        <v>32</v>
      </c>
      <c r="P821" s="30" t="s">
        <v>21</v>
      </c>
      <c r="Q821" s="30" t="s">
        <v>31</v>
      </c>
      <c r="R821" s="30" t="s">
        <v>30</v>
      </c>
      <c r="S821" s="27"/>
      <c r="T821" s="30" t="s">
        <v>14</v>
      </c>
      <c r="U821" s="30" t="s">
        <v>77</v>
      </c>
      <c r="V821" s="30" t="s">
        <v>78</v>
      </c>
      <c r="W821" s="30" t="s">
        <v>79</v>
      </c>
      <c r="X821" s="30" t="s">
        <v>80</v>
      </c>
    </row>
    <row r="822" spans="1:24" x14ac:dyDescent="0.25">
      <c r="A822" s="29"/>
      <c r="B822" s="29"/>
      <c r="C822" s="31" t="s">
        <v>29</v>
      </c>
      <c r="D822" s="31" t="s">
        <v>28</v>
      </c>
      <c r="E822" s="31" t="s">
        <v>27</v>
      </c>
      <c r="F822" s="31" t="s">
        <v>9</v>
      </c>
      <c r="G822" s="31" t="s">
        <v>103</v>
      </c>
      <c r="H822" s="31" t="s">
        <v>26</v>
      </c>
      <c r="I822" s="31" t="s">
        <v>25</v>
      </c>
      <c r="J822" s="29"/>
      <c r="K822" s="29"/>
      <c r="L822" s="27"/>
      <c r="M822" s="49">
        <v>1</v>
      </c>
      <c r="N822" s="27" t="s">
        <v>81</v>
      </c>
      <c r="O822" s="27" t="s">
        <v>85</v>
      </c>
      <c r="P822" s="32">
        <v>42.290546802374038</v>
      </c>
      <c r="Q822" s="33">
        <v>2</v>
      </c>
      <c r="R822" s="33">
        <v>0</v>
      </c>
      <c r="S822" s="27"/>
      <c r="T822" s="27" t="s">
        <v>85</v>
      </c>
      <c r="U822" s="27" t="s">
        <v>92</v>
      </c>
      <c r="V822" s="27" t="s">
        <v>84</v>
      </c>
      <c r="W822" s="27" t="s">
        <v>93</v>
      </c>
      <c r="X822" s="32">
        <v>22.153280569009297</v>
      </c>
    </row>
    <row r="823" spans="1:24" x14ac:dyDescent="0.25">
      <c r="A823" s="34" t="s">
        <v>81</v>
      </c>
      <c r="B823" s="35" t="s">
        <v>24</v>
      </c>
      <c r="C823" s="36">
        <v>12.272727272727273</v>
      </c>
      <c r="D823" s="37"/>
      <c r="E823" s="36">
        <v>17.565063238143921</v>
      </c>
      <c r="F823" s="44">
        <v>1</v>
      </c>
      <c r="G823" s="36">
        <v>1.3599999999999999</v>
      </c>
      <c r="H823" s="36">
        <v>1</v>
      </c>
      <c r="I823" s="38">
        <v>31.197790510871194</v>
      </c>
      <c r="J823" s="39"/>
      <c r="K823" s="29"/>
      <c r="L823" s="27"/>
      <c r="M823" s="49">
        <v>1.1000000000000001</v>
      </c>
      <c r="N823" s="27" t="s">
        <v>89</v>
      </c>
      <c r="O823" s="27" t="s">
        <v>113</v>
      </c>
      <c r="P823" s="32">
        <v>7.4867621262868242</v>
      </c>
      <c r="Q823" s="33">
        <v>7</v>
      </c>
      <c r="R823" s="33">
        <v>0</v>
      </c>
      <c r="S823" s="27"/>
      <c r="T823" s="27" t="s">
        <v>89</v>
      </c>
      <c r="U823" s="27" t="s">
        <v>90</v>
      </c>
      <c r="V823" s="27" t="s">
        <v>84</v>
      </c>
      <c r="W823" s="27" t="s">
        <v>63</v>
      </c>
      <c r="X823" s="32">
        <v>3.5874567916454456</v>
      </c>
    </row>
    <row r="824" spans="1:24" x14ac:dyDescent="0.25">
      <c r="A824" s="29"/>
      <c r="B824" s="35" t="s">
        <v>23</v>
      </c>
      <c r="C824" s="36" t="e">
        <v>#N/A</v>
      </c>
      <c r="D824" s="37"/>
      <c r="E824" s="36"/>
      <c r="F824" s="44"/>
      <c r="G824" s="36" t="e">
        <v>#N/A</v>
      </c>
      <c r="H824" s="36">
        <v>1</v>
      </c>
      <c r="I824" s="38" t="e">
        <v>#N/A</v>
      </c>
      <c r="J824" s="39"/>
      <c r="K824" s="29"/>
      <c r="L824" s="27"/>
      <c r="M824" s="49">
        <v>1.1499999999999999</v>
      </c>
      <c r="N824" s="27"/>
      <c r="O824" s="27"/>
      <c r="P824" s="32"/>
      <c r="Q824" s="33"/>
      <c r="R824" s="33"/>
      <c r="S824" s="27"/>
      <c r="T824" s="27">
        <v>0</v>
      </c>
      <c r="U824" s="27"/>
      <c r="V824" s="27"/>
      <c r="W824" s="27"/>
      <c r="X824" s="32"/>
    </row>
    <row r="825" spans="1:24" x14ac:dyDescent="0.25">
      <c r="A825" s="34" t="s">
        <v>89</v>
      </c>
      <c r="B825" s="35" t="s">
        <v>22</v>
      </c>
      <c r="C825" s="36">
        <v>0.4</v>
      </c>
      <c r="D825" s="37"/>
      <c r="E825" s="36">
        <v>5.3876210093498234</v>
      </c>
      <c r="F825" s="44">
        <v>11</v>
      </c>
      <c r="G825" s="36">
        <v>24.75</v>
      </c>
      <c r="H825" s="36">
        <v>1</v>
      </c>
      <c r="I825" s="38">
        <v>30.537621009349824</v>
      </c>
      <c r="J825" s="39"/>
      <c r="K825" s="29"/>
      <c r="L825" s="27"/>
      <c r="M825" s="49">
        <v>1.25</v>
      </c>
      <c r="N825" s="27" t="s">
        <v>91</v>
      </c>
      <c r="O825" s="27" t="s">
        <v>113</v>
      </c>
      <c r="P825" s="32">
        <v>7.2268151442209874</v>
      </c>
      <c r="Q825" s="33">
        <v>3</v>
      </c>
      <c r="R825" s="33">
        <v>0</v>
      </c>
      <c r="S825" s="27"/>
      <c r="T825" s="27" t="s">
        <v>100</v>
      </c>
      <c r="U825" s="27" t="s">
        <v>111</v>
      </c>
      <c r="V825" s="27" t="s">
        <v>87</v>
      </c>
      <c r="W825" s="27" t="s">
        <v>61</v>
      </c>
      <c r="X825" s="32">
        <v>0.35191208029404919</v>
      </c>
    </row>
    <row r="826" spans="1:24" x14ac:dyDescent="0.25">
      <c r="A826" s="29" t="s">
        <v>81</v>
      </c>
      <c r="B826" s="35" t="s">
        <v>21</v>
      </c>
      <c r="C826" s="36">
        <v>40</v>
      </c>
      <c r="D826" s="37"/>
      <c r="E826" s="36">
        <v>7.4731153249740601</v>
      </c>
      <c r="F826" s="44"/>
      <c r="G826" s="36">
        <v>0</v>
      </c>
      <c r="H826" s="36">
        <v>1</v>
      </c>
      <c r="I826" s="38">
        <v>47.47311532497406</v>
      </c>
      <c r="J826" s="39"/>
      <c r="K826" s="29"/>
      <c r="L826" s="27"/>
      <c r="M826" s="49">
        <v>1.35</v>
      </c>
      <c r="N826" s="27" t="s">
        <v>94</v>
      </c>
      <c r="O826" s="27" t="s">
        <v>113</v>
      </c>
      <c r="P826" s="32">
        <v>6.7453219890594482</v>
      </c>
      <c r="Q826" s="33">
        <v>7</v>
      </c>
      <c r="R826" s="33">
        <v>0</v>
      </c>
      <c r="S826" s="27"/>
      <c r="T826" s="27" t="s">
        <v>96</v>
      </c>
      <c r="U826" s="27" t="s">
        <v>121</v>
      </c>
      <c r="V826" s="27" t="s">
        <v>87</v>
      </c>
      <c r="W826" s="27" t="s">
        <v>62</v>
      </c>
      <c r="X826" s="32">
        <v>32.039752358167604</v>
      </c>
    </row>
    <row r="827" spans="1:24" x14ac:dyDescent="0.25">
      <c r="A827" s="29" t="s">
        <v>89</v>
      </c>
      <c r="B827" s="35" t="s">
        <v>20</v>
      </c>
      <c r="C827" s="36"/>
      <c r="D827" s="36"/>
      <c r="E827" s="36"/>
      <c r="F827" s="45"/>
      <c r="G827" s="36">
        <v>0</v>
      </c>
      <c r="H827" s="36">
        <v>0.76923076923076927</v>
      </c>
      <c r="I827" s="40">
        <v>36.517781019210815</v>
      </c>
      <c r="J827" s="39" t="s">
        <v>102</v>
      </c>
      <c r="K827" s="29"/>
      <c r="L827" s="27"/>
      <c r="M827" s="49">
        <v>1.4500000000000002</v>
      </c>
      <c r="N827" s="27" t="s">
        <v>95</v>
      </c>
      <c r="O827" s="27" t="s">
        <v>113</v>
      </c>
      <c r="P827" s="32">
        <v>7.8790644804636631</v>
      </c>
      <c r="Q827" s="33">
        <v>3</v>
      </c>
      <c r="R827" s="33">
        <v>0</v>
      </c>
      <c r="S827" s="27"/>
      <c r="T827" s="27" t="s">
        <v>96</v>
      </c>
      <c r="U827" s="27" t="s">
        <v>86</v>
      </c>
      <c r="V827" s="27" t="s">
        <v>97</v>
      </c>
      <c r="W827" s="27" t="s">
        <v>63</v>
      </c>
      <c r="X827" s="32">
        <v>24.751175143137964</v>
      </c>
    </row>
    <row r="828" spans="1:24" x14ac:dyDescent="0.25">
      <c r="A828" s="29" t="s">
        <v>89</v>
      </c>
      <c r="B828" s="35" t="s">
        <v>18</v>
      </c>
      <c r="C828" s="36">
        <v>13.646666666666665</v>
      </c>
      <c r="D828" s="37"/>
      <c r="E828" s="36">
        <v>9.6968857169151317</v>
      </c>
      <c r="F828" s="44"/>
      <c r="G828" s="36">
        <v>0</v>
      </c>
      <c r="H828" s="36">
        <v>1</v>
      </c>
      <c r="I828" s="38">
        <v>23.343552383581795</v>
      </c>
      <c r="J828" s="39" t="s">
        <v>4</v>
      </c>
      <c r="K828" s="29"/>
      <c r="L828" s="27"/>
      <c r="M828" s="49">
        <v>1.5500000000000003</v>
      </c>
      <c r="N828" s="27" t="s">
        <v>96</v>
      </c>
      <c r="O828" s="27" t="s">
        <v>113</v>
      </c>
      <c r="P828" s="32">
        <v>6.7461558183034258</v>
      </c>
      <c r="Q828" s="33">
        <v>0</v>
      </c>
      <c r="R828" s="33">
        <v>0</v>
      </c>
      <c r="S828" s="27"/>
      <c r="T828" s="27" t="s">
        <v>101</v>
      </c>
      <c r="U828" s="27" t="s">
        <v>92</v>
      </c>
      <c r="V828" s="27" t="s">
        <v>84</v>
      </c>
      <c r="W828" s="27" t="s">
        <v>93</v>
      </c>
      <c r="X828" s="32">
        <v>11.921300337834243</v>
      </c>
    </row>
    <row r="829" spans="1:24" x14ac:dyDescent="0.25">
      <c r="A829" s="29" t="s">
        <v>89</v>
      </c>
      <c r="B829" s="35" t="s">
        <v>17</v>
      </c>
      <c r="C829" s="36">
        <v>6.334545454545454</v>
      </c>
      <c r="D829" s="37"/>
      <c r="E829" s="36">
        <v>4.2158440101146697</v>
      </c>
      <c r="F829" s="44"/>
      <c r="G829" s="36">
        <v>0</v>
      </c>
      <c r="H829" s="36">
        <v>1</v>
      </c>
      <c r="I829" s="38">
        <v>10.550389464660125</v>
      </c>
      <c r="J829" s="39" t="s">
        <v>112</v>
      </c>
      <c r="K829" s="29"/>
      <c r="L829" s="27"/>
      <c r="M829" s="49">
        <v>1.6500000000000004</v>
      </c>
      <c r="N829" s="27" t="s">
        <v>100</v>
      </c>
      <c r="O829" s="27" t="s">
        <v>113</v>
      </c>
      <c r="P829" s="32">
        <v>7.7219520409901934</v>
      </c>
      <c r="Q829" s="33">
        <v>10</v>
      </c>
      <c r="R829" s="33">
        <v>0</v>
      </c>
      <c r="S829" s="27"/>
      <c r="T829" s="27" t="s">
        <v>101</v>
      </c>
      <c r="U829" s="27" t="s">
        <v>90</v>
      </c>
      <c r="V829" s="27" t="s">
        <v>84</v>
      </c>
      <c r="W829" s="27" t="s">
        <v>63</v>
      </c>
      <c r="X829" s="32">
        <v>12.142331217771925</v>
      </c>
    </row>
    <row r="830" spans="1:24" x14ac:dyDescent="0.25">
      <c r="A830" s="29" t="s">
        <v>89</v>
      </c>
      <c r="B830" s="35" t="s">
        <v>16</v>
      </c>
      <c r="C830" s="36">
        <v>67.150000000000006</v>
      </c>
      <c r="D830" s="37"/>
      <c r="E830" s="36">
        <v>1.3223668932914734</v>
      </c>
      <c r="F830" s="44">
        <v>4</v>
      </c>
      <c r="G830" s="36">
        <v>9</v>
      </c>
      <c r="H830" s="36">
        <v>1</v>
      </c>
      <c r="I830" s="38">
        <v>77.472366893291479</v>
      </c>
      <c r="J830" s="39" t="s">
        <v>2</v>
      </c>
      <c r="K830" s="29"/>
      <c r="L830" s="27"/>
      <c r="M830" s="49">
        <v>1.7500000000000004</v>
      </c>
      <c r="N830" s="27" t="s">
        <v>101</v>
      </c>
      <c r="O830" s="27" t="s">
        <v>113</v>
      </c>
      <c r="P830" s="32">
        <v>7.8785051504770909</v>
      </c>
      <c r="Q830" s="33">
        <v>9</v>
      </c>
      <c r="R830" s="33">
        <v>0</v>
      </c>
      <c r="S830" s="27"/>
      <c r="T830" s="27" t="s">
        <v>85</v>
      </c>
      <c r="U830" s="27" t="s">
        <v>119</v>
      </c>
      <c r="V830" s="27" t="s">
        <v>87</v>
      </c>
      <c r="W830" s="27" t="s">
        <v>17</v>
      </c>
      <c r="X830" s="32">
        <v>22.635457468460768</v>
      </c>
    </row>
    <row r="831" spans="1:24" x14ac:dyDescent="0.25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7"/>
      <c r="M831" s="49">
        <v>2</v>
      </c>
      <c r="N831" s="27" t="s">
        <v>113</v>
      </c>
      <c r="O831" s="27" t="s">
        <v>85</v>
      </c>
      <c r="P831" s="32">
        <v>18.105769230769234</v>
      </c>
      <c r="Q831" s="33">
        <v>0</v>
      </c>
      <c r="R831" s="33">
        <v>0</v>
      </c>
      <c r="S831" s="27"/>
      <c r="T831" s="27" t="s">
        <v>100</v>
      </c>
      <c r="U831" s="27" t="s">
        <v>119</v>
      </c>
      <c r="V831" s="27" t="s">
        <v>87</v>
      </c>
      <c r="W831" s="27" t="s">
        <v>17</v>
      </c>
      <c r="X831" s="32">
        <v>15.668106187276358</v>
      </c>
    </row>
    <row r="832" spans="1:24" x14ac:dyDescent="0.25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49">
        <v>2.0099999999999998</v>
      </c>
      <c r="N832" s="27" t="s">
        <v>113</v>
      </c>
      <c r="O832" s="27" t="s">
        <v>89</v>
      </c>
      <c r="P832" s="32">
        <v>18.100000000000001</v>
      </c>
      <c r="Q832" s="33"/>
      <c r="R832" s="33"/>
      <c r="S832" s="27"/>
      <c r="T832" s="27" t="s">
        <v>100</v>
      </c>
      <c r="U832" s="27" t="s">
        <v>107</v>
      </c>
      <c r="V832" s="27" t="s">
        <v>87</v>
      </c>
      <c r="W832" s="27" t="s">
        <v>17</v>
      </c>
      <c r="X832" s="32">
        <v>17.321761273848708</v>
      </c>
    </row>
    <row r="833" spans="1:24" x14ac:dyDescent="0.25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49">
        <v>2.02</v>
      </c>
      <c r="N833" s="27" t="s">
        <v>113</v>
      </c>
      <c r="O833" s="27" t="s">
        <v>91</v>
      </c>
      <c r="P833" s="32">
        <v>18.100000000000001</v>
      </c>
      <c r="Q833" s="33"/>
      <c r="R833" s="33"/>
      <c r="S833" s="27"/>
      <c r="T833" s="27" t="s">
        <v>91</v>
      </c>
      <c r="U833" s="27" t="s">
        <v>83</v>
      </c>
      <c r="V833" s="27" t="s">
        <v>84</v>
      </c>
      <c r="W833" s="27" t="s">
        <v>16</v>
      </c>
      <c r="X833" s="32">
        <v>7.0504091161642357</v>
      </c>
    </row>
    <row r="834" spans="1:24" x14ac:dyDescent="0.25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49">
        <v>2.0299999999999998</v>
      </c>
      <c r="N834" s="27" t="s">
        <v>113</v>
      </c>
      <c r="O834" s="27" t="s">
        <v>94</v>
      </c>
      <c r="P834" s="32">
        <v>18.100000000000001</v>
      </c>
      <c r="Q834" s="33"/>
      <c r="R834" s="33"/>
      <c r="S834" s="27"/>
      <c r="T834" s="27" t="s">
        <v>91</v>
      </c>
      <c r="U834" s="27" t="s">
        <v>119</v>
      </c>
      <c r="V834" s="27" t="s">
        <v>87</v>
      </c>
      <c r="W834" s="27" t="s">
        <v>17</v>
      </c>
      <c r="X834" s="32">
        <v>31.989190877370355</v>
      </c>
    </row>
    <row r="835" spans="1:24" x14ac:dyDescent="0.25">
      <c r="A835" s="30" t="s">
        <v>14</v>
      </c>
      <c r="B835" s="30" t="s">
        <v>98</v>
      </c>
      <c r="C835" s="30" t="s">
        <v>13</v>
      </c>
      <c r="D835" s="30" t="s">
        <v>12</v>
      </c>
      <c r="E835" s="30" t="s">
        <v>11</v>
      </c>
      <c r="F835" s="30" t="s">
        <v>10</v>
      </c>
      <c r="G835" s="30" t="s">
        <v>9</v>
      </c>
      <c r="H835" s="30" t="s">
        <v>8</v>
      </c>
      <c r="I835" s="30" t="s">
        <v>7</v>
      </c>
      <c r="J835" s="30" t="s">
        <v>99</v>
      </c>
      <c r="K835" s="28"/>
      <c r="L835" s="28"/>
      <c r="M835" s="49">
        <v>2.04</v>
      </c>
      <c r="N835" s="27" t="s">
        <v>113</v>
      </c>
      <c r="O835" s="27" t="s">
        <v>95</v>
      </c>
      <c r="P835" s="32">
        <v>18.100000000000001</v>
      </c>
      <c r="Q835" s="33"/>
      <c r="R835" s="33"/>
      <c r="S835" s="27"/>
      <c r="T835" s="27" t="s">
        <v>94</v>
      </c>
      <c r="U835" s="27" t="s">
        <v>83</v>
      </c>
      <c r="V835" s="27" t="s">
        <v>84</v>
      </c>
      <c r="W835" s="27" t="s">
        <v>16</v>
      </c>
      <c r="X835" s="32">
        <v>22.086061827463986</v>
      </c>
    </row>
    <row r="836" spans="1:24" x14ac:dyDescent="0.25">
      <c r="A836" s="27" t="s">
        <v>81</v>
      </c>
      <c r="B836" s="27" t="s">
        <v>1</v>
      </c>
      <c r="C836" s="32" t="s">
        <v>6</v>
      </c>
      <c r="D836" s="32">
        <v>16</v>
      </c>
      <c r="E836" s="32">
        <v>241.5</v>
      </c>
      <c r="F836" s="32">
        <v>241.5</v>
      </c>
      <c r="G836" s="32">
        <v>-0.33333333333333215</v>
      </c>
      <c r="H836" s="32">
        <v>28.666666666666668</v>
      </c>
      <c r="I836" s="32"/>
      <c r="J836" s="27">
        <v>0</v>
      </c>
      <c r="K836" s="27"/>
      <c r="L836" s="27"/>
      <c r="M836" s="49">
        <v>2.0499999999999998</v>
      </c>
      <c r="N836" s="27" t="s">
        <v>113</v>
      </c>
      <c r="O836" s="27" t="s">
        <v>96</v>
      </c>
      <c r="P836" s="32">
        <v>18.100000000000001</v>
      </c>
      <c r="Q836" s="33"/>
      <c r="R836" s="33">
        <v>2</v>
      </c>
      <c r="S836" s="27"/>
      <c r="T836" s="27" t="s">
        <v>95</v>
      </c>
      <c r="U836" s="27" t="s">
        <v>110</v>
      </c>
      <c r="V836" s="27" t="s">
        <v>97</v>
      </c>
      <c r="W836" s="27" t="s">
        <v>47</v>
      </c>
      <c r="X836" s="32">
        <v>22.476262166836324</v>
      </c>
    </row>
    <row r="837" spans="1:24" x14ac:dyDescent="0.25">
      <c r="A837" s="27" t="s">
        <v>113</v>
      </c>
      <c r="B837" s="27" t="s">
        <v>115</v>
      </c>
      <c r="C837" s="32" t="s">
        <v>6</v>
      </c>
      <c r="D837" s="32">
        <v>16</v>
      </c>
      <c r="E837" s="32">
        <v>81.099710655212391</v>
      </c>
      <c r="F837" s="32">
        <v>240</v>
      </c>
      <c r="G837" s="32">
        <v>0</v>
      </c>
      <c r="H837" s="32">
        <v>28</v>
      </c>
      <c r="I837" s="32" t="s">
        <v>2</v>
      </c>
      <c r="J837" s="32">
        <v>102</v>
      </c>
      <c r="K837" s="32"/>
      <c r="L837" s="32"/>
      <c r="M837" s="49">
        <v>2.06</v>
      </c>
      <c r="N837" s="27" t="s">
        <v>113</v>
      </c>
      <c r="O837" s="27" t="s">
        <v>100</v>
      </c>
      <c r="P837" s="32">
        <v>18.100000000000001</v>
      </c>
      <c r="Q837" s="33"/>
      <c r="R837" s="33"/>
      <c r="S837" s="27"/>
      <c r="T837" s="27" t="s">
        <v>95</v>
      </c>
      <c r="U837" s="27" t="s">
        <v>105</v>
      </c>
      <c r="V837" s="27" t="s">
        <v>105</v>
      </c>
      <c r="W837" s="27" t="s">
        <v>47</v>
      </c>
      <c r="X837" s="32">
        <v>18.617284450592138</v>
      </c>
    </row>
    <row r="838" spans="1:24" x14ac:dyDescent="0.25">
      <c r="A838" s="27" t="s">
        <v>85</v>
      </c>
      <c r="B838" s="27" t="s">
        <v>0</v>
      </c>
      <c r="C838" s="32" t="s">
        <v>3</v>
      </c>
      <c r="D838" s="32">
        <v>21</v>
      </c>
      <c r="E838" s="32">
        <v>43.997249970069291</v>
      </c>
      <c r="F838" s="32">
        <v>147</v>
      </c>
      <c r="G838" s="32">
        <v>30.166666666666664</v>
      </c>
      <c r="H838" s="32">
        <v>59.166666666666664</v>
      </c>
      <c r="I838" s="32" t="s">
        <v>2</v>
      </c>
      <c r="J838" s="32">
        <v>89.6</v>
      </c>
      <c r="K838" s="32"/>
      <c r="L838" s="32"/>
      <c r="M838" s="49">
        <v>2.0699999999999998</v>
      </c>
      <c r="N838" s="27" t="s">
        <v>113</v>
      </c>
      <c r="O838" s="27" t="s">
        <v>101</v>
      </c>
      <c r="P838" s="32">
        <v>18.100000000000001</v>
      </c>
      <c r="Q838" s="33"/>
      <c r="R838" s="33"/>
      <c r="S838" s="27"/>
      <c r="T838" s="27" t="s">
        <v>95</v>
      </c>
      <c r="U838" s="27" t="s">
        <v>110</v>
      </c>
      <c r="V838" s="27" t="s">
        <v>87</v>
      </c>
      <c r="W838" s="27" t="s">
        <v>73</v>
      </c>
      <c r="X838" s="32">
        <v>30.005113630997833</v>
      </c>
    </row>
    <row r="839" spans="1:24" x14ac:dyDescent="0.25">
      <c r="A839" s="27" t="s">
        <v>89</v>
      </c>
      <c r="B839" s="27" t="s">
        <v>0</v>
      </c>
      <c r="C839" s="32" t="s">
        <v>3</v>
      </c>
      <c r="D839" s="32">
        <v>21</v>
      </c>
      <c r="E839" s="32">
        <v>39.361523899665244</v>
      </c>
      <c r="F839" s="32">
        <v>147</v>
      </c>
      <c r="G839" s="32">
        <v>-0.8333333333333357</v>
      </c>
      <c r="H839" s="32">
        <v>59.166666666666664</v>
      </c>
      <c r="I839" s="32" t="s">
        <v>2</v>
      </c>
      <c r="J839" s="32">
        <v>26.9</v>
      </c>
      <c r="K839" s="32"/>
      <c r="L839" s="32"/>
      <c r="M839" s="49">
        <v>2.17</v>
      </c>
      <c r="N839" s="27" t="s">
        <v>89</v>
      </c>
      <c r="O839" s="27" t="s">
        <v>113</v>
      </c>
      <c r="P839" s="32">
        <v>7.1414221922556553</v>
      </c>
      <c r="Q839" s="33">
        <v>1</v>
      </c>
      <c r="R839" s="33">
        <v>0</v>
      </c>
      <c r="S839" s="27"/>
      <c r="T839" s="27" t="s">
        <v>89</v>
      </c>
      <c r="U839" s="27" t="s">
        <v>105</v>
      </c>
      <c r="V839" s="27" t="s">
        <v>105</v>
      </c>
      <c r="W839" s="27" t="s">
        <v>47</v>
      </c>
      <c r="X839" s="32">
        <v>13.174228635629021</v>
      </c>
    </row>
    <row r="840" spans="1:24" x14ac:dyDescent="0.25">
      <c r="A840" s="27" t="s">
        <v>91</v>
      </c>
      <c r="B840" s="27" t="s">
        <v>0</v>
      </c>
      <c r="C840" s="32" t="s">
        <v>3</v>
      </c>
      <c r="D840" s="32">
        <v>21</v>
      </c>
      <c r="E840" s="32">
        <v>49.553494504781867</v>
      </c>
      <c r="F840" s="32">
        <v>147</v>
      </c>
      <c r="G840" s="32">
        <v>11.166666666666664</v>
      </c>
      <c r="H840" s="32">
        <v>59.166666666666664</v>
      </c>
      <c r="I840" s="32" t="s">
        <v>2</v>
      </c>
      <c r="J840" s="32">
        <v>66.8</v>
      </c>
      <c r="K840" s="32"/>
      <c r="L840" s="32"/>
      <c r="M840" s="49">
        <v>2.27</v>
      </c>
      <c r="N840" s="27" t="s">
        <v>96</v>
      </c>
      <c r="O840" s="27" t="s">
        <v>113</v>
      </c>
      <c r="P840" s="32">
        <v>10.964134343465169</v>
      </c>
      <c r="Q840" s="33">
        <v>20</v>
      </c>
      <c r="R840" s="33">
        <v>0</v>
      </c>
      <c r="S840" s="27"/>
      <c r="T840" s="27"/>
      <c r="U840" s="27"/>
      <c r="V840" s="27"/>
      <c r="W840" s="27"/>
      <c r="X840" s="32"/>
    </row>
    <row r="841" spans="1:24" x14ac:dyDescent="0.25">
      <c r="A841" s="27" t="s">
        <v>94</v>
      </c>
      <c r="B841" s="27" t="s">
        <v>0</v>
      </c>
      <c r="C841" s="32" t="s">
        <v>3</v>
      </c>
      <c r="D841" s="32">
        <v>21</v>
      </c>
      <c r="E841" s="32">
        <v>84.768239127672629</v>
      </c>
      <c r="F841" s="32">
        <v>147</v>
      </c>
      <c r="G841" s="32">
        <v>30.166666666666664</v>
      </c>
      <c r="H841" s="32">
        <v>59.166666666666664</v>
      </c>
      <c r="I841" s="32" t="s">
        <v>2</v>
      </c>
      <c r="J841" s="32">
        <v>55.4</v>
      </c>
      <c r="K841" s="32"/>
      <c r="L841" s="32"/>
      <c r="M841" s="49">
        <v>3</v>
      </c>
      <c r="N841" s="27" t="s">
        <v>81</v>
      </c>
      <c r="O841" s="27" t="s">
        <v>96</v>
      </c>
      <c r="P841" s="32">
        <v>0</v>
      </c>
      <c r="Q841" s="33">
        <v>0</v>
      </c>
      <c r="R841" s="33">
        <v>5</v>
      </c>
      <c r="S841" s="27"/>
      <c r="T841" s="27"/>
      <c r="U841" s="27"/>
      <c r="V841" s="27"/>
      <c r="W841" s="27"/>
      <c r="X841" s="32"/>
    </row>
    <row r="842" spans="1:24" x14ac:dyDescent="0.25">
      <c r="A842" s="27" t="s">
        <v>95</v>
      </c>
      <c r="B842" s="27" t="s">
        <v>0</v>
      </c>
      <c r="C842" s="32" t="s">
        <v>3</v>
      </c>
      <c r="D842" s="32">
        <v>21</v>
      </c>
      <c r="E842" s="32">
        <v>52.330752754211431</v>
      </c>
      <c r="F842" s="32">
        <v>147</v>
      </c>
      <c r="G842" s="32">
        <v>27.166666666666664</v>
      </c>
      <c r="H842" s="32">
        <v>59.166666666666664</v>
      </c>
      <c r="I842" s="32" t="s">
        <v>2</v>
      </c>
      <c r="J842" s="32">
        <v>40.200000000000003</v>
      </c>
      <c r="K842" s="32"/>
      <c r="L842" s="32"/>
      <c r="M842" s="49">
        <v>3.1</v>
      </c>
      <c r="N842" s="27" t="s">
        <v>85</v>
      </c>
      <c r="O842" s="27" t="s">
        <v>113</v>
      </c>
      <c r="P842" s="32">
        <v>0</v>
      </c>
      <c r="Q842" s="33">
        <v>7</v>
      </c>
      <c r="R842" s="33">
        <v>2</v>
      </c>
      <c r="S842" s="27"/>
      <c r="T842" s="27"/>
      <c r="U842" s="27"/>
      <c r="V842" s="27"/>
      <c r="W842" s="27"/>
      <c r="X842" s="32"/>
    </row>
    <row r="843" spans="1:24" x14ac:dyDescent="0.25">
      <c r="A843" s="27" t="s">
        <v>96</v>
      </c>
      <c r="B843" s="27" t="s">
        <v>0</v>
      </c>
      <c r="C843" s="32" t="s">
        <v>3</v>
      </c>
      <c r="D843" s="32">
        <v>21</v>
      </c>
      <c r="E843" s="32">
        <v>71.780072648708625</v>
      </c>
      <c r="F843" s="32">
        <v>147</v>
      </c>
      <c r="G843" s="32">
        <v>-0.8333333333333357</v>
      </c>
      <c r="H843" s="32">
        <v>59.166666666666664</v>
      </c>
      <c r="I843" s="32" t="s">
        <v>2</v>
      </c>
      <c r="J843" s="32">
        <v>103</v>
      </c>
      <c r="K843" s="32"/>
      <c r="L843" s="32"/>
      <c r="M843" s="49">
        <v>3.2</v>
      </c>
      <c r="N843" s="27" t="s">
        <v>89</v>
      </c>
      <c r="O843" s="27" t="s">
        <v>113</v>
      </c>
      <c r="P843" s="32">
        <v>0</v>
      </c>
      <c r="Q843" s="33">
        <v>3</v>
      </c>
      <c r="R843" s="33">
        <v>2</v>
      </c>
      <c r="S843" s="27"/>
      <c r="T843" s="27"/>
      <c r="U843" s="27"/>
      <c r="V843" s="27"/>
      <c r="W843" s="27"/>
      <c r="X843" s="32"/>
    </row>
    <row r="844" spans="1:24" x14ac:dyDescent="0.25">
      <c r="A844" s="27" t="s">
        <v>100</v>
      </c>
      <c r="B844" s="27" t="s">
        <v>0</v>
      </c>
      <c r="C844" s="32" t="s">
        <v>3</v>
      </c>
      <c r="D844" s="32">
        <v>21</v>
      </c>
      <c r="E844" s="32">
        <v>52.228185081481925</v>
      </c>
      <c r="F844" s="32">
        <v>147</v>
      </c>
      <c r="G844" s="32">
        <v>7.1666666666666643</v>
      </c>
      <c r="H844" s="32">
        <v>59.166666666666664</v>
      </c>
      <c r="I844" s="32" t="s">
        <v>2</v>
      </c>
      <c r="J844" s="32">
        <v>85.9</v>
      </c>
      <c r="K844" s="32"/>
      <c r="L844" s="32"/>
      <c r="M844" s="49">
        <v>3.3000000000000003</v>
      </c>
      <c r="N844" s="27" t="s">
        <v>91</v>
      </c>
      <c r="O844" s="27" t="s">
        <v>113</v>
      </c>
      <c r="P844" s="32">
        <v>0</v>
      </c>
      <c r="Q844" s="33">
        <v>11</v>
      </c>
      <c r="R844" s="33">
        <v>2</v>
      </c>
      <c r="S844" s="27"/>
      <c r="T844" s="27"/>
      <c r="U844" s="27"/>
      <c r="V844" s="27"/>
      <c r="W844" s="27"/>
      <c r="X844" s="32"/>
    </row>
    <row r="845" spans="1:24" x14ac:dyDescent="0.25">
      <c r="A845" s="27" t="s">
        <v>101</v>
      </c>
      <c r="B845" s="27" t="s">
        <v>0</v>
      </c>
      <c r="C845" s="32" t="s">
        <v>3</v>
      </c>
      <c r="D845" s="32">
        <v>21</v>
      </c>
      <c r="E845" s="32">
        <v>55.890726360907905</v>
      </c>
      <c r="F845" s="32">
        <v>147</v>
      </c>
      <c r="G845" s="32">
        <v>33.166666666666664</v>
      </c>
      <c r="H845" s="32">
        <v>59.166666666666664</v>
      </c>
      <c r="I845" s="32" t="s">
        <v>2</v>
      </c>
      <c r="J845" s="32">
        <v>97.3</v>
      </c>
      <c r="K845" s="32"/>
      <c r="L845" s="32"/>
      <c r="M845" s="49">
        <v>3.4000000000000004</v>
      </c>
      <c r="N845" s="27" t="s">
        <v>94</v>
      </c>
      <c r="O845" s="27" t="s">
        <v>113</v>
      </c>
      <c r="P845" s="32">
        <v>7.9719088077545166</v>
      </c>
      <c r="Q845" s="33">
        <v>1</v>
      </c>
      <c r="R845" s="33">
        <v>0</v>
      </c>
      <c r="S845" s="27"/>
      <c r="T845" s="27"/>
      <c r="U845" s="27"/>
      <c r="V845" s="27"/>
      <c r="W845" s="27"/>
      <c r="X845" s="32"/>
    </row>
    <row r="846" spans="1:24" x14ac:dyDescent="0.25">
      <c r="A846" s="27"/>
      <c r="B846" s="27"/>
      <c r="C846" s="27"/>
      <c r="D846" s="27"/>
      <c r="E846" s="27"/>
      <c r="F846" s="27"/>
      <c r="G846" s="27"/>
      <c r="H846" s="27"/>
      <c r="I846" s="27"/>
      <c r="J846" s="32">
        <v>20.200000000000003</v>
      </c>
      <c r="K846" s="27"/>
      <c r="L846" s="27"/>
      <c r="M846" s="49">
        <v>3.5000000000000004</v>
      </c>
      <c r="N846" s="27" t="s">
        <v>95</v>
      </c>
      <c r="O846" s="27" t="s">
        <v>113</v>
      </c>
      <c r="P846" s="32">
        <v>0</v>
      </c>
      <c r="Q846" s="33">
        <v>2</v>
      </c>
      <c r="R846" s="33">
        <v>1</v>
      </c>
      <c r="S846" s="27"/>
      <c r="T846" s="27"/>
      <c r="U846" s="27"/>
      <c r="V846" s="27"/>
      <c r="W846" s="27"/>
      <c r="X846" s="32"/>
    </row>
    <row r="847" spans="1:24" x14ac:dyDescent="0.25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49">
        <v>3.6000000000000005</v>
      </c>
      <c r="N847" s="27" t="s">
        <v>96</v>
      </c>
      <c r="O847" s="27" t="s">
        <v>113</v>
      </c>
      <c r="P847" s="32">
        <v>0</v>
      </c>
      <c r="Q847" s="33">
        <v>6</v>
      </c>
      <c r="R847" s="33">
        <v>2</v>
      </c>
      <c r="S847" s="27"/>
      <c r="T847" s="27"/>
      <c r="U847" s="27"/>
      <c r="V847" s="27"/>
      <c r="W847" s="27"/>
      <c r="X847" s="32"/>
    </row>
    <row r="848" spans="1:24" x14ac:dyDescent="0.25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49">
        <v>3.7000000000000006</v>
      </c>
      <c r="N848" s="27" t="s">
        <v>100</v>
      </c>
      <c r="O848" s="27" t="s">
        <v>113</v>
      </c>
      <c r="P848" s="32">
        <v>0</v>
      </c>
      <c r="Q848" s="33">
        <v>11</v>
      </c>
      <c r="R848" s="33">
        <v>1</v>
      </c>
      <c r="S848" s="27"/>
      <c r="T848" s="27"/>
      <c r="U848" s="27"/>
      <c r="V848" s="27"/>
      <c r="W848" s="27"/>
      <c r="X848" s="32"/>
    </row>
    <row r="849" spans="1:24" x14ac:dyDescent="0.25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49">
        <v>3.8000000000000007</v>
      </c>
      <c r="N849" s="27" t="s">
        <v>101</v>
      </c>
      <c r="O849" s="27" t="s">
        <v>113</v>
      </c>
      <c r="P849" s="32">
        <v>7.8693284193674717</v>
      </c>
      <c r="Q849" s="33">
        <v>1</v>
      </c>
      <c r="R849" s="33">
        <v>0</v>
      </c>
      <c r="S849" s="27"/>
      <c r="T849" s="27"/>
      <c r="U849" s="27"/>
      <c r="V849" s="27"/>
      <c r="W849" s="27"/>
      <c r="X849" s="32"/>
    </row>
    <row r="850" spans="1:24" x14ac:dyDescent="0.25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49">
        <v>4</v>
      </c>
      <c r="N850" s="27" t="s">
        <v>85</v>
      </c>
      <c r="O850" s="27" t="s">
        <v>113</v>
      </c>
      <c r="P850" s="32">
        <v>0</v>
      </c>
      <c r="Q850" s="33">
        <v>9</v>
      </c>
      <c r="R850" s="33">
        <v>1</v>
      </c>
      <c r="S850" s="27"/>
      <c r="T850" s="27"/>
      <c r="U850" s="27"/>
      <c r="V850" s="27"/>
      <c r="W850" s="27"/>
      <c r="X850" s="32"/>
    </row>
    <row r="851" spans="1:24" x14ac:dyDescent="0.25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49">
        <v>4.0999999999999996</v>
      </c>
      <c r="N851" s="27" t="s">
        <v>89</v>
      </c>
      <c r="O851" s="27" t="s">
        <v>113</v>
      </c>
      <c r="P851" s="32">
        <v>0</v>
      </c>
      <c r="Q851" s="33">
        <v>8</v>
      </c>
      <c r="R851" s="33">
        <v>2</v>
      </c>
      <c r="S851" s="27"/>
      <c r="T851" s="27"/>
      <c r="U851" s="27"/>
      <c r="V851" s="27"/>
      <c r="W851" s="27"/>
      <c r="X851" s="32"/>
    </row>
    <row r="852" spans="1:24" x14ac:dyDescent="0.25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49">
        <v>4.1999999999999993</v>
      </c>
      <c r="N852" s="27" t="s">
        <v>91</v>
      </c>
      <c r="O852" s="27" t="s">
        <v>113</v>
      </c>
      <c r="P852" s="32">
        <v>0</v>
      </c>
      <c r="Q852" s="33">
        <v>8</v>
      </c>
      <c r="R852" s="33">
        <v>2</v>
      </c>
      <c r="S852" s="27"/>
      <c r="T852" s="27"/>
      <c r="U852" s="27"/>
      <c r="V852" s="27"/>
      <c r="W852" s="27"/>
      <c r="X852" s="32"/>
    </row>
    <row r="853" spans="1:24" x14ac:dyDescent="0.25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49">
        <v>4.2999999999999989</v>
      </c>
      <c r="N853" s="27" t="s">
        <v>94</v>
      </c>
      <c r="O853" s="27" t="s">
        <v>113</v>
      </c>
      <c r="P853" s="32">
        <v>6.9306681156158447</v>
      </c>
      <c r="Q853" s="33">
        <v>0</v>
      </c>
      <c r="R853" s="33">
        <v>0</v>
      </c>
      <c r="S853" s="27"/>
      <c r="T853" s="27"/>
      <c r="U853" s="27"/>
      <c r="V853" s="27"/>
      <c r="W853" s="27"/>
      <c r="X853" s="32"/>
    </row>
    <row r="854" spans="1:24" x14ac:dyDescent="0.25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49">
        <v>4.3999999999999986</v>
      </c>
      <c r="N854" s="27" t="s">
        <v>95</v>
      </c>
      <c r="O854" s="27" t="s">
        <v>113</v>
      </c>
      <c r="P854" s="32">
        <v>0</v>
      </c>
      <c r="Q854" s="33">
        <v>5</v>
      </c>
      <c r="R854" s="33">
        <v>2</v>
      </c>
      <c r="S854" s="27"/>
      <c r="T854" s="27"/>
      <c r="U854" s="27"/>
      <c r="V854" s="27"/>
      <c r="W854" s="27"/>
      <c r="X854" s="32"/>
    </row>
    <row r="855" spans="1:24" x14ac:dyDescent="0.2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49">
        <v>4.4999999999999982</v>
      </c>
      <c r="N855" s="27" t="s">
        <v>96</v>
      </c>
      <c r="O855" s="27" t="s">
        <v>113</v>
      </c>
      <c r="P855" s="32">
        <v>0</v>
      </c>
      <c r="Q855" s="33">
        <v>14</v>
      </c>
      <c r="R855" s="33">
        <v>1</v>
      </c>
      <c r="S855" s="27"/>
      <c r="T855" s="27"/>
      <c r="U855" s="27"/>
      <c r="V855" s="27"/>
      <c r="W855" s="27"/>
      <c r="X855" s="32"/>
    </row>
    <row r="856" spans="1:24" x14ac:dyDescent="0.25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49">
        <v>4.5999999999999979</v>
      </c>
      <c r="N856" s="27" t="s">
        <v>100</v>
      </c>
      <c r="O856" s="27" t="s">
        <v>113</v>
      </c>
      <c r="P856" s="32">
        <v>7.2916479905446367</v>
      </c>
      <c r="Q856" s="33">
        <v>1</v>
      </c>
      <c r="R856" s="33">
        <v>0</v>
      </c>
      <c r="S856" s="27"/>
      <c r="T856" s="27"/>
      <c r="U856" s="27"/>
      <c r="V856" s="27"/>
      <c r="W856" s="27"/>
      <c r="X856" s="32"/>
    </row>
    <row r="857" spans="1:24" x14ac:dyDescent="0.25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49">
        <v>4.6999999999999975</v>
      </c>
      <c r="N857" s="27" t="s">
        <v>101</v>
      </c>
      <c r="O857" s="27" t="s">
        <v>113</v>
      </c>
      <c r="P857" s="32">
        <v>0</v>
      </c>
      <c r="Q857" s="33">
        <v>4</v>
      </c>
      <c r="R857" s="33">
        <v>1</v>
      </c>
      <c r="S857" s="27"/>
      <c r="T857" s="27"/>
      <c r="U857" s="27"/>
      <c r="V857" s="27"/>
      <c r="W857" s="27"/>
      <c r="X857" s="32"/>
    </row>
    <row r="858" spans="1:24" x14ac:dyDescent="0.25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49">
        <v>5</v>
      </c>
      <c r="N858" s="27" t="s">
        <v>81</v>
      </c>
      <c r="O858" s="27" t="s">
        <v>96</v>
      </c>
      <c r="P858" s="32">
        <v>0</v>
      </c>
      <c r="Q858" s="33">
        <v>5</v>
      </c>
      <c r="R858" s="33">
        <v>13</v>
      </c>
      <c r="S858" s="27"/>
      <c r="T858" s="27"/>
      <c r="U858" s="27"/>
      <c r="V858" s="27"/>
      <c r="W858" s="27"/>
      <c r="X858" s="32"/>
    </row>
    <row r="859" spans="1:24" x14ac:dyDescent="0.25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49">
        <v>5.0999999999999996</v>
      </c>
      <c r="N859" s="27" t="s">
        <v>113</v>
      </c>
      <c r="O859" s="27"/>
      <c r="P859" s="32"/>
      <c r="Q859" s="33"/>
      <c r="R859" s="33"/>
      <c r="S859" s="27"/>
      <c r="T859" s="27"/>
      <c r="U859" s="27"/>
      <c r="V859" s="27"/>
      <c r="W859" s="27"/>
      <c r="X859" s="32"/>
    </row>
    <row r="860" spans="1:24" x14ac:dyDescent="0.25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49">
        <v>5.1999999999999993</v>
      </c>
      <c r="N860" s="27" t="s">
        <v>85</v>
      </c>
      <c r="O860" s="27" t="s">
        <v>113</v>
      </c>
      <c r="P860" s="32">
        <v>7.5302638212839756</v>
      </c>
      <c r="Q860" s="33">
        <v>2</v>
      </c>
      <c r="R860" s="33">
        <v>0</v>
      </c>
      <c r="S860" s="27"/>
      <c r="T860" s="27"/>
      <c r="U860" s="27"/>
      <c r="V860" s="27"/>
      <c r="W860" s="27"/>
      <c r="X860" s="32"/>
    </row>
    <row r="861" spans="1:24" x14ac:dyDescent="0.25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49">
        <v>5.2999999999999989</v>
      </c>
      <c r="N861" s="27" t="s">
        <v>89</v>
      </c>
      <c r="O861" s="27" t="s">
        <v>113</v>
      </c>
      <c r="P861" s="32">
        <v>7.2308919429779053</v>
      </c>
      <c r="Q861" s="33">
        <v>3</v>
      </c>
      <c r="R861" s="33">
        <v>0</v>
      </c>
      <c r="S861" s="27"/>
      <c r="T861" s="27"/>
      <c r="U861" s="27"/>
      <c r="V861" s="27"/>
      <c r="W861" s="27"/>
      <c r="X861" s="32"/>
    </row>
    <row r="862" spans="1:24" x14ac:dyDescent="0.25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49">
        <v>5.3999999999999986</v>
      </c>
      <c r="N862" s="27" t="s">
        <v>91</v>
      </c>
      <c r="O862" s="27" t="s">
        <v>113</v>
      </c>
      <c r="P862" s="32">
        <v>0</v>
      </c>
      <c r="Q862" s="33">
        <v>8</v>
      </c>
      <c r="R862" s="33">
        <v>2</v>
      </c>
      <c r="S862" s="27"/>
      <c r="T862" s="27"/>
      <c r="U862" s="27"/>
      <c r="V862" s="27"/>
      <c r="W862" s="27"/>
      <c r="X862" s="32"/>
    </row>
    <row r="863" spans="1:24" x14ac:dyDescent="0.25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49">
        <v>5.4999999999999982</v>
      </c>
      <c r="N863" s="27" t="s">
        <v>94</v>
      </c>
      <c r="O863" s="27" t="s">
        <v>113</v>
      </c>
      <c r="P863" s="32">
        <v>0</v>
      </c>
      <c r="Q863" s="33">
        <v>8</v>
      </c>
      <c r="R863" s="33">
        <v>1</v>
      </c>
      <c r="S863" s="27"/>
      <c r="T863" s="27"/>
      <c r="U863" s="27"/>
      <c r="V863" s="27"/>
      <c r="W863" s="27"/>
      <c r="X863" s="32"/>
    </row>
    <row r="864" spans="1:24" x14ac:dyDescent="0.25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49">
        <v>5.5999999999999979</v>
      </c>
      <c r="N864" s="27" t="s">
        <v>95</v>
      </c>
      <c r="O864" s="27" t="s">
        <v>113</v>
      </c>
      <c r="P864" s="32">
        <v>7.0011595884958897</v>
      </c>
      <c r="Q864" s="33">
        <v>0</v>
      </c>
      <c r="R864" s="33">
        <v>1</v>
      </c>
      <c r="S864" s="27"/>
      <c r="T864" s="27"/>
      <c r="U864" s="27"/>
      <c r="V864" s="27"/>
      <c r="W864" s="27"/>
      <c r="X864" s="32"/>
    </row>
    <row r="865" spans="1:24" x14ac:dyDescent="0.2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49">
        <v>5.6999999999999975</v>
      </c>
      <c r="N865" s="27" t="s">
        <v>96</v>
      </c>
      <c r="O865" s="27" t="s">
        <v>113</v>
      </c>
      <c r="P865" s="32">
        <v>0</v>
      </c>
      <c r="Q865" s="33">
        <v>0</v>
      </c>
      <c r="R865" s="33">
        <v>0</v>
      </c>
      <c r="S865" s="27"/>
      <c r="T865" s="27"/>
      <c r="U865" s="27"/>
      <c r="V865" s="27"/>
      <c r="W865" s="27"/>
      <c r="X865" s="32"/>
    </row>
    <row r="866" spans="1:24" x14ac:dyDescent="0.25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49">
        <v>5.7999999999999972</v>
      </c>
      <c r="N866" s="27" t="s">
        <v>100</v>
      </c>
      <c r="O866" s="27" t="s">
        <v>113</v>
      </c>
      <c r="P866" s="32">
        <v>0</v>
      </c>
      <c r="Q866" s="33">
        <v>9</v>
      </c>
      <c r="R866" s="33">
        <v>1</v>
      </c>
      <c r="S866" s="27"/>
      <c r="T866" s="27"/>
      <c r="U866" s="27"/>
      <c r="V866" s="27"/>
      <c r="W866" s="27"/>
      <c r="X866" s="32"/>
    </row>
    <row r="867" spans="1:24" x14ac:dyDescent="0.25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49">
        <v>5.8999999999999968</v>
      </c>
      <c r="N867" s="27" t="s">
        <v>101</v>
      </c>
      <c r="O867" s="27" t="s">
        <v>113</v>
      </c>
      <c r="P867" s="32"/>
      <c r="Q867" s="33"/>
      <c r="R867" s="33"/>
      <c r="S867" s="27"/>
      <c r="T867" s="27"/>
      <c r="U867" s="27"/>
      <c r="V867" s="27"/>
      <c r="W867" s="27"/>
      <c r="X867" s="32"/>
    </row>
    <row r="868" spans="1:24" x14ac:dyDescent="0.25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49">
        <v>6</v>
      </c>
      <c r="N868" s="27" t="s">
        <v>113</v>
      </c>
      <c r="O868" s="27" t="s">
        <v>96</v>
      </c>
      <c r="P868" s="32">
        <v>17.875</v>
      </c>
      <c r="Q868" s="33">
        <v>0</v>
      </c>
      <c r="R868" s="33">
        <v>0</v>
      </c>
      <c r="S868" s="27"/>
      <c r="T868" s="27"/>
      <c r="U868" s="27"/>
      <c r="V868" s="27"/>
      <c r="W868" s="27"/>
      <c r="X868" s="32"/>
    </row>
    <row r="869" spans="1:24" x14ac:dyDescent="0.25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49">
        <v>6.1</v>
      </c>
      <c r="N869" s="27" t="s">
        <v>94</v>
      </c>
      <c r="O869" s="27" t="s">
        <v>113</v>
      </c>
      <c r="P869" s="32">
        <v>0</v>
      </c>
      <c r="Q869" s="33">
        <v>11</v>
      </c>
      <c r="R869" s="33">
        <v>1</v>
      </c>
      <c r="S869" s="27"/>
      <c r="T869" s="27"/>
      <c r="U869" s="27"/>
      <c r="V869" s="27"/>
      <c r="W869" s="27"/>
      <c r="X869" s="32"/>
    </row>
    <row r="870" spans="1:24" x14ac:dyDescent="0.25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49">
        <v>6.1999999999999993</v>
      </c>
      <c r="N870" s="27" t="s">
        <v>100</v>
      </c>
      <c r="O870" s="27" t="s">
        <v>113</v>
      </c>
      <c r="P870" s="32">
        <v>7.5345710913340245</v>
      </c>
      <c r="Q870" s="33">
        <v>6</v>
      </c>
      <c r="R870" s="33">
        <v>0</v>
      </c>
      <c r="S870" s="27"/>
      <c r="T870" s="27"/>
      <c r="U870" s="27"/>
      <c r="V870" s="27"/>
      <c r="W870" s="27"/>
      <c r="X870" s="32"/>
    </row>
    <row r="871" spans="1:24" x14ac:dyDescent="0.25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49">
        <v>7</v>
      </c>
      <c r="N871" s="49" t="s">
        <v>81</v>
      </c>
      <c r="O871" s="49" t="s">
        <v>96</v>
      </c>
      <c r="P871" s="49">
        <v>39.244927351291366</v>
      </c>
      <c r="Q871" s="49">
        <v>4</v>
      </c>
      <c r="R871" s="49">
        <v>0</v>
      </c>
      <c r="S871" s="27"/>
      <c r="T871" s="27"/>
      <c r="U871" s="27"/>
      <c r="V871" s="27"/>
      <c r="W871" s="27"/>
      <c r="X871" s="32"/>
    </row>
    <row r="872" spans="1:24" x14ac:dyDescent="0.25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49">
        <v>7.1</v>
      </c>
      <c r="N872" s="27" t="s">
        <v>85</v>
      </c>
      <c r="O872" s="27" t="s">
        <v>113</v>
      </c>
      <c r="P872" s="32">
        <v>0</v>
      </c>
      <c r="Q872" s="33">
        <v>6</v>
      </c>
      <c r="R872" s="33">
        <v>1</v>
      </c>
      <c r="S872" s="27"/>
      <c r="T872" s="27"/>
      <c r="U872" s="27"/>
      <c r="V872" s="27"/>
      <c r="W872" s="27"/>
      <c r="X872" s="32"/>
    </row>
    <row r="873" spans="1:24" x14ac:dyDescent="0.25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49">
        <v>7.1999999999999993</v>
      </c>
      <c r="N873" s="27" t="s">
        <v>89</v>
      </c>
      <c r="O873" s="27" t="s">
        <v>113</v>
      </c>
      <c r="P873" s="32">
        <v>6.7058702309926348</v>
      </c>
      <c r="Q873" s="33">
        <v>7</v>
      </c>
      <c r="R873" s="33">
        <v>0</v>
      </c>
      <c r="S873" s="27"/>
      <c r="T873" s="27"/>
      <c r="U873" s="27"/>
      <c r="V873" s="27"/>
      <c r="W873" s="27"/>
      <c r="X873" s="32"/>
    </row>
    <row r="874" spans="1:24" x14ac:dyDescent="0.25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49">
        <v>7.2999999999999989</v>
      </c>
      <c r="N874" s="27" t="s">
        <v>91</v>
      </c>
      <c r="O874" s="27" t="s">
        <v>113</v>
      </c>
      <c r="P874" s="32">
        <v>0</v>
      </c>
      <c r="Q874" s="33">
        <v>5</v>
      </c>
      <c r="R874" s="33">
        <v>1</v>
      </c>
      <c r="S874" s="27"/>
      <c r="T874" s="27"/>
      <c r="U874" s="27"/>
      <c r="V874" s="27"/>
      <c r="W874" s="27"/>
      <c r="X874" s="32"/>
    </row>
    <row r="875" spans="1:24" x14ac:dyDescent="0.2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49">
        <v>7.3999999999999986</v>
      </c>
      <c r="N875" s="27" t="s">
        <v>94</v>
      </c>
      <c r="O875" s="27" t="s">
        <v>113</v>
      </c>
      <c r="P875" s="32">
        <v>7.43379807472229</v>
      </c>
      <c r="Q875" s="33">
        <v>2</v>
      </c>
      <c r="R875" s="33">
        <v>0</v>
      </c>
      <c r="S875" s="27"/>
      <c r="T875" s="27"/>
      <c r="U875" s="27"/>
      <c r="V875" s="27"/>
      <c r="W875" s="27"/>
      <c r="X875" s="32"/>
    </row>
    <row r="876" spans="1:24" x14ac:dyDescent="0.25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49">
        <v>7.4999999999999982</v>
      </c>
      <c r="N876" s="27" t="s">
        <v>95</v>
      </c>
      <c r="O876" s="27" t="s">
        <v>113</v>
      </c>
      <c r="P876" s="32">
        <v>0</v>
      </c>
      <c r="Q876" s="33">
        <v>12</v>
      </c>
      <c r="R876" s="33">
        <v>1</v>
      </c>
      <c r="S876" s="27"/>
      <c r="T876" s="27"/>
      <c r="U876" s="27"/>
      <c r="V876" s="27"/>
      <c r="W876" s="27"/>
      <c r="X876" s="32"/>
    </row>
    <row r="877" spans="1:24" x14ac:dyDescent="0.25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49">
        <v>7.5999999999999979</v>
      </c>
      <c r="N877" s="27" t="s">
        <v>100</v>
      </c>
      <c r="O877" s="27" t="s">
        <v>113</v>
      </c>
      <c r="P877" s="32">
        <v>7.9592163562774658</v>
      </c>
      <c r="Q877" s="33">
        <v>1</v>
      </c>
      <c r="R877" s="33">
        <v>0</v>
      </c>
      <c r="S877" s="27"/>
      <c r="T877" s="27"/>
      <c r="U877" s="27"/>
      <c r="V877" s="27"/>
      <c r="W877" s="27"/>
      <c r="X877" s="32"/>
    </row>
    <row r="878" spans="1:24" x14ac:dyDescent="0.25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50">
        <v>7.6999999999999975</v>
      </c>
      <c r="N878" s="42" t="s">
        <v>101</v>
      </c>
      <c r="O878" s="42" t="s">
        <v>113</v>
      </c>
      <c r="P878" s="51">
        <v>7.6508316198984776</v>
      </c>
      <c r="Q878" s="46">
        <v>10</v>
      </c>
      <c r="R878" s="43">
        <v>0</v>
      </c>
      <c r="S878" s="27"/>
      <c r="T878" s="27"/>
      <c r="U878" s="27"/>
      <c r="V878" s="27"/>
      <c r="W878" s="27"/>
      <c r="X878" s="32"/>
    </row>
    <row r="879" spans="1:24" x14ac:dyDescent="0.25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49">
        <v>8</v>
      </c>
      <c r="N879" s="27"/>
      <c r="O879" s="27"/>
      <c r="P879" s="32"/>
      <c r="Q879" s="33"/>
      <c r="R879" s="33"/>
      <c r="S879" s="27"/>
      <c r="T879" s="27"/>
      <c r="U879" s="27"/>
      <c r="V879" s="27"/>
      <c r="W879" s="27"/>
      <c r="X879" s="32"/>
    </row>
    <row r="880" spans="1:24" x14ac:dyDescent="0.25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49">
        <v>9</v>
      </c>
      <c r="N880" s="27" t="s">
        <v>81</v>
      </c>
      <c r="O880" s="27" t="s">
        <v>101</v>
      </c>
      <c r="P880" s="32">
        <v>32.146399296247047</v>
      </c>
      <c r="Q880" s="33">
        <v>2</v>
      </c>
      <c r="R880" s="33">
        <v>2</v>
      </c>
      <c r="S880" s="27"/>
      <c r="T880" s="27"/>
      <c r="U880" s="27"/>
      <c r="V880" s="27"/>
      <c r="W880" s="27"/>
      <c r="X880" s="32"/>
    </row>
    <row r="881" spans="1:24" x14ac:dyDescent="0.25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49">
        <v>10</v>
      </c>
      <c r="N881" s="27"/>
      <c r="O881" s="27"/>
      <c r="P881" s="32"/>
      <c r="Q881" s="33"/>
      <c r="R881" s="33"/>
      <c r="S881" s="27"/>
      <c r="T881" s="27"/>
      <c r="U881" s="27"/>
      <c r="V881" s="27"/>
      <c r="W881" s="27"/>
      <c r="X881" s="32"/>
    </row>
    <row r="882" spans="1:24" x14ac:dyDescent="0.25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49">
        <v>11</v>
      </c>
      <c r="N882" s="27" t="s">
        <v>81</v>
      </c>
      <c r="O882" s="27" t="s">
        <v>101</v>
      </c>
      <c r="P882" s="32">
        <v>0</v>
      </c>
      <c r="Q882" s="33">
        <v>0</v>
      </c>
      <c r="R882" s="33">
        <v>0</v>
      </c>
      <c r="S882" s="27"/>
      <c r="T882" s="27"/>
      <c r="U882" s="27"/>
      <c r="V882" s="27"/>
      <c r="W882" s="27"/>
      <c r="X882" s="32"/>
    </row>
    <row r="883" spans="1:24" x14ac:dyDescent="0.25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49">
        <v>12</v>
      </c>
      <c r="N883" s="27"/>
      <c r="O883" s="27"/>
      <c r="P883" s="32"/>
      <c r="Q883" s="33"/>
      <c r="R883" s="33"/>
      <c r="S883" s="27"/>
      <c r="T883" s="27"/>
      <c r="U883" s="27"/>
      <c r="V883" s="27"/>
      <c r="W883" s="27"/>
      <c r="X883" s="32"/>
    </row>
    <row r="884" spans="1:24" x14ac:dyDescent="0.25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49">
        <v>13</v>
      </c>
      <c r="N884" s="27" t="s">
        <v>81</v>
      </c>
      <c r="O884" s="27" t="s">
        <v>101</v>
      </c>
      <c r="P884" s="32">
        <v>40.862874342845039</v>
      </c>
      <c r="Q884" s="33">
        <v>2</v>
      </c>
      <c r="R884" s="33">
        <v>0</v>
      </c>
      <c r="S884" s="27"/>
      <c r="T884" s="27"/>
      <c r="U884" s="27"/>
      <c r="V884" s="27"/>
      <c r="W884" s="27"/>
      <c r="X884" s="32"/>
    </row>
    <row r="885" spans="1:24" x14ac:dyDescent="0.2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49">
        <v>14</v>
      </c>
      <c r="N885" s="27"/>
      <c r="O885" s="27"/>
      <c r="P885" s="32"/>
      <c r="Q885" s="27"/>
      <c r="R885" s="27"/>
      <c r="S885" s="27"/>
      <c r="T885" s="27"/>
      <c r="U885" s="27"/>
      <c r="V885" s="27"/>
      <c r="W885" s="27"/>
      <c r="X885" s="32"/>
    </row>
    <row r="886" spans="1:24" x14ac:dyDescent="0.25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49">
        <v>15</v>
      </c>
      <c r="N886" s="27" t="s">
        <v>81</v>
      </c>
      <c r="O886" s="27" t="s">
        <v>85</v>
      </c>
      <c r="P886" s="32">
        <v>42.606433996787437</v>
      </c>
      <c r="Q886" s="33">
        <v>1</v>
      </c>
      <c r="R886" s="33">
        <v>5</v>
      </c>
      <c r="S886" s="27"/>
      <c r="T886" s="27"/>
      <c r="U886" s="27"/>
      <c r="V886" s="27"/>
      <c r="W886" s="27"/>
      <c r="X886" s="32"/>
    </row>
    <row r="887" spans="1:24" x14ac:dyDescent="0.25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49">
        <v>16</v>
      </c>
      <c r="N887" s="27"/>
      <c r="O887" s="27"/>
      <c r="P887" s="32"/>
      <c r="Q887" s="33"/>
      <c r="R887" s="33"/>
      <c r="S887" s="27"/>
      <c r="T887" s="27"/>
      <c r="U887" s="27"/>
      <c r="V887" s="27"/>
      <c r="W887" s="27"/>
      <c r="X887" s="32"/>
    </row>
    <row r="888" spans="1:24" x14ac:dyDescent="0.25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49">
        <v>17</v>
      </c>
      <c r="N888" s="27" t="s">
        <v>81</v>
      </c>
      <c r="O888" s="27" t="s">
        <v>100</v>
      </c>
      <c r="P888" s="32">
        <v>43.377091792913589</v>
      </c>
      <c r="Q888" s="33">
        <v>1</v>
      </c>
      <c r="R888" s="33">
        <v>6</v>
      </c>
      <c r="S888" s="27"/>
      <c r="T888" s="27"/>
      <c r="U888" s="27"/>
      <c r="V888" s="27"/>
      <c r="W888" s="27"/>
      <c r="X888" s="32"/>
    </row>
    <row r="889" spans="1:24" x14ac:dyDescent="0.25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49">
        <v>18</v>
      </c>
      <c r="N889" s="27"/>
      <c r="O889" s="27"/>
      <c r="P889" s="32"/>
      <c r="Q889" s="33"/>
      <c r="R889" s="33"/>
      <c r="S889" s="27"/>
      <c r="T889" s="27"/>
      <c r="U889" s="27"/>
      <c r="V889" s="27"/>
      <c r="W889" s="27"/>
      <c r="X889" s="32"/>
    </row>
    <row r="890" spans="1:24" x14ac:dyDescent="0.25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49">
        <v>19</v>
      </c>
      <c r="N890" s="27" t="s">
        <v>81</v>
      </c>
      <c r="O890" s="27" t="s">
        <v>100</v>
      </c>
      <c r="P890" s="32">
        <v>33.294723125604484</v>
      </c>
      <c r="Q890" s="33">
        <v>1</v>
      </c>
      <c r="R890" s="33">
        <v>8</v>
      </c>
      <c r="S890" s="27"/>
      <c r="T890" s="27"/>
      <c r="U890" s="27"/>
      <c r="V890" s="27"/>
      <c r="W890" s="27"/>
      <c r="X890" s="32"/>
    </row>
    <row r="891" spans="1:24" x14ac:dyDescent="0.25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49">
        <v>20</v>
      </c>
      <c r="N891" s="27"/>
      <c r="O891" s="27"/>
      <c r="P891" s="32"/>
      <c r="Q891" s="33"/>
      <c r="R891" s="33"/>
      <c r="S891" s="27"/>
      <c r="T891" s="27"/>
      <c r="U891" s="27"/>
      <c r="V891" s="27"/>
      <c r="W891" s="27"/>
      <c r="X891" s="32"/>
    </row>
    <row r="892" spans="1:24" x14ac:dyDescent="0.25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49">
        <v>21</v>
      </c>
      <c r="N892" s="27" t="s">
        <v>81</v>
      </c>
      <c r="O892" s="27" t="s">
        <v>91</v>
      </c>
      <c r="P892" s="32">
        <v>31.743682806308456</v>
      </c>
      <c r="Q892" s="33">
        <v>1</v>
      </c>
      <c r="R892" s="33">
        <v>6</v>
      </c>
      <c r="S892" s="27"/>
      <c r="T892" s="27"/>
      <c r="U892" s="27"/>
      <c r="V892" s="27"/>
      <c r="W892" s="27"/>
      <c r="X892" s="32"/>
    </row>
    <row r="893" spans="1:24" x14ac:dyDescent="0.25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49">
        <v>22</v>
      </c>
      <c r="N893" s="27"/>
      <c r="O893" s="27"/>
      <c r="P893" s="32"/>
      <c r="Q893" s="33"/>
      <c r="R893" s="33"/>
      <c r="S893" s="27"/>
      <c r="T893" s="27"/>
      <c r="U893" s="27"/>
      <c r="V893" s="27"/>
      <c r="W893" s="27"/>
      <c r="X893" s="32"/>
    </row>
    <row r="894" spans="1:24" x14ac:dyDescent="0.25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49">
        <v>23</v>
      </c>
      <c r="N894" s="27" t="s">
        <v>81</v>
      </c>
      <c r="O894" s="27" t="s">
        <v>91</v>
      </c>
      <c r="P894" s="32">
        <v>0</v>
      </c>
      <c r="Q894" s="33">
        <v>0</v>
      </c>
      <c r="R894" s="33">
        <v>0</v>
      </c>
      <c r="S894" s="27"/>
      <c r="T894" s="27"/>
      <c r="U894" s="27"/>
      <c r="V894" s="27"/>
      <c r="W894" s="27"/>
      <c r="X894" s="32"/>
    </row>
    <row r="895" spans="1:24" x14ac:dyDescent="0.2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49">
        <v>24</v>
      </c>
      <c r="N895" s="27"/>
      <c r="O895" s="27"/>
      <c r="P895" s="32"/>
      <c r="Q895" s="33"/>
      <c r="R895" s="33"/>
      <c r="S895" s="27"/>
      <c r="T895" s="27"/>
      <c r="U895" s="27"/>
      <c r="V895" s="27"/>
      <c r="W895" s="27"/>
      <c r="X895" s="32"/>
    </row>
    <row r="896" spans="1:24" x14ac:dyDescent="0.25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49">
        <v>25</v>
      </c>
      <c r="N896" s="27" t="s">
        <v>81</v>
      </c>
      <c r="O896" s="27" t="s">
        <v>91</v>
      </c>
      <c r="P896" s="32">
        <v>0</v>
      </c>
      <c r="Q896" s="33">
        <v>0</v>
      </c>
      <c r="R896" s="33">
        <v>0</v>
      </c>
      <c r="S896" s="27"/>
      <c r="T896" s="27"/>
      <c r="U896" s="27"/>
      <c r="V896" s="27"/>
      <c r="W896" s="27"/>
      <c r="X896" s="32"/>
    </row>
    <row r="897" spans="1:24" x14ac:dyDescent="0.25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49">
        <v>26</v>
      </c>
      <c r="N897" s="27"/>
      <c r="O897" s="27"/>
      <c r="P897" s="32"/>
      <c r="Q897" s="33"/>
      <c r="R897" s="33"/>
      <c r="S897" s="27"/>
      <c r="T897" s="27"/>
      <c r="U897" s="27"/>
      <c r="V897" s="27"/>
      <c r="W897" s="27"/>
      <c r="X897" s="32"/>
    </row>
    <row r="898" spans="1:24" x14ac:dyDescent="0.25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49">
        <v>27</v>
      </c>
      <c r="N898" s="27" t="s">
        <v>81</v>
      </c>
      <c r="O898" s="27"/>
      <c r="P898" s="32">
        <v>8.7974999999999994</v>
      </c>
      <c r="Q898" s="33"/>
      <c r="R898" s="33"/>
      <c r="S898" s="27"/>
      <c r="T898" s="27"/>
      <c r="U898" s="27"/>
      <c r="V898" s="27"/>
      <c r="W898" s="27"/>
      <c r="X898" s="32"/>
    </row>
    <row r="899" spans="1:24" x14ac:dyDescent="0.25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49">
        <v>28</v>
      </c>
      <c r="N899" s="27" t="s">
        <v>81</v>
      </c>
      <c r="O899" s="27" t="s">
        <v>91</v>
      </c>
      <c r="P899" s="32">
        <v>47.602822688909683</v>
      </c>
      <c r="Q899" s="33">
        <v>1</v>
      </c>
      <c r="R899" s="33">
        <v>7</v>
      </c>
      <c r="S899" s="27"/>
      <c r="T899" s="27"/>
      <c r="U899" s="27"/>
      <c r="V899" s="27"/>
      <c r="W899" s="27"/>
      <c r="X899" s="32"/>
    </row>
    <row r="900" spans="1:24" x14ac:dyDescent="0.25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49">
        <v>29</v>
      </c>
      <c r="N900" s="27"/>
      <c r="O900" s="27"/>
      <c r="P900" s="32"/>
      <c r="Q900" s="33"/>
      <c r="R900" s="33"/>
      <c r="S900" s="27"/>
      <c r="T900" s="27"/>
      <c r="U900" s="27"/>
      <c r="V900" s="27"/>
      <c r="W900" s="27"/>
      <c r="X900" s="32"/>
    </row>
    <row r="901" spans="1:24" x14ac:dyDescent="0.25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49">
        <v>30</v>
      </c>
      <c r="N901" s="27" t="s">
        <v>81</v>
      </c>
      <c r="O901" s="27" t="s">
        <v>94</v>
      </c>
      <c r="P901" s="32">
        <v>0</v>
      </c>
      <c r="Q901" s="33">
        <v>0</v>
      </c>
      <c r="R901" s="33">
        <v>0</v>
      </c>
      <c r="S901" s="27"/>
      <c r="T901" s="27"/>
      <c r="U901" s="27"/>
      <c r="V901" s="27"/>
      <c r="W901" s="27"/>
      <c r="X901" s="32"/>
    </row>
    <row r="902" spans="1:24" x14ac:dyDescent="0.25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49">
        <v>31</v>
      </c>
      <c r="N902" s="27"/>
      <c r="O902" s="27"/>
      <c r="P902" s="32"/>
      <c r="Q902" s="33"/>
      <c r="R902" s="33"/>
      <c r="S902" s="27"/>
      <c r="T902" s="27"/>
      <c r="U902" s="27"/>
      <c r="V902" s="27"/>
      <c r="W902" s="27"/>
      <c r="X902" s="32"/>
    </row>
    <row r="903" spans="1:24" x14ac:dyDescent="0.25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49">
        <v>32</v>
      </c>
      <c r="N903" s="27" t="s">
        <v>81</v>
      </c>
      <c r="O903" s="27"/>
      <c r="P903" s="32">
        <v>11.845000000000001</v>
      </c>
      <c r="Q903" s="33"/>
      <c r="R903" s="33"/>
      <c r="S903" s="27"/>
      <c r="T903" s="27"/>
      <c r="U903" s="27"/>
      <c r="V903" s="27"/>
      <c r="W903" s="27"/>
      <c r="X903" s="32"/>
    </row>
    <row r="904" spans="1:24" x14ac:dyDescent="0.25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49">
        <v>33</v>
      </c>
      <c r="N904" s="27" t="s">
        <v>81</v>
      </c>
      <c r="O904" s="27" t="s">
        <v>94</v>
      </c>
      <c r="P904" s="32">
        <v>44.131760872327369</v>
      </c>
      <c r="Q904" s="33">
        <v>2</v>
      </c>
      <c r="R904" s="33">
        <v>0</v>
      </c>
      <c r="S904" s="27"/>
      <c r="T904" s="27"/>
      <c r="U904" s="27"/>
      <c r="V904" s="27"/>
      <c r="W904" s="27"/>
      <c r="X904" s="32"/>
    </row>
    <row r="905" spans="1:24" x14ac:dyDescent="0.2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49">
        <v>34</v>
      </c>
      <c r="N905" s="27"/>
      <c r="O905" s="27"/>
      <c r="P905" s="32"/>
      <c r="Q905" s="33"/>
      <c r="R905" s="33"/>
      <c r="S905" s="27"/>
      <c r="T905" s="27"/>
      <c r="U905" s="27"/>
      <c r="V905" s="27"/>
      <c r="W905" s="27"/>
      <c r="X905" s="32"/>
    </row>
    <row r="906" spans="1:24" x14ac:dyDescent="0.25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49">
        <v>35</v>
      </c>
      <c r="N906" s="27" t="s">
        <v>81</v>
      </c>
      <c r="O906" s="27" t="s">
        <v>95</v>
      </c>
      <c r="P906" s="32">
        <v>0</v>
      </c>
      <c r="Q906" s="33">
        <v>0</v>
      </c>
      <c r="R906" s="33">
        <v>0</v>
      </c>
      <c r="S906" s="27"/>
      <c r="T906" s="27"/>
      <c r="U906" s="27"/>
      <c r="V906" s="27"/>
      <c r="W906" s="27"/>
      <c r="X906" s="32"/>
    </row>
    <row r="907" spans="1:24" x14ac:dyDescent="0.25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49">
        <v>36</v>
      </c>
      <c r="N907" s="27"/>
      <c r="O907" s="27"/>
      <c r="P907" s="32"/>
      <c r="Q907" s="33"/>
      <c r="R907" s="33"/>
      <c r="S907" s="27"/>
      <c r="T907" s="27"/>
      <c r="U907" s="27"/>
      <c r="V907" s="27"/>
      <c r="W907" s="27"/>
      <c r="X907" s="32"/>
    </row>
    <row r="908" spans="1:24" x14ac:dyDescent="0.25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49">
        <v>37</v>
      </c>
      <c r="N908" s="27" t="s">
        <v>81</v>
      </c>
      <c r="O908" s="27"/>
      <c r="P908" s="32">
        <v>15.409999999999998</v>
      </c>
      <c r="Q908" s="33"/>
      <c r="R908" s="33"/>
      <c r="S908" s="27"/>
      <c r="T908" s="27"/>
      <c r="U908" s="27"/>
      <c r="V908" s="27"/>
      <c r="W908" s="27"/>
      <c r="X908" s="32"/>
    </row>
    <row r="909" spans="1:24" x14ac:dyDescent="0.25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49">
        <v>38</v>
      </c>
      <c r="N909" s="27"/>
      <c r="O909" s="27"/>
      <c r="P909" s="32"/>
      <c r="Q909" s="33"/>
      <c r="R909" s="33"/>
      <c r="S909" s="27"/>
      <c r="T909" s="27"/>
      <c r="U909" s="27"/>
      <c r="V909" s="27"/>
      <c r="W909" s="27"/>
      <c r="X909" s="32"/>
    </row>
    <row r="910" spans="1:24" x14ac:dyDescent="0.25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49">
        <v>39</v>
      </c>
      <c r="N910" s="27" t="s">
        <v>81</v>
      </c>
      <c r="O910" s="27" t="s">
        <v>95</v>
      </c>
      <c r="P910" s="32">
        <v>43.48776386334346</v>
      </c>
      <c r="Q910" s="33">
        <v>2</v>
      </c>
      <c r="R910" s="33">
        <v>6</v>
      </c>
      <c r="S910" s="27"/>
      <c r="T910" s="27"/>
      <c r="U910" s="27"/>
      <c r="V910" s="27"/>
      <c r="W910" s="27"/>
      <c r="X910" s="32"/>
    </row>
    <row r="911" spans="1:24" x14ac:dyDescent="0.25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49">
        <v>40</v>
      </c>
      <c r="N911" s="27"/>
      <c r="O911" s="27"/>
      <c r="P911" s="32"/>
      <c r="Q911" s="33"/>
      <c r="R911" s="33"/>
      <c r="S911" s="27"/>
      <c r="T911" s="27"/>
      <c r="U911" s="27"/>
      <c r="V911" s="27"/>
      <c r="W911" s="27"/>
      <c r="X911" s="32"/>
    </row>
    <row r="912" spans="1:24" x14ac:dyDescent="0.25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49">
        <v>41</v>
      </c>
      <c r="N912" s="27" t="s">
        <v>81</v>
      </c>
      <c r="O912" s="27" t="s">
        <v>95</v>
      </c>
      <c r="P912" s="32">
        <v>33.081483382445114</v>
      </c>
      <c r="Q912" s="33">
        <v>1</v>
      </c>
      <c r="R912" s="33">
        <v>4</v>
      </c>
      <c r="S912" s="27"/>
      <c r="T912" s="27"/>
      <c r="U912" s="27"/>
      <c r="V912" s="27"/>
      <c r="W912" s="27"/>
      <c r="X912" s="32"/>
    </row>
    <row r="913" spans="1:24" x14ac:dyDescent="0.25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49">
        <v>42</v>
      </c>
      <c r="N913" s="27"/>
      <c r="O913" s="27"/>
      <c r="P913" s="32"/>
      <c r="Q913" s="33"/>
      <c r="R913" s="33"/>
      <c r="S913" s="27"/>
      <c r="T913" s="27"/>
      <c r="U913" s="27"/>
      <c r="V913" s="27"/>
      <c r="W913" s="27"/>
      <c r="X913" s="32"/>
    </row>
    <row r="914" spans="1:24" x14ac:dyDescent="0.25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49">
        <v>43</v>
      </c>
      <c r="N914" s="27" t="s">
        <v>81</v>
      </c>
      <c r="O914" s="27" t="s">
        <v>95</v>
      </c>
      <c r="P914" s="32" t="s">
        <v>122</v>
      </c>
      <c r="Q914" s="33">
        <v>2</v>
      </c>
      <c r="R914" s="33" t="s">
        <v>122</v>
      </c>
      <c r="S914" s="27"/>
      <c r="T914" s="27"/>
      <c r="U914" s="27"/>
      <c r="V914" s="27"/>
      <c r="W914" s="27"/>
      <c r="X914" s="32"/>
    </row>
    <row r="915" spans="1:24" x14ac:dyDescent="0.2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49">
        <v>44</v>
      </c>
      <c r="N915" s="27"/>
      <c r="O915" s="27"/>
      <c r="P915" s="32"/>
      <c r="Q915" s="33"/>
      <c r="R915" s="33"/>
      <c r="S915" s="27"/>
      <c r="T915" s="27"/>
      <c r="U915" s="27"/>
      <c r="V915" s="27"/>
      <c r="W915" s="27"/>
      <c r="X915" s="32"/>
    </row>
    <row r="916" spans="1:24" x14ac:dyDescent="0.25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49">
        <v>45</v>
      </c>
      <c r="N916" s="27" t="s">
        <v>81</v>
      </c>
      <c r="O916" s="27" t="s">
        <v>89</v>
      </c>
      <c r="P916" s="32">
        <v>53.020695081123939</v>
      </c>
      <c r="Q916" s="33">
        <v>1</v>
      </c>
      <c r="R916" s="33">
        <v>16</v>
      </c>
      <c r="S916" s="27"/>
      <c r="T916" s="27"/>
      <c r="U916" s="27"/>
      <c r="V916" s="27"/>
      <c r="W916" s="27"/>
      <c r="X916" s="32"/>
    </row>
    <row r="917" spans="1:24" x14ac:dyDescent="0.25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49">
        <v>46</v>
      </c>
      <c r="N917" s="27"/>
      <c r="O917" s="27"/>
      <c r="P917" s="32"/>
      <c r="Q917" s="33"/>
      <c r="R917" s="33"/>
      <c r="S917" s="27"/>
      <c r="T917" s="27"/>
      <c r="U917" s="27"/>
      <c r="V917" s="27"/>
      <c r="W917" s="27"/>
      <c r="X917" s="32"/>
    </row>
    <row r="918" spans="1:24" x14ac:dyDescent="0.25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49">
        <v>47</v>
      </c>
      <c r="N918" s="27" t="s">
        <v>81</v>
      </c>
      <c r="O918" s="27" t="s">
        <v>89</v>
      </c>
      <c r="P918" s="32">
        <v>0</v>
      </c>
      <c r="Q918" s="33">
        <v>0</v>
      </c>
      <c r="R918" s="33">
        <v>0</v>
      </c>
      <c r="S918" s="27"/>
      <c r="T918" s="27"/>
      <c r="U918" s="27"/>
      <c r="V918" s="27"/>
      <c r="W918" s="27"/>
      <c r="X918" s="32"/>
    </row>
    <row r="919" spans="1:24" x14ac:dyDescent="0.25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49">
        <v>48</v>
      </c>
      <c r="N919" s="27"/>
      <c r="O919" s="27"/>
      <c r="P919" s="32"/>
      <c r="Q919" s="33"/>
      <c r="R919" s="33"/>
      <c r="S919" s="27"/>
      <c r="T919" s="27"/>
      <c r="U919" s="27"/>
      <c r="V919" s="27"/>
      <c r="W919" s="27"/>
      <c r="X919" s="32"/>
    </row>
    <row r="920" spans="1:24" x14ac:dyDescent="0.25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49">
        <v>49</v>
      </c>
      <c r="N920" s="27" t="s">
        <v>81</v>
      </c>
      <c r="O920" s="27" t="s">
        <v>89</v>
      </c>
      <c r="P920" s="32">
        <v>36.517781019210815</v>
      </c>
      <c r="Q920" s="33">
        <v>1</v>
      </c>
      <c r="R920" s="33">
        <v>15</v>
      </c>
      <c r="S920" s="27"/>
      <c r="T920" s="27"/>
      <c r="U920" s="27"/>
      <c r="V920" s="27"/>
      <c r="W920" s="27"/>
      <c r="X920" s="32"/>
    </row>
  </sheetData>
  <mergeCells count="10">
    <mergeCell ref="G197:I197"/>
    <mergeCell ref="J197:M197"/>
    <mergeCell ref="N197:P197"/>
    <mergeCell ref="R197:T197"/>
    <mergeCell ref="V197:W197"/>
    <mergeCell ref="G190:I190"/>
    <mergeCell ref="J190:M190"/>
    <mergeCell ref="N190:P190"/>
    <mergeCell ref="R190:T190"/>
    <mergeCell ref="V190:W190"/>
  </mergeCells>
  <conditionalFormatting sqref="E367:F375">
    <cfRule type="colorScale" priority="15">
      <colorScale>
        <cfvo type="min"/>
        <cfvo type="max"/>
        <color rgb="FFFFFFFF"/>
        <color rgb="FFF7C7AC"/>
      </colorScale>
    </cfRule>
  </conditionalFormatting>
  <conditionalFormatting sqref="E467:F475">
    <cfRule type="colorScale" priority="13">
      <colorScale>
        <cfvo type="min"/>
        <cfvo type="max"/>
        <color rgb="FFFFFFFF"/>
        <color rgb="FFF7C7AC"/>
      </colorScale>
    </cfRule>
  </conditionalFormatting>
  <conditionalFormatting sqref="E547:F555">
    <cfRule type="colorScale" priority="11">
      <colorScale>
        <cfvo type="min"/>
        <cfvo type="max"/>
        <color rgb="FFFFFFFF"/>
        <color rgb="FFF7C7AC"/>
      </colorScale>
    </cfRule>
  </conditionalFormatting>
  <conditionalFormatting sqref="E588:F595">
    <cfRule type="colorScale" priority="9">
      <colorScale>
        <cfvo type="min"/>
        <cfvo type="max"/>
        <color rgb="FFFFFFFF"/>
        <color rgb="FFF7C7AC"/>
      </colorScale>
    </cfRule>
  </conditionalFormatting>
  <conditionalFormatting sqref="G366:H375">
    <cfRule type="colorScale" priority="16">
      <colorScale>
        <cfvo type="min"/>
        <cfvo type="max"/>
        <color rgb="FFFFFFFF"/>
        <color rgb="FFA6C9EC"/>
      </colorScale>
    </cfRule>
  </conditionalFormatting>
  <conditionalFormatting sqref="G466:H475">
    <cfRule type="colorScale" priority="14">
      <colorScale>
        <cfvo type="min"/>
        <cfvo type="max"/>
        <color rgb="FFFFFFFF"/>
        <color rgb="FFA6C9EC"/>
      </colorScale>
    </cfRule>
  </conditionalFormatting>
  <conditionalFormatting sqref="G546:H555">
    <cfRule type="colorScale" priority="12">
      <colorScale>
        <cfvo type="min"/>
        <cfvo type="max"/>
        <color rgb="FFFFFFFF"/>
        <color rgb="FFA6C9EC"/>
      </colorScale>
    </cfRule>
  </conditionalFormatting>
  <conditionalFormatting sqref="G586:H595">
    <cfRule type="colorScale" priority="10">
      <colorScale>
        <cfvo type="min"/>
        <cfvo type="max"/>
        <color rgb="FFFFFFFF"/>
        <color rgb="FFA6C9EC"/>
      </colorScale>
    </cfRule>
  </conditionalFormatting>
  <conditionalFormatting sqref="G693:H702">
    <cfRule type="colorScale" priority="8">
      <colorScale>
        <cfvo type="min"/>
        <cfvo type="max"/>
        <color rgb="FFFFFFFF"/>
        <color rgb="FFA6C9EC"/>
      </colorScale>
    </cfRule>
  </conditionalFormatting>
  <conditionalFormatting sqref="E695:F702">
    <cfRule type="colorScale" priority="7">
      <colorScale>
        <cfvo type="min"/>
        <cfvo type="max"/>
        <color rgb="FFFFFFFF"/>
        <color rgb="FFF7C7AC"/>
      </colorScale>
    </cfRule>
  </conditionalFormatting>
  <conditionalFormatting sqref="P677:R779">
    <cfRule type="cellIs" dxfId="4" priority="6" operator="equal">
      <formula>0</formula>
    </cfRule>
  </conditionalFormatting>
  <conditionalFormatting sqref="G806:H807">
    <cfRule type="colorScale" priority="5">
      <colorScale>
        <cfvo type="min"/>
        <cfvo type="max"/>
        <color rgb="FFFFFFFF"/>
        <color rgb="FFA6C9EC"/>
      </colorScale>
    </cfRule>
  </conditionalFormatting>
  <conditionalFormatting sqref="P790:R807">
    <cfRule type="cellIs" dxfId="2" priority="4" operator="equal">
      <formula>0</formula>
    </cfRule>
  </conditionalFormatting>
  <conditionalFormatting sqref="G836:H845">
    <cfRule type="colorScale" priority="3">
      <colorScale>
        <cfvo type="min"/>
        <cfvo type="max"/>
        <color rgb="FFFFFFFF"/>
        <color rgb="FFA6C9EC"/>
      </colorScale>
    </cfRule>
  </conditionalFormatting>
  <conditionalFormatting sqref="E838:F845">
    <cfRule type="colorScale" priority="2">
      <colorScale>
        <cfvo type="min"/>
        <cfvo type="max"/>
        <color rgb="FFFFFFFF"/>
        <color rgb="FFF7C7AC"/>
      </colorScale>
    </cfRule>
  </conditionalFormatting>
  <conditionalFormatting sqref="P820:R870 P872:R920">
    <cfRule type="cellIs" dxfId="0" priority="1" operator="equal">
      <formula>0</formula>
    </cfRule>
  </conditionalFormatting>
  <dataValidations count="2">
    <dataValidation type="list" allowBlank="1" showInputMessage="1" showErrorMessage="1" sqref="L299:M332 S352:S430 M352:N430 U452:U525 O452:P525 O532:P569 U532:U569 T572:T671 N572:O671 T682:T779 T679:T680 N679:O779 T795:T807 T792:T793 N792:O807 T825:T920 T822:T823 N822:O920" xr:uid="{804F0AFC-E07C-4B9B-A3FD-AEB68EC6AC1C}">
      <formula1>$A$18:$A$27</formula1>
    </dataValidation>
    <dataValidation type="list" allowBlank="1" showInputMessage="1" showErrorMessage="1" sqref="B208:C208" xr:uid="{605C8630-B0BC-4DB7-8E8F-8A6B69239C15}">
      <formula1>$H$23:$H$32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9672D-A6E2-47FF-A2A9-82EDCB1C1F81}">
  <sheetPr codeName="Sheet2"/>
  <dimension ref="A1:AA30"/>
  <sheetViews>
    <sheetView workbookViewId="0">
      <selection activeCell="I29" sqref="I29:P29"/>
    </sheetView>
  </sheetViews>
  <sheetFormatPr defaultRowHeight="15" x14ac:dyDescent="0.25"/>
  <sheetData>
    <row r="1" spans="1:27" x14ac:dyDescent="0.25">
      <c r="A1" t="s">
        <v>75</v>
      </c>
      <c r="D1">
        <v>5</v>
      </c>
      <c r="E1">
        <v>2</v>
      </c>
    </row>
    <row r="2" spans="1:27" x14ac:dyDescent="0.25">
      <c r="E2" s="48" t="s">
        <v>46</v>
      </c>
      <c r="F2" s="48"/>
      <c r="G2" s="48"/>
      <c r="H2" s="48"/>
      <c r="I2" s="48" t="s">
        <v>24</v>
      </c>
      <c r="J2" s="48"/>
      <c r="K2" s="48"/>
      <c r="L2" s="48"/>
      <c r="M2" s="48"/>
      <c r="N2" s="48" t="s">
        <v>74</v>
      </c>
      <c r="O2" s="48"/>
      <c r="P2" s="48"/>
      <c r="Q2" s="48"/>
      <c r="R2" s="48"/>
      <c r="S2" s="48"/>
    </row>
    <row r="3" spans="1:27" s="2" customFormat="1" x14ac:dyDescent="0.25">
      <c r="A3" s="2" t="s">
        <v>14</v>
      </c>
      <c r="B3" s="2" t="s">
        <v>13</v>
      </c>
      <c r="C3" s="2" t="s">
        <v>12</v>
      </c>
      <c r="D3" s="2" t="s">
        <v>73</v>
      </c>
      <c r="E3" s="2" t="s">
        <v>72</v>
      </c>
      <c r="G3" s="2" t="s">
        <v>71</v>
      </c>
      <c r="H3" s="2" t="s">
        <v>70</v>
      </c>
      <c r="I3" s="2" t="s">
        <v>69</v>
      </c>
      <c r="J3" s="2" t="s">
        <v>53</v>
      </c>
      <c r="K3" s="2" t="s">
        <v>52</v>
      </c>
      <c r="L3" s="2" t="s">
        <v>21</v>
      </c>
      <c r="M3" s="2" t="s">
        <v>47</v>
      </c>
      <c r="N3" s="2" t="s">
        <v>22</v>
      </c>
      <c r="O3" s="2" t="s">
        <v>49</v>
      </c>
      <c r="P3" s="2" t="s">
        <v>18</v>
      </c>
      <c r="Q3" s="2" t="s">
        <v>68</v>
      </c>
      <c r="R3" s="2" t="s">
        <v>17</v>
      </c>
      <c r="S3" s="2" t="s">
        <v>67</v>
      </c>
      <c r="T3" s="2" t="s">
        <v>66</v>
      </c>
      <c r="U3" s="2" t="s">
        <v>65</v>
      </c>
      <c r="V3" s="2" t="s">
        <v>39</v>
      </c>
      <c r="W3" s="2" t="s">
        <v>64</v>
      </c>
      <c r="X3" s="2" t="s">
        <v>16</v>
      </c>
      <c r="Y3" s="2" t="s">
        <v>63</v>
      </c>
      <c r="Z3" s="2" t="s">
        <v>62</v>
      </c>
      <c r="AA3" s="2" t="s">
        <v>61</v>
      </c>
    </row>
    <row r="4" spans="1:27" x14ac:dyDescent="0.25">
      <c r="A4" t="s">
        <v>1</v>
      </c>
      <c r="B4" t="s">
        <v>6</v>
      </c>
      <c r="C4">
        <v>16</v>
      </c>
      <c r="D4">
        <v>2400</v>
      </c>
      <c r="G4">
        <v>20</v>
      </c>
      <c r="I4" t="s">
        <v>59</v>
      </c>
      <c r="J4">
        <v>50</v>
      </c>
      <c r="K4">
        <v>75</v>
      </c>
      <c r="L4">
        <v>40</v>
      </c>
      <c r="M4">
        <v>80</v>
      </c>
      <c r="N4">
        <v>20</v>
      </c>
      <c r="O4">
        <v>160</v>
      </c>
      <c r="Z4" t="s">
        <v>60</v>
      </c>
    </row>
    <row r="5" spans="1:27" x14ac:dyDescent="0.25">
      <c r="A5" t="s">
        <v>0</v>
      </c>
      <c r="B5" t="s">
        <v>3</v>
      </c>
      <c r="C5">
        <v>20</v>
      </c>
      <c r="D5">
        <v>1000</v>
      </c>
      <c r="G5">
        <v>10</v>
      </c>
      <c r="I5" t="s">
        <v>57</v>
      </c>
      <c r="J5">
        <v>20</v>
      </c>
      <c r="K5">
        <v>40</v>
      </c>
      <c r="L5">
        <v>10</v>
      </c>
      <c r="M5">
        <v>10</v>
      </c>
      <c r="N5">
        <v>20</v>
      </c>
      <c r="O5">
        <v>20</v>
      </c>
    </row>
    <row r="8" spans="1:27" x14ac:dyDescent="0.25">
      <c r="A8" t="s">
        <v>1</v>
      </c>
      <c r="B8" t="s">
        <v>6</v>
      </c>
      <c r="C8">
        <v>16</v>
      </c>
      <c r="D8">
        <v>2400</v>
      </c>
      <c r="G8">
        <v>20</v>
      </c>
      <c r="I8" t="s">
        <v>59</v>
      </c>
      <c r="J8">
        <v>50</v>
      </c>
      <c r="K8">
        <v>75</v>
      </c>
      <c r="L8">
        <v>40</v>
      </c>
      <c r="M8">
        <v>80</v>
      </c>
      <c r="N8">
        <v>20</v>
      </c>
      <c r="O8">
        <v>170</v>
      </c>
      <c r="P8">
        <f>J8*$D$1+K8*$E$1+M8*$E$1+N8*$D$1+O8*$E$1</f>
        <v>1000</v>
      </c>
    </row>
    <row r="9" spans="1:27" x14ac:dyDescent="0.25">
      <c r="A9" t="s">
        <v>0</v>
      </c>
      <c r="B9" t="s">
        <v>3</v>
      </c>
      <c r="C9">
        <v>20</v>
      </c>
      <c r="D9">
        <v>1000</v>
      </c>
      <c r="G9">
        <v>30</v>
      </c>
      <c r="I9" t="s">
        <v>57</v>
      </c>
      <c r="J9">
        <v>45</v>
      </c>
      <c r="K9">
        <v>20</v>
      </c>
      <c r="L9">
        <v>10</v>
      </c>
      <c r="M9">
        <v>20</v>
      </c>
      <c r="N9">
        <v>21</v>
      </c>
      <c r="O9">
        <v>45</v>
      </c>
      <c r="P9">
        <f>J9*$D$1+K9*$E$1+M9*$E$1+N9*$D$1+O9*$E$1</f>
        <v>500</v>
      </c>
    </row>
    <row r="12" spans="1:27" x14ac:dyDescent="0.25">
      <c r="J12">
        <v>7</v>
      </c>
      <c r="K12">
        <v>5</v>
      </c>
      <c r="L12">
        <v>2</v>
      </c>
      <c r="M12">
        <v>1</v>
      </c>
      <c r="N12">
        <v>5</v>
      </c>
      <c r="O12">
        <v>3</v>
      </c>
    </row>
    <row r="13" spans="1:27" x14ac:dyDescent="0.25">
      <c r="A13" t="s">
        <v>1</v>
      </c>
      <c r="B13" t="s">
        <v>6</v>
      </c>
      <c r="C13">
        <v>16</v>
      </c>
      <c r="D13">
        <v>240</v>
      </c>
      <c r="G13">
        <v>20</v>
      </c>
      <c r="I13" t="s">
        <v>59</v>
      </c>
      <c r="J13">
        <v>30</v>
      </c>
      <c r="K13">
        <v>70</v>
      </c>
      <c r="L13">
        <v>40</v>
      </c>
      <c r="M13">
        <v>79</v>
      </c>
      <c r="N13">
        <v>10</v>
      </c>
      <c r="O13">
        <v>77</v>
      </c>
      <c r="P13">
        <f>J13*$J$12+K13*$K$12+L13*$L$12+M13*$M$12+N13*$N$12+O13*$O$12</f>
        <v>1000</v>
      </c>
    </row>
    <row r="14" spans="1:27" x14ac:dyDescent="0.25">
      <c r="A14" t="s">
        <v>0</v>
      </c>
      <c r="B14" t="s">
        <v>3</v>
      </c>
      <c r="C14">
        <v>20</v>
      </c>
      <c r="D14">
        <v>100</v>
      </c>
      <c r="G14">
        <v>30</v>
      </c>
      <c r="I14" t="s">
        <v>57</v>
      </c>
      <c r="J14">
        <v>45</v>
      </c>
      <c r="K14">
        <v>20</v>
      </c>
      <c r="L14">
        <v>10</v>
      </c>
      <c r="M14">
        <v>20</v>
      </c>
      <c r="N14">
        <v>22</v>
      </c>
      <c r="O14">
        <v>45</v>
      </c>
      <c r="P14">
        <f>J14*$J$12+K14*$K$12+L14*$L$12+M14*$M$12+N14*$N$12+O14*$O$12</f>
        <v>700</v>
      </c>
    </row>
    <row r="17" spans="1:16" x14ac:dyDescent="0.25">
      <c r="J17">
        <v>20</v>
      </c>
      <c r="K17">
        <v>8</v>
      </c>
      <c r="M17">
        <v>2</v>
      </c>
      <c r="N17">
        <v>15</v>
      </c>
      <c r="O17">
        <v>4</v>
      </c>
    </row>
    <row r="18" spans="1:16" x14ac:dyDescent="0.25">
      <c r="A18" t="s">
        <v>1</v>
      </c>
      <c r="B18" t="s">
        <v>6</v>
      </c>
      <c r="C18">
        <v>16</v>
      </c>
      <c r="D18">
        <v>240</v>
      </c>
      <c r="G18">
        <v>20</v>
      </c>
      <c r="I18" t="s">
        <v>59</v>
      </c>
      <c r="J18">
        <v>20</v>
      </c>
      <c r="K18">
        <v>51</v>
      </c>
      <c r="L18">
        <v>40</v>
      </c>
      <c r="M18">
        <v>80</v>
      </c>
      <c r="N18">
        <v>15</v>
      </c>
      <c r="O18">
        <v>77</v>
      </c>
      <c r="P18">
        <f>J18*$J$17+K18*$K$17+M18*$M$17+N18*$N$17+O18*$O$17</f>
        <v>1501</v>
      </c>
    </row>
    <row r="19" spans="1:16" x14ac:dyDescent="0.25">
      <c r="A19" t="s">
        <v>0</v>
      </c>
      <c r="B19" t="s">
        <v>3</v>
      </c>
      <c r="C19">
        <v>20</v>
      </c>
      <c r="D19">
        <v>100</v>
      </c>
      <c r="G19">
        <v>30</v>
      </c>
      <c r="I19" t="s">
        <v>57</v>
      </c>
      <c r="J19">
        <v>22</v>
      </c>
      <c r="K19">
        <v>20</v>
      </c>
      <c r="L19">
        <v>10</v>
      </c>
      <c r="M19">
        <v>25</v>
      </c>
      <c r="N19">
        <v>21</v>
      </c>
      <c r="O19">
        <v>34</v>
      </c>
      <c r="P19">
        <f>J19*$J$17+K19*$K$17+M19*$M$17+N19*$N$17+O19*$O$17</f>
        <v>1101</v>
      </c>
    </row>
    <row r="22" spans="1:16" x14ac:dyDescent="0.25">
      <c r="J22">
        <v>22</v>
      </c>
      <c r="K22">
        <v>9</v>
      </c>
      <c r="M22">
        <v>5</v>
      </c>
      <c r="N22">
        <v>18</v>
      </c>
      <c r="O22">
        <v>8</v>
      </c>
    </row>
    <row r="23" spans="1:16" x14ac:dyDescent="0.25">
      <c r="A23" t="s">
        <v>1</v>
      </c>
      <c r="B23" t="s">
        <v>6</v>
      </c>
      <c r="C23">
        <v>16</v>
      </c>
      <c r="D23">
        <v>240</v>
      </c>
      <c r="G23">
        <v>20</v>
      </c>
      <c r="I23" t="s">
        <v>59</v>
      </c>
      <c r="J23">
        <v>20</v>
      </c>
      <c r="K23">
        <v>51</v>
      </c>
      <c r="L23">
        <v>40</v>
      </c>
      <c r="M23">
        <v>77</v>
      </c>
      <c r="N23">
        <v>12</v>
      </c>
      <c r="O23">
        <v>50</v>
      </c>
      <c r="P23">
        <f>J23*$J$22+K23*$K$22+M23*$M$22+N23*$N$22+O23*$O$22</f>
        <v>1900</v>
      </c>
    </row>
    <row r="24" spans="1:16" x14ac:dyDescent="0.25">
      <c r="A24" t="s">
        <v>0</v>
      </c>
      <c r="B24" t="s">
        <v>3</v>
      </c>
      <c r="C24">
        <v>20</v>
      </c>
      <c r="D24">
        <v>100</v>
      </c>
      <c r="G24">
        <v>30</v>
      </c>
      <c r="I24" t="s">
        <v>57</v>
      </c>
      <c r="J24">
        <v>22</v>
      </c>
      <c r="K24">
        <v>27</v>
      </c>
      <c r="L24">
        <v>10</v>
      </c>
      <c r="M24">
        <v>25</v>
      </c>
      <c r="N24">
        <v>21</v>
      </c>
      <c r="O24">
        <v>34</v>
      </c>
      <c r="P24">
        <f>J24*$J$22+K24*$K$22+M24*$M$22+N24*$N$22+O24*$O$22</f>
        <v>1502</v>
      </c>
    </row>
    <row r="28" spans="1:16" x14ac:dyDescent="0.25">
      <c r="J28">
        <v>22</v>
      </c>
      <c r="K28">
        <v>9</v>
      </c>
      <c r="M28">
        <v>5</v>
      </c>
      <c r="N28">
        <v>18</v>
      </c>
      <c r="O28">
        <v>8</v>
      </c>
    </row>
    <row r="29" spans="1:16" x14ac:dyDescent="0.25">
      <c r="A29" t="s">
        <v>54</v>
      </c>
      <c r="B29" t="s">
        <v>6</v>
      </c>
      <c r="C29">
        <v>17</v>
      </c>
      <c r="D29">
        <v>255</v>
      </c>
      <c r="G29">
        <v>20</v>
      </c>
      <c r="I29" t="s">
        <v>58</v>
      </c>
      <c r="J29">
        <v>15</v>
      </c>
      <c r="K29">
        <v>27</v>
      </c>
      <c r="L29">
        <v>12</v>
      </c>
      <c r="M29">
        <v>15</v>
      </c>
      <c r="N29">
        <v>12</v>
      </c>
      <c r="O29">
        <v>17</v>
      </c>
      <c r="P29">
        <f>J29*$J$28+K29*$K$28+M29*$M$28+N29*$N$28+O29*$O$28</f>
        <v>1000</v>
      </c>
    </row>
    <row r="30" spans="1:16" x14ac:dyDescent="0.25">
      <c r="A30" t="s">
        <v>0</v>
      </c>
      <c r="B30" t="s">
        <v>3</v>
      </c>
      <c r="C30">
        <v>20</v>
      </c>
      <c r="D30">
        <v>100</v>
      </c>
      <c r="G30">
        <v>30</v>
      </c>
      <c r="I30" t="s">
        <v>57</v>
      </c>
      <c r="J30">
        <v>13</v>
      </c>
      <c r="K30">
        <v>16</v>
      </c>
      <c r="L30">
        <v>10</v>
      </c>
      <c r="M30">
        <v>16</v>
      </c>
      <c r="N30">
        <v>17</v>
      </c>
      <c r="O30">
        <v>23</v>
      </c>
      <c r="P30">
        <f>J30*$J$22+K30*$K$22+M30*$M$22+N30*$N$22+O30*$O$22</f>
        <v>1000</v>
      </c>
    </row>
  </sheetData>
  <mergeCells count="3">
    <mergeCell ref="E2:H2"/>
    <mergeCell ref="N2:S2"/>
    <mergeCell ref="I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_TEST_Runs</vt:lpstr>
      <vt:lpstr>_TEST_Characters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Sheneman</dc:creator>
  <cp:lastModifiedBy>Stephen Sheneman</cp:lastModifiedBy>
  <dcterms:created xsi:type="dcterms:W3CDTF">2024-12-05T20:01:19Z</dcterms:created>
  <dcterms:modified xsi:type="dcterms:W3CDTF">2024-12-07T20:35:14Z</dcterms:modified>
</cp:coreProperties>
</file>