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el\Documents\Stories\DnD-Stories\Agranari\"/>
    </mc:Choice>
  </mc:AlternateContent>
  <xr:revisionPtr revIDLastSave="0" documentId="13_ncr:1_{3C53AED5-4AAC-410C-AC27-9A05AAC0FB0E}" xr6:coauthVersionLast="47" xr6:coauthVersionMax="47" xr10:uidLastSave="{00000000-0000-0000-0000-000000000000}"/>
  <bookViews>
    <workbookView xWindow="-120" yWindow="-11640" windowWidth="20730" windowHeight="11160" activeTab="4" xr2:uid="{B9DB5469-233B-4BC4-B3BA-52FF33A82184}"/>
  </bookViews>
  <sheets>
    <sheet name="Zajar" sheetId="1" r:id="rId1"/>
    <sheet name="Grarthta" sheetId="2" r:id="rId2"/>
    <sheet name="Rafrol" sheetId="3" r:id="rId3"/>
    <sheet name="23" sheetId="4" r:id="rId4"/>
    <sheet name="Tracker Shurlekt" sheetId="5" r:id="rId5"/>
    <sheet name="Wolf Goon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5" l="1"/>
  <c r="J17" i="5"/>
  <c r="J14" i="5"/>
  <c r="D21" i="5"/>
  <c r="D20" i="5"/>
  <c r="D19" i="5"/>
  <c r="D18" i="5"/>
  <c r="D17" i="5"/>
  <c r="D14" i="5"/>
  <c r="D15" i="5"/>
  <c r="D16" i="5"/>
  <c r="D7" i="5"/>
  <c r="D8" i="5" s="1"/>
  <c r="D5" i="5"/>
  <c r="J13" i="4"/>
  <c r="J12" i="4"/>
  <c r="D15" i="4"/>
  <c r="D14" i="4"/>
  <c r="D5" i="4"/>
  <c r="D6" i="4"/>
  <c r="J7" i="4"/>
  <c r="J8" i="4" s="1"/>
  <c r="J9" i="4"/>
  <c r="D12" i="4"/>
  <c r="D8" i="4"/>
  <c r="D9" i="5" l="1"/>
  <c r="J9" i="5" s="1"/>
  <c r="J10" i="5" s="1"/>
  <c r="J11" i="5" s="1"/>
  <c r="E6" i="5"/>
  <c r="D10" i="5"/>
  <c r="J10" i="4"/>
  <c r="D4" i="4"/>
  <c r="C7" i="1"/>
  <c r="H7" i="1" s="1"/>
  <c r="C7" i="3"/>
  <c r="H7" i="3" s="1"/>
  <c r="C11" i="3"/>
  <c r="H11" i="3" s="1"/>
  <c r="C6" i="3"/>
  <c r="C5" i="3"/>
  <c r="C10" i="3" s="1"/>
  <c r="C11" i="2"/>
  <c r="H11" i="2" s="1"/>
  <c r="C8" i="2"/>
  <c r="H8" i="2" s="1"/>
  <c r="C6" i="2"/>
  <c r="C5" i="2"/>
  <c r="C10" i="2" s="1"/>
  <c r="C11" i="1"/>
  <c r="H11" i="1" s="1"/>
  <c r="C8" i="1"/>
  <c r="H8" i="1" s="1"/>
  <c r="C6" i="1"/>
  <c r="C5" i="1"/>
  <c r="C10" i="1" s="1"/>
  <c r="D12" i="5" l="1"/>
  <c r="D13" i="5"/>
  <c r="D11" i="5"/>
  <c r="K9" i="5"/>
  <c r="E8" i="5"/>
  <c r="E7" i="5"/>
  <c r="E9" i="5"/>
  <c r="D9" i="4"/>
  <c r="D10" i="4"/>
  <c r="D11" i="4"/>
  <c r="D7" i="4"/>
  <c r="C8" i="3"/>
  <c r="H8" i="3" s="1"/>
  <c r="C9" i="3"/>
  <c r="C12" i="3"/>
  <c r="H12" i="3" s="1"/>
  <c r="C9" i="2"/>
  <c r="C12" i="2"/>
  <c r="H12" i="2" s="1"/>
  <c r="C7" i="2"/>
  <c r="C9" i="1"/>
  <c r="C12" i="1"/>
  <c r="H12" i="1" s="1"/>
  <c r="J11" i="4" l="1"/>
  <c r="L11" i="4" l="1"/>
  <c r="J14" i="4"/>
  <c r="L12" i="4" l="1"/>
</calcChain>
</file>

<file path=xl/sharedStrings.xml><?xml version="1.0" encoding="utf-8"?>
<sst xmlns="http://schemas.openxmlformats.org/spreadsheetml/2006/main" count="224" uniqueCount="121">
  <si>
    <t>Tools</t>
  </si>
  <si>
    <t>Variable</t>
  </si>
  <si>
    <t>Roll</t>
  </si>
  <si>
    <t>Value</t>
  </si>
  <si>
    <t>Units</t>
  </si>
  <si>
    <t>Label</t>
  </si>
  <si>
    <t>Input</t>
  </si>
  <si>
    <t>Output</t>
  </si>
  <si>
    <t>MovementSpeed</t>
  </si>
  <si>
    <t>ft</t>
  </si>
  <si>
    <t>BloodlustPower</t>
  </si>
  <si>
    <t>BloodlustMaxRange</t>
  </si>
  <si>
    <t>miles</t>
  </si>
  <si>
    <t>DamageRequiredPerBonus</t>
  </si>
  <si>
    <t>HealPerDamage</t>
  </si>
  <si>
    <t>Bite Heal</t>
  </si>
  <si>
    <t>PreyRushSpeed</t>
  </si>
  <si>
    <t>BiteBonusDamage</t>
  </si>
  <si>
    <t>HealPower</t>
  </si>
  <si>
    <t>Heal</t>
  </si>
  <si>
    <t>PainFrenzyDC</t>
  </si>
  <si>
    <t>Pain Frenzy</t>
  </si>
  <si>
    <t>Bear</t>
  </si>
  <si>
    <t>Grarthta</t>
  </si>
  <si>
    <t>Rafrol</t>
  </si>
  <si>
    <t>Monster</t>
  </si>
  <si>
    <t>Rancher</t>
  </si>
  <si>
    <t>Veternarian</t>
  </si>
  <si>
    <t>Bonus Damage</t>
  </si>
  <si>
    <t>Deer</t>
  </si>
  <si>
    <t>Slave</t>
  </si>
  <si>
    <t>BendingPower</t>
  </si>
  <si>
    <t>HoofLife</t>
  </si>
  <si>
    <t>BendCastTime</t>
  </si>
  <si>
    <t>23</t>
  </si>
  <si>
    <t>in</t>
  </si>
  <si>
    <t>days</t>
  </si>
  <si>
    <t>rounds</t>
  </si>
  <si>
    <t>DistancePerBendingPowerReduction</t>
  </si>
  <si>
    <t>Die</t>
  </si>
  <si>
    <t>1d10</t>
  </si>
  <si>
    <t>1d100</t>
  </si>
  <si>
    <t>1d20 (Disadv)</t>
  </si>
  <si>
    <t>hp</t>
  </si>
  <si>
    <t>MaxBendingRange</t>
  </si>
  <si>
    <t>min</t>
  </si>
  <si>
    <t>TouchBonusBendingPower</t>
  </si>
  <si>
    <t>1d10 (Disadv)</t>
  </si>
  <si>
    <t>SoftMaxBendingRange</t>
  </si>
  <si>
    <t>1d100 (Disadv)</t>
  </si>
  <si>
    <t>SpellDifficulty</t>
  </si>
  <si>
    <t>SpellDifficultyCastTimeIncrease</t>
  </si>
  <si>
    <t>SpellDifficultyCastRangeReduction</t>
  </si>
  <si>
    <t>Buff Ability Score</t>
  </si>
  <si>
    <t>Spell Fluency Variables</t>
  </si>
  <si>
    <t>count</t>
  </si>
  <si>
    <t>BendLargeTargetRange</t>
  </si>
  <si>
    <t>SelfBonusBendingPower</t>
  </si>
  <si>
    <t>TargetingSelf?</t>
  </si>
  <si>
    <t>CastDistance</t>
  </si>
  <si>
    <t>SpellFluency</t>
  </si>
  <si>
    <t>Zajar Zernam</t>
  </si>
  <si>
    <t>Final Hoof Length</t>
  </si>
  <si>
    <t>Percent Add Per Round</t>
  </si>
  <si>
    <t>Cast Time</t>
  </si>
  <si>
    <t>Bonus BendPower</t>
  </si>
  <si>
    <t>Total BendPower</t>
  </si>
  <si>
    <t>Base Cast Time</t>
  </si>
  <si>
    <t>HoofGrowthPerRound</t>
  </si>
  <si>
    <t>MaxStableHoofLength</t>
  </si>
  <si>
    <t>1d100 (Disadv x2)</t>
  </si>
  <si>
    <t>1d100 (Ax1, Dx2)</t>
  </si>
  <si>
    <t>1d20 (Ax1, Dx1)</t>
  </si>
  <si>
    <t>Tracker Shurlekt</t>
  </si>
  <si>
    <t>Wolf</t>
  </si>
  <si>
    <t>Bounty Hunter</t>
  </si>
  <si>
    <t>HighSightPower</t>
  </si>
  <si>
    <t>HindSightUnit</t>
  </si>
  <si>
    <t>1d10 (Disadv x2)</t>
  </si>
  <si>
    <t>HindSightMaxRewind</t>
  </si>
  <si>
    <t>1d10 (Disadv x3)</t>
  </si>
  <si>
    <t>HindSightRewindSpeed</t>
  </si>
  <si>
    <t>HindSightForwardSpeed</t>
  </si>
  <si>
    <t>AdrenalinePower</t>
  </si>
  <si>
    <t>HindSightTrackHead</t>
  </si>
  <si>
    <t>RewindsThisHindSight</t>
  </si>
  <si>
    <t>ForwardsThisHindSight</t>
  </si>
  <si>
    <t>Days</t>
  </si>
  <si>
    <t>Months</t>
  </si>
  <si>
    <t>Opponent</t>
  </si>
  <si>
    <t>Attack</t>
  </si>
  <si>
    <t>Dodge</t>
  </si>
  <si>
    <t>Crit</t>
  </si>
  <si>
    <t>AdrenalineDuration</t>
  </si>
  <si>
    <t>JumpACBonus</t>
  </si>
  <si>
    <t>AdrenalineCharges</t>
  </si>
  <si>
    <t>2d4</t>
  </si>
  <si>
    <t>charges</t>
  </si>
  <si>
    <t>AC</t>
  </si>
  <si>
    <t>AdrenalineACBonus</t>
  </si>
  <si>
    <t>1d10 (Adv)</t>
  </si>
  <si>
    <t>Bonus AC</t>
  </si>
  <si>
    <t>Weapon</t>
  </si>
  <si>
    <t>AdrenalineToHitBonus</t>
  </si>
  <si>
    <t>AdrenalineMovementBonus</t>
  </si>
  <si>
    <t>EnemyCCSaveBonus</t>
  </si>
  <si>
    <t>TrackPreyMinTime</t>
  </si>
  <si>
    <t>TrackPreyCritRange</t>
  </si>
  <si>
    <t>1d10 (Ax1, Dx1)</t>
  </si>
  <si>
    <t>crit range</t>
  </si>
  <si>
    <t>TrackPreyToHitBonus</t>
  </si>
  <si>
    <t>atk bonus</t>
  </si>
  <si>
    <t>ProneEnemyACBonus</t>
  </si>
  <si>
    <t>AC bonus</t>
  </si>
  <si>
    <t>DEX save bonus</t>
  </si>
  <si>
    <t>Base AC</t>
  </si>
  <si>
    <t>Total General AC</t>
  </si>
  <si>
    <t>Adrenaline Rush duration</t>
  </si>
  <si>
    <t>Exhaustion gained</t>
  </si>
  <si>
    <t>exhaustion</t>
  </si>
  <si>
    <t>LickWoundsHeal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</si>
</sst>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1" xfId="0" applyBorder="1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2" xfId="0" applyFill="1" applyBorder="1"/>
    <xf numFmtId="0" fontId="1" fillId="0" borderId="1" xfId="0" applyFont="1" applyFill="1" applyBorder="1"/>
    <xf numFmtId="0" fontId="0" fillId="0" borderId="5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714-733F-4E97-B72E-67D0FEEC1204}">
  <dimension ref="A1:H12"/>
  <sheetViews>
    <sheetView workbookViewId="0">
      <selection sqref="A1:H12"/>
    </sheetView>
  </sheetViews>
  <sheetFormatPr defaultRowHeight="14.25" x14ac:dyDescent="0.45"/>
  <cols>
    <col min="1" max="1" width="23.3984375" bestFit="1" customWidth="1"/>
  </cols>
  <sheetData>
    <row r="1" spans="1:8" x14ac:dyDescent="0.45">
      <c r="A1" t="s">
        <v>61</v>
      </c>
      <c r="B1" t="s">
        <v>22</v>
      </c>
      <c r="C1" t="s">
        <v>27</v>
      </c>
    </row>
    <row r="2" spans="1:8" x14ac:dyDescent="0.45">
      <c r="F2" s="9" t="s">
        <v>0</v>
      </c>
      <c r="G2" s="9"/>
      <c r="H2" s="9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30</v>
      </c>
      <c r="D4" t="s">
        <v>9</v>
      </c>
    </row>
    <row r="5" spans="1:8" ht="14.65" thickBot="1" x14ac:dyDescent="0.5">
      <c r="A5" t="s">
        <v>10</v>
      </c>
      <c r="B5" s="2">
        <v>1</v>
      </c>
      <c r="C5">
        <f>B5</f>
        <v>1</v>
      </c>
    </row>
    <row r="6" spans="1:8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8" ht="14.65" thickBot="1" x14ac:dyDescent="0.5">
      <c r="A7" t="s">
        <v>13</v>
      </c>
      <c r="B7" s="2">
        <v>14</v>
      </c>
      <c r="C7">
        <f>MAX(3,25-B7-C5)</f>
        <v>10</v>
      </c>
      <c r="F7" t="s">
        <v>28</v>
      </c>
      <c r="G7" s="2">
        <v>13</v>
      </c>
      <c r="H7">
        <f>ROUNDUP(G7/C7,0)</f>
        <v>2</v>
      </c>
    </row>
    <row r="8" spans="1:8" ht="14.65" thickBot="1" x14ac:dyDescent="0.5">
      <c r="A8" t="s">
        <v>14</v>
      </c>
      <c r="B8" s="2">
        <v>8</v>
      </c>
      <c r="C8">
        <f>B8*C5/100</f>
        <v>0.08</v>
      </c>
      <c r="F8" t="s">
        <v>15</v>
      </c>
      <c r="G8" s="2">
        <v>11</v>
      </c>
      <c r="H8">
        <f>ROUNDUP(G8*C8,0)</f>
        <v>1</v>
      </c>
    </row>
    <row r="9" spans="1:8" x14ac:dyDescent="0.45">
      <c r="A9" t="s">
        <v>16</v>
      </c>
      <c r="C9">
        <f>ROUNDUP((C4*C5/10)/5,0)*5</f>
        <v>5</v>
      </c>
      <c r="D9" t="s">
        <v>9</v>
      </c>
    </row>
    <row r="10" spans="1:8" ht="14.65" thickBot="1" x14ac:dyDescent="0.5">
      <c r="A10" t="s">
        <v>17</v>
      </c>
      <c r="C10">
        <f>C5</f>
        <v>1</v>
      </c>
    </row>
    <row r="11" spans="1:8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</row>
    <row r="12" spans="1:8" ht="14.65" thickBot="1" x14ac:dyDescent="0.5">
      <c r="A12" t="s">
        <v>20</v>
      </c>
      <c r="C12">
        <f>10+C5</f>
        <v>11</v>
      </c>
      <c r="F12" t="s">
        <v>21</v>
      </c>
      <c r="G12" s="2">
        <v>23</v>
      </c>
      <c r="H12" t="str">
        <f>IF(G12&gt;=C12,"SUCCESS","Failure")</f>
        <v>SUCCESS</v>
      </c>
    </row>
  </sheetData>
  <mergeCells count="1"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4601-C7D9-428C-8CBA-64EDFBE5BD3C}">
  <dimension ref="A1:I12"/>
  <sheetViews>
    <sheetView workbookViewId="0">
      <selection activeCell="I12" sqref="I12"/>
    </sheetView>
  </sheetViews>
  <sheetFormatPr defaultRowHeight="14.25" x14ac:dyDescent="0.45"/>
  <cols>
    <col min="1" max="1" width="23.3984375" bestFit="1" customWidth="1"/>
    <col min="6" max="6" width="10.33203125" bestFit="1" customWidth="1"/>
  </cols>
  <sheetData>
    <row r="1" spans="1:9" x14ac:dyDescent="0.45">
      <c r="A1" t="s">
        <v>23</v>
      </c>
      <c r="B1" t="s">
        <v>22</v>
      </c>
      <c r="C1" t="s">
        <v>26</v>
      </c>
    </row>
    <row r="2" spans="1:9" x14ac:dyDescent="0.45">
      <c r="F2" s="9" t="s">
        <v>0</v>
      </c>
      <c r="G2" s="9"/>
      <c r="H2" s="9"/>
    </row>
    <row r="3" spans="1:9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9" ht="14.65" thickBot="1" x14ac:dyDescent="0.5">
      <c r="A4" t="s">
        <v>8</v>
      </c>
      <c r="C4">
        <v>40</v>
      </c>
      <c r="D4" t="s">
        <v>9</v>
      </c>
    </row>
    <row r="5" spans="1:9" ht="14.65" thickBot="1" x14ac:dyDescent="0.5">
      <c r="A5" t="s">
        <v>10</v>
      </c>
      <c r="B5" s="2">
        <v>1</v>
      </c>
      <c r="C5">
        <f>B5</f>
        <v>1</v>
      </c>
    </row>
    <row r="6" spans="1:9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9" ht="14.65" thickBot="1" x14ac:dyDescent="0.5">
      <c r="A7" t="s">
        <v>13</v>
      </c>
      <c r="B7" s="2">
        <v>7</v>
      </c>
      <c r="C7">
        <f>MAX(5,20-B7-C5)</f>
        <v>12</v>
      </c>
    </row>
    <row r="8" spans="1:9" ht="14.65" thickBot="1" x14ac:dyDescent="0.5">
      <c r="A8" t="s">
        <v>14</v>
      </c>
      <c r="B8" s="2">
        <v>10</v>
      </c>
      <c r="C8">
        <f>B8*C5/100</f>
        <v>0.1</v>
      </c>
      <c r="F8" t="s">
        <v>15</v>
      </c>
      <c r="G8" s="2">
        <v>16</v>
      </c>
      <c r="H8">
        <f>ROUNDUP(G8*C8,0)</f>
        <v>2</v>
      </c>
      <c r="I8" t="s">
        <v>43</v>
      </c>
    </row>
    <row r="9" spans="1:9" x14ac:dyDescent="0.45">
      <c r="A9" t="s">
        <v>16</v>
      </c>
      <c r="C9">
        <f>ROUNDUP((C4*C5/10)/5,0)*5</f>
        <v>5</v>
      </c>
      <c r="D9" t="s">
        <v>9</v>
      </c>
    </row>
    <row r="10" spans="1:9" ht="14.65" thickBot="1" x14ac:dyDescent="0.5">
      <c r="A10" t="s">
        <v>17</v>
      </c>
      <c r="C10">
        <f>C5</f>
        <v>1</v>
      </c>
    </row>
    <row r="11" spans="1:9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  <c r="I11" t="s">
        <v>43</v>
      </c>
    </row>
    <row r="12" spans="1:9" ht="14.65" thickBot="1" x14ac:dyDescent="0.5">
      <c r="A12" t="s">
        <v>20</v>
      </c>
      <c r="C12">
        <f>10+C5</f>
        <v>11</v>
      </c>
      <c r="F12" t="s">
        <v>21</v>
      </c>
      <c r="G12" s="2">
        <v>10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6A2-D7BB-4A7D-81ED-2EF8834A6B07}">
  <dimension ref="A1:H12"/>
  <sheetViews>
    <sheetView workbookViewId="0">
      <selection activeCell="H8" sqref="H8"/>
    </sheetView>
  </sheetViews>
  <sheetFormatPr defaultRowHeight="14.25" x14ac:dyDescent="0.45"/>
  <cols>
    <col min="1" max="1" width="23.3984375" bestFit="1" customWidth="1"/>
    <col min="6" max="6" width="13.1328125" bestFit="1" customWidth="1"/>
  </cols>
  <sheetData>
    <row r="1" spans="1:8" x14ac:dyDescent="0.45">
      <c r="A1" t="s">
        <v>24</v>
      </c>
      <c r="B1" t="s">
        <v>22</v>
      </c>
      <c r="C1" t="s">
        <v>25</v>
      </c>
    </row>
    <row r="2" spans="1:8" x14ac:dyDescent="0.45">
      <c r="F2" s="9" t="s">
        <v>0</v>
      </c>
      <c r="G2" s="9"/>
      <c r="H2" s="9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35</v>
      </c>
      <c r="D4" t="s">
        <v>9</v>
      </c>
    </row>
    <row r="5" spans="1:8" ht="14.65" thickBot="1" x14ac:dyDescent="0.5">
      <c r="A5" t="s">
        <v>10</v>
      </c>
      <c r="B5" s="2">
        <v>10</v>
      </c>
      <c r="C5">
        <f>B5</f>
        <v>10</v>
      </c>
    </row>
    <row r="6" spans="1:8" ht="14.65" thickBot="1" x14ac:dyDescent="0.5">
      <c r="A6" t="s">
        <v>11</v>
      </c>
      <c r="B6" s="2">
        <v>1</v>
      </c>
      <c r="C6">
        <f>B6</f>
        <v>1</v>
      </c>
      <c r="D6" t="s">
        <v>12</v>
      </c>
    </row>
    <row r="7" spans="1:8" ht="14.65" thickBot="1" x14ac:dyDescent="0.5">
      <c r="A7" t="s">
        <v>13</v>
      </c>
      <c r="B7" s="2">
        <v>20</v>
      </c>
      <c r="C7">
        <f>MAX(3,25-B7-C5)</f>
        <v>3</v>
      </c>
      <c r="F7" t="s">
        <v>28</v>
      </c>
      <c r="G7" s="2">
        <v>11</v>
      </c>
      <c r="H7">
        <f>ROUNDUP(G7/C7,0)</f>
        <v>4</v>
      </c>
    </row>
    <row r="8" spans="1:8" ht="14.65" thickBot="1" x14ac:dyDescent="0.5">
      <c r="A8" t="s">
        <v>14</v>
      </c>
      <c r="B8" s="2">
        <v>7</v>
      </c>
      <c r="C8">
        <f>B8*C5/100</f>
        <v>0.7</v>
      </c>
      <c r="F8" t="s">
        <v>15</v>
      </c>
      <c r="G8" s="2">
        <v>3</v>
      </c>
      <c r="H8">
        <f>ROUNDUP(G8*C8,0)</f>
        <v>3</v>
      </c>
    </row>
    <row r="9" spans="1:8" x14ac:dyDescent="0.45">
      <c r="A9" t="s">
        <v>16</v>
      </c>
      <c r="C9">
        <f>ROUNDUP((C4*C5/10)/5,0)*5</f>
        <v>35</v>
      </c>
      <c r="D9" t="s">
        <v>9</v>
      </c>
    </row>
    <row r="10" spans="1:8" ht="14.65" thickBot="1" x14ac:dyDescent="0.5">
      <c r="A10" t="s">
        <v>17</v>
      </c>
      <c r="C10">
        <f>C5</f>
        <v>10</v>
      </c>
    </row>
    <row r="11" spans="1:8" ht="14.65" thickBot="1" x14ac:dyDescent="0.5">
      <c r="A11" t="s">
        <v>18</v>
      </c>
      <c r="B11" s="2">
        <v>2</v>
      </c>
      <c r="C11">
        <f>B11</f>
        <v>2</v>
      </c>
      <c r="F11" t="s">
        <v>19</v>
      </c>
      <c r="G11" s="2"/>
      <c r="H11">
        <f>G11+C11</f>
        <v>2</v>
      </c>
    </row>
    <row r="12" spans="1:8" ht="14.65" thickBot="1" x14ac:dyDescent="0.5">
      <c r="A12" t="s">
        <v>20</v>
      </c>
      <c r="C12">
        <f>10+C5</f>
        <v>20</v>
      </c>
      <c r="F12" t="s">
        <v>21</v>
      </c>
      <c r="G12" s="2">
        <v>19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92FA-46C7-4490-B8BE-DC20D051C225}">
  <dimension ref="A1:M22"/>
  <sheetViews>
    <sheetView workbookViewId="0">
      <selection activeCell="G9" sqref="G9"/>
    </sheetView>
  </sheetViews>
  <sheetFormatPr defaultRowHeight="14.25" x14ac:dyDescent="0.45"/>
  <cols>
    <col min="1" max="1" width="32.06640625" bestFit="1" customWidth="1"/>
    <col min="2" max="2" width="14.59765625" bestFit="1" customWidth="1"/>
    <col min="4" max="4" width="5.6640625" bestFit="1" customWidth="1"/>
    <col min="7" max="7" width="21.1328125" bestFit="1" customWidth="1"/>
    <col min="9" max="9" width="2.19921875" bestFit="1" customWidth="1"/>
    <col min="10" max="10" width="7.796875" bestFit="1" customWidth="1"/>
    <col min="11" max="11" width="6.59765625" bestFit="1" customWidth="1"/>
  </cols>
  <sheetData>
    <row r="1" spans="1:13" x14ac:dyDescent="0.45">
      <c r="A1" s="5" t="s">
        <v>34</v>
      </c>
      <c r="B1" s="5"/>
      <c r="C1" t="s">
        <v>29</v>
      </c>
      <c r="D1" t="s">
        <v>30</v>
      </c>
    </row>
    <row r="2" spans="1:13" x14ac:dyDescent="0.45">
      <c r="G2" s="9" t="s">
        <v>0</v>
      </c>
      <c r="H2" s="9"/>
      <c r="I2" s="9"/>
      <c r="J2" s="9"/>
      <c r="K2" s="9"/>
    </row>
    <row r="3" spans="1:13" s="6" customFormat="1" ht="14.65" thickBot="1" x14ac:dyDescent="0.5">
      <c r="A3" s="1" t="s">
        <v>1</v>
      </c>
      <c r="B3" s="1" t="s">
        <v>39</v>
      </c>
      <c r="C3" s="4" t="s">
        <v>2</v>
      </c>
      <c r="D3" s="1" t="s">
        <v>3</v>
      </c>
      <c r="E3" s="1" t="s">
        <v>4</v>
      </c>
      <c r="F3" s="1"/>
      <c r="G3" s="1" t="s">
        <v>5</v>
      </c>
      <c r="H3" s="10" t="s">
        <v>6</v>
      </c>
      <c r="I3" s="10"/>
      <c r="J3" s="10" t="s">
        <v>7</v>
      </c>
      <c r="K3" s="10"/>
    </row>
    <row r="4" spans="1:13" ht="14.65" thickBot="1" x14ac:dyDescent="0.5">
      <c r="A4" t="s">
        <v>31</v>
      </c>
      <c r="B4" t="s">
        <v>40</v>
      </c>
      <c r="C4" s="2">
        <v>6</v>
      </c>
      <c r="D4">
        <f>C4</f>
        <v>6</v>
      </c>
    </row>
    <row r="5" spans="1:13" ht="14.65" thickBot="1" x14ac:dyDescent="0.5">
      <c r="A5" t="s">
        <v>68</v>
      </c>
      <c r="B5" t="s">
        <v>41</v>
      </c>
      <c r="C5" s="2">
        <v>22</v>
      </c>
      <c r="D5" s="3">
        <f>(100-C5+20)/240</f>
        <v>0.40833333333333333</v>
      </c>
      <c r="E5" t="s">
        <v>35</v>
      </c>
      <c r="G5" t="s">
        <v>58</v>
      </c>
      <c r="H5" s="2"/>
    </row>
    <row r="6" spans="1:13" ht="14.65" thickBot="1" x14ac:dyDescent="0.5">
      <c r="A6" t="s">
        <v>69</v>
      </c>
      <c r="B6" t="s">
        <v>71</v>
      </c>
      <c r="C6" s="2"/>
      <c r="D6">
        <f>5*C6/100</f>
        <v>0</v>
      </c>
      <c r="E6" t="s">
        <v>35</v>
      </c>
      <c r="G6" t="s">
        <v>59</v>
      </c>
      <c r="H6" s="2">
        <v>0</v>
      </c>
      <c r="I6" t="s">
        <v>9</v>
      </c>
    </row>
    <row r="7" spans="1:13" ht="14.65" thickBot="1" x14ac:dyDescent="0.5">
      <c r="A7" t="s">
        <v>32</v>
      </c>
      <c r="B7" t="s">
        <v>40</v>
      </c>
      <c r="C7" s="2">
        <v>3</v>
      </c>
      <c r="D7">
        <f>C7+D4</f>
        <v>9</v>
      </c>
      <c r="E7" t="s">
        <v>36</v>
      </c>
      <c r="G7" t="s">
        <v>50</v>
      </c>
      <c r="H7" s="2">
        <v>100</v>
      </c>
      <c r="J7" s="11">
        <f>H7-H8</f>
        <v>50</v>
      </c>
    </row>
    <row r="8" spans="1:13" ht="14.65" thickBot="1" x14ac:dyDescent="0.5">
      <c r="A8" t="s">
        <v>38</v>
      </c>
      <c r="B8" t="s">
        <v>42</v>
      </c>
      <c r="C8" s="2">
        <v>3</v>
      </c>
      <c r="D8">
        <f>C8*5</f>
        <v>15</v>
      </c>
      <c r="E8" t="s">
        <v>9</v>
      </c>
      <c r="G8" t="s">
        <v>60</v>
      </c>
      <c r="H8" s="2">
        <v>50</v>
      </c>
      <c r="J8" s="11">
        <f>(1+(J7/100))</f>
        <v>1.5</v>
      </c>
    </row>
    <row r="9" spans="1:13" ht="14.65" thickBot="1" x14ac:dyDescent="0.5">
      <c r="A9" t="s">
        <v>33</v>
      </c>
      <c r="B9" t="s">
        <v>42</v>
      </c>
      <c r="C9" s="2">
        <v>4</v>
      </c>
      <c r="D9">
        <f>MAX(1,23-(D4+C9))</f>
        <v>13</v>
      </c>
      <c r="E9" t="s">
        <v>37</v>
      </c>
      <c r="G9" s="11" t="s">
        <v>65</v>
      </c>
      <c r="H9" s="11"/>
      <c r="I9" s="11"/>
      <c r="J9" s="11">
        <f>(IF(H6=0,D12,1))+IF(H5="y",D13,0)</f>
        <v>2</v>
      </c>
      <c r="K9" s="11"/>
      <c r="L9" s="11"/>
      <c r="M9" s="11"/>
    </row>
    <row r="10" spans="1:13" x14ac:dyDescent="0.45">
      <c r="A10" t="s">
        <v>48</v>
      </c>
      <c r="D10">
        <f>(D4-1)*D8</f>
        <v>75</v>
      </c>
      <c r="E10" t="s">
        <v>9</v>
      </c>
      <c r="G10" s="11" t="s">
        <v>66</v>
      </c>
      <c r="H10" s="11"/>
      <c r="I10" s="11"/>
      <c r="J10" s="12">
        <f>(D4-((J8*D15)*H6/D8))*J9</f>
        <v>12</v>
      </c>
      <c r="K10" s="11"/>
      <c r="L10" s="11"/>
      <c r="M10" s="11"/>
    </row>
    <row r="11" spans="1:13" ht="14.65" thickBot="1" x14ac:dyDescent="0.5">
      <c r="A11" t="s">
        <v>44</v>
      </c>
      <c r="D11">
        <f>D4*D8</f>
        <v>90</v>
      </c>
      <c r="E11" t="s">
        <v>9</v>
      </c>
      <c r="G11" s="11" t="s">
        <v>67</v>
      </c>
      <c r="H11" s="11"/>
      <c r="I11" s="11"/>
      <c r="J11" s="13">
        <f>IF(J10&gt;0,ROUNDDOWN((D4/J10)*D9,0),"OoB")</f>
        <v>6</v>
      </c>
      <c r="K11" s="11" t="s">
        <v>37</v>
      </c>
      <c r="L11" s="11">
        <f>IF(J10&gt;0,J11*6/60,"OoB")</f>
        <v>0.6</v>
      </c>
      <c r="M11" s="11" t="s">
        <v>45</v>
      </c>
    </row>
    <row r="12" spans="1:13" ht="14.65" thickBot="1" x14ac:dyDescent="0.5">
      <c r="A12" t="s">
        <v>46</v>
      </c>
      <c r="B12" t="s">
        <v>47</v>
      </c>
      <c r="C12" s="2">
        <v>5</v>
      </c>
      <c r="D12">
        <f>(C12/5)+1</f>
        <v>2</v>
      </c>
      <c r="G12" t="s">
        <v>64</v>
      </c>
      <c r="J12">
        <f>IF(J10&gt;0,ROUNDDOWN(MAX(1,J11*(J8*D14)),0),"OoB")</f>
        <v>18</v>
      </c>
      <c r="K12" t="s">
        <v>37</v>
      </c>
      <c r="L12">
        <f>IF(J10&gt;0,J12*6/60,"OoB")</f>
        <v>1.8</v>
      </c>
      <c r="M12" t="s">
        <v>45</v>
      </c>
    </row>
    <row r="13" spans="1:13" ht="14.65" thickBot="1" x14ac:dyDescent="0.5">
      <c r="A13" t="s">
        <v>57</v>
      </c>
      <c r="D13">
        <v>5</v>
      </c>
      <c r="G13" t="s">
        <v>63</v>
      </c>
      <c r="J13" s="8">
        <f>IF(J10&gt;0,1/J12,0)</f>
        <v>5.5555555555555552E-2</v>
      </c>
    </row>
    <row r="14" spans="1:13" ht="14.65" thickBot="1" x14ac:dyDescent="0.5">
      <c r="A14" t="s">
        <v>51</v>
      </c>
      <c r="B14" t="s">
        <v>72</v>
      </c>
      <c r="C14" s="2"/>
      <c r="D14">
        <f>MIN(20,21-C14)/10</f>
        <v>2</v>
      </c>
      <c r="G14" t="s">
        <v>62</v>
      </c>
      <c r="J14">
        <f>IF(J10&gt;0,J12*D5,"OoB")</f>
        <v>7.35</v>
      </c>
    </row>
    <row r="15" spans="1:13" ht="14.65" thickBot="1" x14ac:dyDescent="0.5">
      <c r="A15" t="s">
        <v>52</v>
      </c>
      <c r="B15" t="s">
        <v>72</v>
      </c>
      <c r="C15" s="2"/>
      <c r="D15">
        <f>MIN(20,21-C15)/10</f>
        <v>2</v>
      </c>
    </row>
    <row r="16" spans="1:13" x14ac:dyDescent="0.45">
      <c r="A16" t="s">
        <v>56</v>
      </c>
    </row>
    <row r="17" spans="1:3" x14ac:dyDescent="0.45">
      <c r="C17" s="14"/>
    </row>
    <row r="21" spans="1:3" x14ac:dyDescent="0.45">
      <c r="A21" s="1" t="s">
        <v>54</v>
      </c>
    </row>
    <row r="22" spans="1:3" x14ac:dyDescent="0.45">
      <c r="A22" t="s">
        <v>53</v>
      </c>
    </row>
  </sheetData>
  <mergeCells count="3">
    <mergeCell ref="H3:I3"/>
    <mergeCell ref="J3:K3"/>
    <mergeCell ref="G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FBE2-AD5D-4485-BBB2-1057D825DAB4}">
  <dimension ref="A1:K28"/>
  <sheetViews>
    <sheetView tabSelected="1" topLeftCell="A9" workbookViewId="0">
      <selection sqref="A1:K28"/>
    </sheetView>
  </sheetViews>
  <sheetFormatPr defaultRowHeight="14.25" x14ac:dyDescent="0.45"/>
  <cols>
    <col min="1" max="1" width="24.73046875" bestFit="1" customWidth="1"/>
    <col min="2" max="2" width="15.265625" bestFit="1" customWidth="1"/>
    <col min="7" max="7" width="22.33203125" bestFit="1" customWidth="1"/>
    <col min="8" max="8" width="5.265625" bestFit="1" customWidth="1"/>
    <col min="9" max="9" width="5.265625" customWidth="1"/>
  </cols>
  <sheetData>
    <row r="1" spans="1:11" x14ac:dyDescent="0.45">
      <c r="A1" t="s">
        <v>73</v>
      </c>
      <c r="B1" t="s">
        <v>74</v>
      </c>
      <c r="C1" t="s">
        <v>75</v>
      </c>
    </row>
    <row r="2" spans="1:11" x14ac:dyDescent="0.45">
      <c r="G2" s="9" t="s">
        <v>0</v>
      </c>
      <c r="H2" s="9"/>
      <c r="I2" s="9"/>
      <c r="J2" s="9"/>
      <c r="K2" s="9"/>
    </row>
    <row r="3" spans="1:11" x14ac:dyDescent="0.45">
      <c r="A3" s="1" t="s">
        <v>1</v>
      </c>
      <c r="B3" s="1" t="s">
        <v>39</v>
      </c>
      <c r="C3" s="1" t="s">
        <v>2</v>
      </c>
      <c r="D3" s="1" t="s">
        <v>3</v>
      </c>
      <c r="E3" s="1" t="s">
        <v>4</v>
      </c>
      <c r="F3" s="1"/>
      <c r="G3" s="1" t="s">
        <v>5</v>
      </c>
      <c r="H3" s="10" t="s">
        <v>6</v>
      </c>
      <c r="I3" s="10"/>
      <c r="J3" s="10" t="s">
        <v>7</v>
      </c>
      <c r="K3" s="10"/>
    </row>
    <row r="4" spans="1:11" ht="14.65" thickBot="1" x14ac:dyDescent="0.5">
      <c r="A4" t="s">
        <v>8</v>
      </c>
      <c r="D4">
        <v>45</v>
      </c>
      <c r="E4" t="s">
        <v>9</v>
      </c>
    </row>
    <row r="5" spans="1:11" ht="14.65" thickBot="1" x14ac:dyDescent="0.5">
      <c r="A5" t="s">
        <v>76</v>
      </c>
      <c r="B5" t="s">
        <v>78</v>
      </c>
      <c r="C5" s="15">
        <v>3</v>
      </c>
      <c r="D5">
        <f>C5</f>
        <v>3</v>
      </c>
    </row>
    <row r="6" spans="1:11" ht="14.65" thickBot="1" x14ac:dyDescent="0.5">
      <c r="A6" t="s">
        <v>77</v>
      </c>
      <c r="B6" t="s">
        <v>80</v>
      </c>
      <c r="C6" s="2">
        <v>5</v>
      </c>
      <c r="E6" t="str">
        <f>IF(C6=1,"Seconds",IF(C6=2,"Minutes",IF(C6=3,"Hours",IF(C6=4,"Days",IF(C6=5,"Weeks",IF(C6=6,"Months",IF(C6=7,"Years",IF(C6=8,"Decades",IF(C6=9,"Centuries",IF(C6=10,"Millenia","INVALID"))))))))))</f>
        <v>Weeks</v>
      </c>
      <c r="H6" s="14"/>
      <c r="I6" s="14"/>
    </row>
    <row r="7" spans="1:11" ht="14.65" thickBot="1" x14ac:dyDescent="0.5">
      <c r="A7" t="s">
        <v>79</v>
      </c>
      <c r="B7" t="s">
        <v>70</v>
      </c>
      <c r="C7" s="16">
        <v>8</v>
      </c>
      <c r="D7">
        <f>C7</f>
        <v>8</v>
      </c>
      <c r="E7" t="str">
        <f>E6</f>
        <v>Weeks</v>
      </c>
      <c r="G7" t="s">
        <v>85</v>
      </c>
      <c r="H7" s="2"/>
      <c r="I7" t="s">
        <v>55</v>
      </c>
    </row>
    <row r="8" spans="1:11" ht="14.65" thickBot="1" x14ac:dyDescent="0.5">
      <c r="A8" t="s">
        <v>81</v>
      </c>
      <c r="B8" t="s">
        <v>70</v>
      </c>
      <c r="C8" s="2">
        <v>19</v>
      </c>
      <c r="D8">
        <f>D7*C8/100</f>
        <v>1.52</v>
      </c>
      <c r="E8" t="str">
        <f>E6</f>
        <v>Weeks</v>
      </c>
      <c r="G8" t="s">
        <v>86</v>
      </c>
      <c r="H8" s="2"/>
      <c r="I8" t="s">
        <v>55</v>
      </c>
    </row>
    <row r="9" spans="1:11" ht="14.65" thickBot="1" x14ac:dyDescent="0.5">
      <c r="A9" t="s">
        <v>82</v>
      </c>
      <c r="B9" t="s">
        <v>49</v>
      </c>
      <c r="C9" s="17">
        <v>40</v>
      </c>
      <c r="D9">
        <f>D7*C9/100</f>
        <v>3.2</v>
      </c>
      <c r="E9" t="str">
        <f>E6</f>
        <v>Weeks</v>
      </c>
      <c r="G9" t="s">
        <v>84</v>
      </c>
      <c r="J9" s="7">
        <f>MIN(0,MAX(-D7,-(H7*D8)+(H8*D9)))</f>
        <v>0</v>
      </c>
      <c r="K9" t="str">
        <f>E6</f>
        <v>Weeks</v>
      </c>
    </row>
    <row r="10" spans="1:11" ht="14.65" thickBot="1" x14ac:dyDescent="0.5">
      <c r="A10" t="s">
        <v>83</v>
      </c>
      <c r="B10" t="s">
        <v>40</v>
      </c>
      <c r="C10" s="2">
        <v>7</v>
      </c>
      <c r="D10">
        <f>C6</f>
        <v>5</v>
      </c>
      <c r="H10" s="14"/>
      <c r="I10" s="14"/>
      <c r="J10" s="7">
        <f>J9*7</f>
        <v>0</v>
      </c>
      <c r="K10" t="s">
        <v>87</v>
      </c>
    </row>
    <row r="11" spans="1:11" ht="14.65" thickBot="1" x14ac:dyDescent="0.5">
      <c r="A11" t="s">
        <v>93</v>
      </c>
      <c r="B11" t="s">
        <v>40</v>
      </c>
      <c r="C11" s="2">
        <v>1</v>
      </c>
      <c r="D11">
        <f>C11+D10</f>
        <v>6</v>
      </c>
      <c r="E11" t="s">
        <v>37</v>
      </c>
      <c r="H11" s="14"/>
      <c r="I11" s="14"/>
      <c r="J11" s="7">
        <f>J10/30</f>
        <v>0</v>
      </c>
      <c r="K11" t="s">
        <v>88</v>
      </c>
    </row>
    <row r="12" spans="1:11" ht="14.65" thickBot="1" x14ac:dyDescent="0.5">
      <c r="A12" t="s">
        <v>99</v>
      </c>
      <c r="B12" t="s">
        <v>47</v>
      </c>
      <c r="C12" s="2">
        <v>1</v>
      </c>
      <c r="D12">
        <f>ROUNDUP(C12+D10/2,0)</f>
        <v>4</v>
      </c>
      <c r="E12" t="s">
        <v>113</v>
      </c>
      <c r="G12" t="s">
        <v>115</v>
      </c>
      <c r="H12" s="2">
        <v>13</v>
      </c>
      <c r="I12" t="s">
        <v>98</v>
      </c>
    </row>
    <row r="13" spans="1:11" ht="14.65" thickBot="1" x14ac:dyDescent="0.5">
      <c r="A13" t="s">
        <v>103</v>
      </c>
      <c r="B13" t="s">
        <v>47</v>
      </c>
      <c r="C13" s="19">
        <v>2</v>
      </c>
      <c r="D13">
        <f>ROUNDUP(C13+D10/2,0)</f>
        <v>5</v>
      </c>
      <c r="E13" t="s">
        <v>111</v>
      </c>
      <c r="G13" t="s">
        <v>101</v>
      </c>
      <c r="H13" s="2">
        <v>4</v>
      </c>
      <c r="I13" t="s">
        <v>113</v>
      </c>
    </row>
    <row r="14" spans="1:11" ht="14.65" thickBot="1" x14ac:dyDescent="0.5">
      <c r="A14" t="s">
        <v>104</v>
      </c>
      <c r="B14" t="s">
        <v>40</v>
      </c>
      <c r="C14" s="17">
        <v>5</v>
      </c>
      <c r="D14">
        <f>ROUNDUP((D4*C14*D10/75)/5,0)*5</f>
        <v>15</v>
      </c>
      <c r="E14" t="s">
        <v>9</v>
      </c>
      <c r="G14" t="s">
        <v>116</v>
      </c>
      <c r="J14">
        <f>H12+H13</f>
        <v>17</v>
      </c>
      <c r="K14" t="s">
        <v>98</v>
      </c>
    </row>
    <row r="15" spans="1:11" ht="14.65" thickBot="1" x14ac:dyDescent="0.5">
      <c r="A15" t="s">
        <v>94</v>
      </c>
      <c r="B15" t="s">
        <v>47</v>
      </c>
      <c r="C15" s="2">
        <v>4</v>
      </c>
      <c r="D15">
        <f>C15</f>
        <v>4</v>
      </c>
      <c r="E15" t="s">
        <v>113</v>
      </c>
      <c r="H15" s="14"/>
      <c r="I15" s="14"/>
    </row>
    <row r="16" spans="1:11" ht="14.65" thickBot="1" x14ac:dyDescent="0.5">
      <c r="A16" t="s">
        <v>95</v>
      </c>
      <c r="B16" t="s">
        <v>96</v>
      </c>
      <c r="C16" s="2">
        <v>8</v>
      </c>
      <c r="D16">
        <f>C16</f>
        <v>8</v>
      </c>
      <c r="E16" t="s">
        <v>97</v>
      </c>
      <c r="G16" t="s">
        <v>117</v>
      </c>
      <c r="H16" s="2">
        <v>4</v>
      </c>
      <c r="I16" s="14" t="s">
        <v>37</v>
      </c>
    </row>
    <row r="17" spans="1:11" ht="14.65" thickBot="1" x14ac:dyDescent="0.5">
      <c r="A17" t="s">
        <v>105</v>
      </c>
      <c r="B17" t="s">
        <v>108</v>
      </c>
      <c r="C17" s="2">
        <v>8</v>
      </c>
      <c r="D17">
        <f>C17</f>
        <v>8</v>
      </c>
      <c r="E17" t="s">
        <v>114</v>
      </c>
      <c r="G17" t="s">
        <v>118</v>
      </c>
      <c r="H17" s="14"/>
      <c r="I17" s="14"/>
      <c r="J17">
        <f>ROUNDUP(ROUNDDOWN(H16/(D11/2),0)*(D11/2)/D11,0)</f>
        <v>1</v>
      </c>
      <c r="K17" t="s">
        <v>119</v>
      </c>
    </row>
    <row r="18" spans="1:11" ht="14.65" thickBot="1" x14ac:dyDescent="0.5">
      <c r="A18" t="s">
        <v>106</v>
      </c>
      <c r="B18" t="s">
        <v>78</v>
      </c>
      <c r="C18" s="19">
        <v>7</v>
      </c>
      <c r="D18">
        <f>11-C18</f>
        <v>4</v>
      </c>
      <c r="E18" t="s">
        <v>45</v>
      </c>
    </row>
    <row r="19" spans="1:11" ht="14.65" thickBot="1" x14ac:dyDescent="0.5">
      <c r="A19" t="s">
        <v>107</v>
      </c>
      <c r="B19" t="s">
        <v>80</v>
      </c>
      <c r="C19" s="2">
        <v>3</v>
      </c>
      <c r="D19">
        <f>3</f>
        <v>3</v>
      </c>
      <c r="E19" t="s">
        <v>109</v>
      </c>
    </row>
    <row r="20" spans="1:11" ht="14.65" thickBot="1" x14ac:dyDescent="0.5">
      <c r="A20" t="s">
        <v>110</v>
      </c>
      <c r="B20" t="s">
        <v>78</v>
      </c>
      <c r="C20" s="2">
        <v>3</v>
      </c>
      <c r="D20">
        <f>C20</f>
        <v>3</v>
      </c>
      <c r="E20" t="s">
        <v>111</v>
      </c>
    </row>
    <row r="21" spans="1:11" ht="14.65" thickBot="1" x14ac:dyDescent="0.5">
      <c r="A21" t="s">
        <v>112</v>
      </c>
      <c r="B21" t="s">
        <v>100</v>
      </c>
      <c r="C21" s="17">
        <v>6</v>
      </c>
      <c r="D21">
        <f>C21</f>
        <v>6</v>
      </c>
      <c r="E21" t="s">
        <v>113</v>
      </c>
    </row>
    <row r="22" spans="1:11" ht="14.65" thickBot="1" x14ac:dyDescent="0.5">
      <c r="A22" t="s">
        <v>120</v>
      </c>
      <c r="B22" t="s">
        <v>47</v>
      </c>
      <c r="C22" s="17">
        <v>3</v>
      </c>
      <c r="D22">
        <f>ROUNDUP(C22/2,0)</f>
        <v>2</v>
      </c>
      <c r="E22" t="s">
        <v>43</v>
      </c>
    </row>
    <row r="28" spans="1:11" x14ac:dyDescent="0.45">
      <c r="A28" s="1" t="s">
        <v>89</v>
      </c>
      <c r="B28" s="1" t="s">
        <v>90</v>
      </c>
      <c r="C28" s="1" t="s">
        <v>92</v>
      </c>
      <c r="D28" s="18" t="s">
        <v>102</v>
      </c>
      <c r="E28" s="1" t="s">
        <v>91</v>
      </c>
    </row>
  </sheetData>
  <mergeCells count="3">
    <mergeCell ref="H3:I3"/>
    <mergeCell ref="J3:K3"/>
    <mergeCell ref="G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F105-CA70-4A4B-93B9-9180A75A341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Zajar</vt:lpstr>
      <vt:lpstr>Grarthta</vt:lpstr>
      <vt:lpstr>Rafrol</vt:lpstr>
      <vt:lpstr>23</vt:lpstr>
      <vt:lpstr>Tracker Shurlekt</vt:lpstr>
      <vt:lpstr>Wolf Goon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2023-12-01T11:52:09Z</dcterms:created>
  <dcterms:modified xsi:type="dcterms:W3CDTF">2023-12-09T17:01:31Z</dcterms:modified>
</cp:coreProperties>
</file>