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hikh\Desktop\"/>
    </mc:Choice>
  </mc:AlternateContent>
  <xr:revisionPtr revIDLastSave="0" documentId="13_ncr:1_{E5A2D19C-9446-47EE-9F9B-D77AF0CD36AD}" xr6:coauthVersionLast="47" xr6:coauthVersionMax="47" xr10:uidLastSave="{00000000-0000-0000-0000-000000000000}"/>
  <bookViews>
    <workbookView xWindow="-108" yWindow="-108" windowWidth="23256" windowHeight="12456" activeTab="1" xr2:uid="{8F982872-D3BB-47E7-BB44-B175B7B42AA1}"/>
  </bookViews>
  <sheets>
    <sheet name="Data" sheetId="1" r:id="rId1"/>
    <sheet name="Dashboard" sheetId="2" r:id="rId2"/>
    <sheet name="Charts &amp; PTables" sheetId="3" r:id="rId3"/>
  </sheets>
  <definedNames>
    <definedName name="Slicer_Manager">#N/A</definedName>
    <definedName name="Slicer_Proje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 i="2" l="1"/>
  <c r="B4" i="3"/>
  <c r="B6" i="3"/>
  <c r="B5" i="3"/>
  <c r="F2" i="1"/>
  <c r="H41" i="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K5" i="3"/>
  <c r="H19" i="3"/>
  <c r="I19" i="3" l="1"/>
  <c r="K6" i="3"/>
  <c r="B8" i="3"/>
  <c r="B7" i="3"/>
</calcChain>
</file>

<file path=xl/sharedStrings.xml><?xml version="1.0" encoding="utf-8"?>
<sst xmlns="http://schemas.openxmlformats.org/spreadsheetml/2006/main" count="242" uniqueCount="47">
  <si>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</si>
  <si>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</si>
  <si>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</si>
  <si>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</si>
  <si>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</si>
  <si>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</si>
  <si>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</si>
  <si>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</si>
  <si>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</si>
  <si>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</si>
  <si>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</si>
  <si>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</si>
  <si>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</si>
  <si>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</si>
  <si>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</si>
  <si>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</si>
  <si>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</si>
  <si>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</si>
  <si>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</si>
  <si>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</si>
  <si>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</si>
  <si>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</si>
  <si>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</si>
  <si>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</si>
  <si>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</si>
  <si>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</si>
  <si>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</si>
  <si>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</si>
  <si>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</si>
  <si>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</si>
  <si>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Grand Total</t>
  </si>
  <si>
    <t xml:space="preserve">Budget </t>
  </si>
  <si>
    <t xml:space="preserve">Actual </t>
  </si>
  <si>
    <t>Not Started</t>
  </si>
  <si>
    <t>In progress</t>
  </si>
  <si>
    <t>Completed</t>
  </si>
  <si>
    <t>Remaining</t>
  </si>
  <si>
    <t>Total Task</t>
  </si>
  <si>
    <t>Sum of Days completed</t>
  </si>
  <si>
    <t>Sum of Duration</t>
  </si>
  <si>
    <t>Values</t>
  </si>
  <si>
    <t>Days Completed</t>
  </si>
  <si>
    <t>Days Remaining</t>
  </si>
  <si>
    <t>Barchart</t>
  </si>
  <si>
    <t>Doughnut</t>
  </si>
  <si>
    <t>Project Management Dashboard</t>
  </si>
  <si>
    <t>Scroll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</si>
</sst>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M;\-0.0,,\M"/>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22"/>
      <color theme="0"/>
      <name val="Times New Roman"/>
      <family val="1"/>
    </font>
    <font>
      <sz val="11"/>
      <color theme="4" tint="0.3999755851924192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1" tint="0.249977111117893"/>
        <bgColor indexed="64"/>
      </patternFill>
    </fill>
    <fill>
      <patternFill patternType="solid">
        <fgColor theme="0"/>
        <bgColor indexed="64"/>
      </patternFill>
    </fill>
    <fill>
      <patternFill patternType="solid">
        <fgColor theme="2"/>
        <bgColor indexed="64"/>
      </patternFill>
    </fill>
    <fill>
      <patternFill patternType="solid">
        <fgColor theme="7" tint="0.39997558519241921"/>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53">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0" fontId="0" fillId="0" borderId="0" xfId="0" pivotButton="1"/>
    <xf numFmtId="0" fontId="2" fillId="0" borderId="0" xfId="0" applyFont="1"/>
    <xf numFmtId="9" fontId="0" fillId="0" borderId="0" xfId="0" applyNumberFormat="1"/>
    <xf numFmtId="0" fontId="0" fillId="0" borderId="0" xfId="0" applyAlignment="1">
      <alignment horizontal="right"/>
    </xf>
    <xf numFmtId="0" fontId="0" fillId="0" borderId="1" xfId="0" applyBorder="1"/>
    <xf numFmtId="165" fontId="0" fillId="0" borderId="0" xfId="0" applyNumberFormat="1"/>
    <xf numFmtId="0" fontId="0" fillId="3" borderId="0" xfId="0" applyFill="1"/>
    <xf numFmtId="0" fontId="0" fillId="5" borderId="0" xfId="0" applyFill="1" applyAlignment="1">
      <alignment vertical="center"/>
    </xf>
    <xf numFmtId="0" fontId="0" fillId="3" borderId="3" xfId="0" applyFill="1" applyBorder="1"/>
    <xf numFmtId="0" fontId="0" fillId="3" borderId="4" xfId="0" applyFill="1" applyBorder="1"/>
    <xf numFmtId="0" fontId="0" fillId="4" borderId="4" xfId="0" applyFill="1" applyBorder="1"/>
    <xf numFmtId="0" fontId="0" fillId="4" borderId="5"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8" xfId="0" applyFill="1" applyBorder="1"/>
    <xf numFmtId="0" fontId="0" fillId="2" borderId="7" xfId="0" applyFill="1" applyBorder="1"/>
    <xf numFmtId="0" fontId="0" fillId="4" borderId="3" xfId="0" applyFill="1" applyBorder="1"/>
    <xf numFmtId="0" fontId="0" fillId="4" borderId="7" xfId="0" applyFill="1" applyBorder="1"/>
    <xf numFmtId="0" fontId="0" fillId="3" borderId="8" xfId="0" applyFill="1" applyBorder="1"/>
    <xf numFmtId="0" fontId="0" fillId="4" borderId="2" xfId="0" applyFill="1" applyBorder="1"/>
    <xf numFmtId="0" fontId="0" fillId="3" borderId="9" xfId="0" applyFill="1" applyBorder="1"/>
    <xf numFmtId="0" fontId="0" fillId="4" borderId="6" xfId="0" applyFill="1" applyBorder="1"/>
    <xf numFmtId="0" fontId="0" fillId="3" borderId="10" xfId="0" applyFill="1" applyBorder="1"/>
    <xf numFmtId="0" fontId="5" fillId="4" borderId="3" xfId="0" applyFont="1" applyFill="1" applyBorder="1"/>
    <xf numFmtId="0" fontId="5" fillId="4" borderId="5" xfId="0" applyFont="1" applyFill="1" applyBorder="1"/>
    <xf numFmtId="0" fontId="0" fillId="4" borderId="11" xfId="0" applyFill="1" applyBorder="1"/>
    <xf numFmtId="0" fontId="0" fillId="3" borderId="1" xfId="0" applyFill="1" applyBorder="1"/>
    <xf numFmtId="0" fontId="0" fillId="4" borderId="8" xfId="0" applyFill="1" applyBorder="1"/>
    <xf numFmtId="0" fontId="0" fillId="6" borderId="0" xfId="0" applyFill="1"/>
    <xf numFmtId="0" fontId="0" fillId="7" borderId="6" xfId="0" applyFill="1" applyBorder="1" applyAlignment="1">
      <alignment horizontal="center"/>
    </xf>
    <xf numFmtId="0" fontId="0" fillId="7" borderId="7" xfId="0" applyFill="1" applyBorder="1" applyAlignment="1">
      <alignment horizontal="center"/>
    </xf>
    <xf numFmtId="0" fontId="0" fillId="7" borderId="12" xfId="0" applyFill="1" applyBorder="1" applyAlignment="1">
      <alignment horizontal="center"/>
    </xf>
    <xf numFmtId="0" fontId="0" fillId="7" borderId="13" xfId="0" applyFill="1" applyBorder="1" applyAlignment="1">
      <alignment horizontal="center"/>
    </xf>
    <xf numFmtId="0" fontId="0" fillId="7" borderId="12" xfId="0" applyFill="1" applyBorder="1"/>
    <xf numFmtId="0" fontId="0" fillId="7" borderId="13" xfId="0" applyFill="1" applyBorder="1"/>
    <xf numFmtId="0" fontId="0" fillId="7" borderId="14" xfId="0" applyFill="1" applyBorder="1"/>
    <xf numFmtId="0" fontId="0" fillId="7" borderId="9" xfId="0" applyFill="1" applyBorder="1"/>
    <xf numFmtId="0" fontId="0" fillId="7" borderId="6" xfId="0" applyFill="1" applyBorder="1"/>
    <xf numFmtId="0" fontId="0" fillId="7" borderId="7" xfId="0" applyFill="1" applyBorder="1"/>
    <xf numFmtId="16" fontId="0" fillId="8" borderId="0" xfId="0" applyNumberFormat="1" applyFill="1" applyAlignment="1">
      <alignment horizontal="center" vertical="center"/>
    </xf>
    <xf numFmtId="0" fontId="4" fillId="5" borderId="0" xfId="0" applyFont="1" applyFill="1" applyAlignment="1">
      <alignment horizontal="left" vertical="center"/>
    </xf>
    <xf numFmtId="0" fontId="3" fillId="5" borderId="0" xfId="0" applyFont="1" applyFill="1" applyAlignment="1">
      <alignment horizontal="center" vertical="center"/>
    </xf>
    <xf numFmtId="0" fontId="0" fillId="5" borderId="0" xfId="0" applyFill="1" applyAlignment="1">
      <alignment vertical="center"/>
    </xf>
  </cellXfs>
  <cellStyles count="2">
    <cellStyle name="Normal" xfId="0" builtinId="0"/>
    <cellStyle name="Percent" xfId="1" builtinId="5"/>
  </cellStyles>
  <dxfs count="9">
    <dxf>
      <fill>
        <patternFill>
          <bgColor theme="0" tint="-0.14996795556505021"/>
        </patternFill>
      </fill>
      <border>
        <left style="thin">
          <color theme="0"/>
        </left>
        <right style="thin">
          <color theme="0"/>
        </right>
        <vertical/>
        <horizontal/>
      </border>
    </dxf>
    <dxf>
      <fill>
        <patternFill patternType="lightUp"/>
      </fill>
    </dxf>
    <dxf>
      <alignment horizontal="right"/>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6" formatCode="d/mm/yyyy"/>
    </dxf>
    <dxf>
      <numFmt numFmtId="166"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Overall</a:t>
            </a:r>
            <a:r>
              <a:rPr lang="en-IN" baseline="0">
                <a:solidFill>
                  <a:schemeClr val="bg1"/>
                </a:solidFill>
              </a:rPr>
              <a:t> Task Progress</a:t>
            </a:r>
          </a:p>
        </c:rich>
      </c:tx>
      <c:layout>
        <c:manualLayout>
          <c:xMode val="edge"/>
          <c:yMode val="edge"/>
          <c:x val="3.9526902887139101E-2"/>
          <c:y val="0.141867739052725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stacked"/>
        <c:varyColors val="0"/>
        <c:ser>
          <c:idx val="0"/>
          <c:order val="0"/>
          <c:tx>
            <c:strRef>
              <c:f>'Charts &amp; PTables'!$A$4</c:f>
              <c:strCache>
                <c:ptCount val="1"/>
                <c:pt idx="0">
                  <c:v>Not Started</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PTables'!$B$4</c:f>
              <c:numCache>
                <c:formatCode>General</c:formatCode>
                <c:ptCount val="1"/>
                <c:pt idx="0">
                  <c:v>4</c:v>
                </c:pt>
              </c:numCache>
            </c:numRef>
          </c:val>
          <c:extLst>
            <c:ext xmlns:c16="http://schemas.microsoft.com/office/drawing/2014/chart" uri="{C3380CC4-5D6E-409C-BE32-E72D297353CC}">
              <c16:uniqueId val="{00000000-26BE-48B5-8E55-43E67F8AF304}"/>
            </c:ext>
          </c:extLst>
        </c:ser>
        <c:ser>
          <c:idx val="1"/>
          <c:order val="1"/>
          <c:tx>
            <c:strRef>
              <c:f>'Charts &amp; PTables'!$A$5</c:f>
              <c:strCache>
                <c:ptCount val="1"/>
                <c:pt idx="0">
                  <c:v>In progress</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PTables'!$B$5</c:f>
              <c:numCache>
                <c:formatCode>General</c:formatCode>
                <c:ptCount val="1"/>
                <c:pt idx="0">
                  <c:v>33</c:v>
                </c:pt>
              </c:numCache>
            </c:numRef>
          </c:val>
          <c:extLst>
            <c:ext xmlns:c16="http://schemas.microsoft.com/office/drawing/2014/chart" uri="{C3380CC4-5D6E-409C-BE32-E72D297353CC}">
              <c16:uniqueId val="{00000001-26BE-48B5-8E55-43E67F8AF304}"/>
            </c:ext>
          </c:extLst>
        </c:ser>
        <c:ser>
          <c:idx val="2"/>
          <c:order val="2"/>
          <c:tx>
            <c:strRef>
              <c:f>'Charts &amp; PTables'!$A$6</c:f>
              <c:strCache>
                <c:ptCount val="1"/>
                <c:pt idx="0">
                  <c:v>Completed</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PTables'!$B$6</c:f>
              <c:numCache>
                <c:formatCode>General</c:formatCode>
                <c:ptCount val="1"/>
                <c:pt idx="0">
                  <c:v>3</c:v>
                </c:pt>
              </c:numCache>
            </c:numRef>
          </c:val>
          <c:extLst>
            <c:ext xmlns:c16="http://schemas.microsoft.com/office/drawing/2014/chart" uri="{C3380CC4-5D6E-409C-BE32-E72D297353CC}">
              <c16:uniqueId val="{00000002-26BE-48B5-8E55-43E67F8AF304}"/>
            </c:ext>
          </c:extLst>
        </c:ser>
        <c:dLbls>
          <c:dLblPos val="ctr"/>
          <c:showLegendKey val="0"/>
          <c:showVal val="1"/>
          <c:showCatName val="0"/>
          <c:showSerName val="0"/>
          <c:showPercent val="0"/>
          <c:showBubbleSize val="0"/>
        </c:dLbls>
        <c:gapWidth val="0"/>
        <c:overlap val="100"/>
        <c:axId val="735135728"/>
        <c:axId val="735137648"/>
      </c:barChart>
      <c:catAx>
        <c:axId val="735135728"/>
        <c:scaling>
          <c:orientation val="minMax"/>
        </c:scaling>
        <c:delete val="1"/>
        <c:axPos val="l"/>
        <c:numFmt formatCode="General" sourceLinked="1"/>
        <c:majorTickMark val="none"/>
        <c:minorTickMark val="none"/>
        <c:tickLblPos val="nextTo"/>
        <c:crossAx val="735137648"/>
        <c:crosses val="autoZero"/>
        <c:auto val="1"/>
        <c:lblAlgn val="ctr"/>
        <c:lblOffset val="100"/>
        <c:noMultiLvlLbl val="0"/>
      </c:catAx>
      <c:valAx>
        <c:axId val="735137648"/>
        <c:scaling>
          <c:orientation val="minMax"/>
        </c:scaling>
        <c:delete val="1"/>
        <c:axPos val="b"/>
        <c:numFmt formatCode="General" sourceLinked="1"/>
        <c:majorTickMark val="none"/>
        <c:minorTickMark val="none"/>
        <c:tickLblPos val="nextTo"/>
        <c:crossAx val="735135728"/>
        <c:crosses val="autoZero"/>
        <c:crossBetween val="between"/>
      </c:valAx>
      <c:spPr>
        <a:noFill/>
        <a:ln>
          <a:noFill/>
        </a:ln>
        <a:effectLst/>
      </c:spPr>
    </c:plotArea>
    <c:legend>
      <c:legendPos val="t"/>
      <c:layout>
        <c:manualLayout>
          <c:xMode val="edge"/>
          <c:yMode val="edge"/>
          <c:x val="2.2879629629629625E-2"/>
          <c:y val="0.37916517724158477"/>
          <c:w val="0.71905555555555556"/>
          <c:h val="0.159602323503127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Budget Spent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AD-43A5-A0EE-E1B10466C3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AD-43A5-A0EE-E1B10466C34E}"/>
              </c:ext>
            </c:extLst>
          </c:dPt>
          <c:val>
            <c:numRef>
              <c:f>'Charts &amp; PTables'!$H$19:$I$19</c:f>
              <c:numCache>
                <c:formatCode>0%</c:formatCode>
                <c:ptCount val="2"/>
                <c:pt idx="0">
                  <c:v>0.42347250571210965</c:v>
                </c:pt>
                <c:pt idx="1">
                  <c:v>0.57652749428789041</c:v>
                </c:pt>
              </c:numCache>
            </c:numRef>
          </c:val>
          <c:extLst>
            <c:ext xmlns:c16="http://schemas.microsoft.com/office/drawing/2014/chart" uri="{C3380CC4-5D6E-409C-BE32-E72D297353CC}">
              <c16:uniqueId val="{00000000-CED4-46CF-A189-95A1A46EAC2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816-424C-9C5A-617758AC40C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816-424C-9C5A-617758AC40C1}"/>
              </c:ext>
            </c:extLst>
          </c:dPt>
          <c:cat>
            <c:strRef>
              <c:f>'Charts &amp; PTables'!$J$5:$J$6</c:f>
              <c:strCache>
                <c:ptCount val="2"/>
                <c:pt idx="0">
                  <c:v>Days Completed</c:v>
                </c:pt>
                <c:pt idx="1">
                  <c:v>Days Remaining</c:v>
                </c:pt>
              </c:strCache>
            </c:strRef>
          </c:cat>
          <c:val>
            <c:numRef>
              <c:f>'Charts &amp; PTables'!$K$5:$K$6</c:f>
              <c:numCache>
                <c:formatCode>0%</c:formatCode>
                <c:ptCount val="2"/>
                <c:pt idx="0">
                  <c:v>0.42105263157894735</c:v>
                </c:pt>
                <c:pt idx="1">
                  <c:v>0.57894736842105265</c:v>
                </c:pt>
              </c:numCache>
            </c:numRef>
          </c:val>
          <c:extLst>
            <c:ext xmlns:c16="http://schemas.microsoft.com/office/drawing/2014/chart" uri="{C3380CC4-5D6E-409C-BE32-E72D297353CC}">
              <c16:uniqueId val="{00000004-E816-424C-9C5A-617758AC40C1}"/>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
          <c:y val="5.7542135266306062E-2"/>
          <c:w val="0.98042158792650924"/>
          <c:h val="0.262547556666553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[Project_Management_Dashboard.xlsx]Charts &amp; PTables!PivotTable12</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Budget Vs</a:t>
            </a:r>
            <a:r>
              <a:rPr lang="en-IN" baseline="0">
                <a:solidFill>
                  <a:schemeClr val="bg1"/>
                </a:solidFill>
              </a:rPr>
              <a:t> Actual</a:t>
            </a:r>
          </a:p>
        </c:rich>
      </c:tx>
      <c:layout>
        <c:manualLayout>
          <c:xMode val="edge"/>
          <c:yMode val="edge"/>
          <c:x val="4.5377867746288804E-2"/>
          <c:y val="0.184842883548983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&amp; PTables'!$H$17</c:f>
              <c:strCache>
                <c:ptCount val="1"/>
                <c:pt idx="0">
                  <c:v>Actual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PTables'!$H$18</c:f>
              <c:strCache>
                <c:ptCount val="1"/>
                <c:pt idx="0">
                  <c:v>Total</c:v>
                </c:pt>
              </c:strCache>
            </c:strRef>
          </c:cat>
          <c:val>
            <c:numRef>
              <c:f>'Charts &amp; PTables'!$H$18</c:f>
              <c:numCache>
                <c:formatCode>0.0,,\M;\-0.0,,\M</c:formatCode>
                <c:ptCount val="1"/>
                <c:pt idx="0">
                  <c:v>8340291</c:v>
                </c:pt>
              </c:numCache>
            </c:numRef>
          </c:val>
          <c:extLst>
            <c:ext xmlns:c16="http://schemas.microsoft.com/office/drawing/2014/chart" uri="{C3380CC4-5D6E-409C-BE32-E72D297353CC}">
              <c16:uniqueId val="{00000000-DAF0-40DF-A6E8-6B114166E7F5}"/>
            </c:ext>
          </c:extLst>
        </c:ser>
        <c:ser>
          <c:idx val="1"/>
          <c:order val="1"/>
          <c:tx>
            <c:strRef>
              <c:f>'Charts &amp; PTables'!$I$17</c:f>
              <c:strCache>
                <c:ptCount val="1"/>
                <c:pt idx="0">
                  <c:v>Budget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PTables'!$H$18</c:f>
              <c:strCache>
                <c:ptCount val="1"/>
                <c:pt idx="0">
                  <c:v>Total</c:v>
                </c:pt>
              </c:strCache>
            </c:strRef>
          </c:cat>
          <c:val>
            <c:numRef>
              <c:f>'Charts &amp; PTables'!$I$18</c:f>
              <c:numCache>
                <c:formatCode>0.0,,\M;\-0.0,,\M</c:formatCode>
                <c:ptCount val="1"/>
                <c:pt idx="0">
                  <c:v>19695000</c:v>
                </c:pt>
              </c:numCache>
            </c:numRef>
          </c:val>
          <c:extLst>
            <c:ext xmlns:c16="http://schemas.microsoft.com/office/drawing/2014/chart" uri="{C3380CC4-5D6E-409C-BE32-E72D297353CC}">
              <c16:uniqueId val="{00000001-DAF0-40DF-A6E8-6B114166E7F5}"/>
            </c:ext>
          </c:extLst>
        </c:ser>
        <c:dLbls>
          <c:dLblPos val="outEnd"/>
          <c:showLegendKey val="0"/>
          <c:showVal val="1"/>
          <c:showCatName val="0"/>
          <c:showSerName val="0"/>
          <c:showPercent val="0"/>
          <c:showBubbleSize val="0"/>
        </c:dLbls>
        <c:gapWidth val="182"/>
        <c:axId val="46560656"/>
        <c:axId val="46569776"/>
      </c:barChart>
      <c:catAx>
        <c:axId val="46560656"/>
        <c:scaling>
          <c:orientation val="minMax"/>
        </c:scaling>
        <c:delete val="1"/>
        <c:axPos val="l"/>
        <c:numFmt formatCode="General" sourceLinked="1"/>
        <c:majorTickMark val="none"/>
        <c:minorTickMark val="none"/>
        <c:tickLblPos val="nextTo"/>
        <c:crossAx val="46569776"/>
        <c:crosses val="autoZero"/>
        <c:auto val="1"/>
        <c:lblAlgn val="ctr"/>
        <c:lblOffset val="100"/>
        <c:noMultiLvlLbl val="0"/>
      </c:catAx>
      <c:valAx>
        <c:axId val="46569776"/>
        <c:scaling>
          <c:orientation val="minMax"/>
        </c:scaling>
        <c:delete val="1"/>
        <c:axPos val="b"/>
        <c:numFmt formatCode="0.0,,\M;\-0.0,,\M" sourceLinked="1"/>
        <c:majorTickMark val="none"/>
        <c:minorTickMark val="none"/>
        <c:tickLblPos val="nextTo"/>
        <c:crossAx val="4656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Budget Spent</a:t>
            </a:r>
          </a:p>
        </c:rich>
      </c:tx>
      <c:layout>
        <c:manualLayout>
          <c:xMode val="edge"/>
          <c:yMode val="edge"/>
          <c:x val="0.24827948717948717"/>
          <c:y val="2.837354781054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77-4719-A438-54E1F07B3A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77-4719-A438-54E1F07B3A6F}"/>
              </c:ext>
            </c:extLst>
          </c:dPt>
          <c:val>
            <c:numRef>
              <c:f>'Charts &amp; PTables'!$H$19:$I$19</c:f>
              <c:numCache>
                <c:formatCode>0%</c:formatCode>
                <c:ptCount val="2"/>
                <c:pt idx="0">
                  <c:v>0.42347250571210965</c:v>
                </c:pt>
                <c:pt idx="1">
                  <c:v>0.57652749428789041</c:v>
                </c:pt>
              </c:numCache>
            </c:numRef>
          </c:val>
          <c:extLst>
            <c:ext xmlns:c16="http://schemas.microsoft.com/office/drawing/2014/chart" uri="{C3380CC4-5D6E-409C-BE32-E72D297353CC}">
              <c16:uniqueId val="{00000004-7D77-4719-A438-54E1F07B3A6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a:t>
            </a:r>
            <a:r>
              <a:rPr lang="en-IN" baseline="0"/>
              <a:t> Task Project</a:t>
            </a:r>
            <a:endParaRPr lang="en-IN"/>
          </a:p>
        </c:rich>
      </c:tx>
      <c:layout>
        <c:manualLayout>
          <c:xMode val="edge"/>
          <c:yMode val="edge"/>
          <c:x val="3.9526851851851862E-2"/>
          <c:y val="5.674709562109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stacked"/>
        <c:varyColors val="0"/>
        <c:ser>
          <c:idx val="0"/>
          <c:order val="0"/>
          <c:tx>
            <c:strRef>
              <c:f>'Charts &amp; PTables'!$A$4</c:f>
              <c:strCache>
                <c:ptCount val="1"/>
                <c:pt idx="0">
                  <c:v>Not Started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PTables'!$B$4</c:f>
              <c:numCache>
                <c:formatCode>General</c:formatCode>
                <c:ptCount val="1"/>
                <c:pt idx="0">
                  <c:v>4</c:v>
                </c:pt>
              </c:numCache>
            </c:numRef>
          </c:val>
          <c:extLst>
            <c:ext xmlns:c16="http://schemas.microsoft.com/office/drawing/2014/chart" uri="{C3380CC4-5D6E-409C-BE32-E72D297353CC}">
              <c16:uniqueId val="{00000000-F2E8-4A86-8C87-0C31FC882931}"/>
            </c:ext>
          </c:extLst>
        </c:ser>
        <c:ser>
          <c:idx val="1"/>
          <c:order val="1"/>
          <c:tx>
            <c:strRef>
              <c:f>'Charts &amp; PTables'!$A$5</c:f>
              <c:strCache>
                <c:ptCount val="1"/>
                <c:pt idx="0">
                  <c:v>In progress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PTables'!$B$5</c:f>
              <c:numCache>
                <c:formatCode>General</c:formatCode>
                <c:ptCount val="1"/>
                <c:pt idx="0">
                  <c:v>33</c:v>
                </c:pt>
              </c:numCache>
            </c:numRef>
          </c:val>
          <c:extLst>
            <c:ext xmlns:c16="http://schemas.microsoft.com/office/drawing/2014/chart" uri="{C3380CC4-5D6E-409C-BE32-E72D297353CC}">
              <c16:uniqueId val="{00000001-F2E8-4A86-8C87-0C31FC882931}"/>
            </c:ext>
          </c:extLst>
        </c:ser>
        <c:ser>
          <c:idx val="2"/>
          <c:order val="2"/>
          <c:tx>
            <c:strRef>
              <c:f>'Charts &amp; PTables'!$A$6</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PTables'!$B$6</c:f>
              <c:numCache>
                <c:formatCode>General</c:formatCode>
                <c:ptCount val="1"/>
                <c:pt idx="0">
                  <c:v>3</c:v>
                </c:pt>
              </c:numCache>
            </c:numRef>
          </c:val>
          <c:extLst>
            <c:ext xmlns:c16="http://schemas.microsoft.com/office/drawing/2014/chart" uri="{C3380CC4-5D6E-409C-BE32-E72D297353CC}">
              <c16:uniqueId val="{00000002-F2E8-4A86-8C87-0C31FC882931}"/>
            </c:ext>
          </c:extLst>
        </c:ser>
        <c:dLbls>
          <c:dLblPos val="ctr"/>
          <c:showLegendKey val="0"/>
          <c:showVal val="1"/>
          <c:showCatName val="0"/>
          <c:showSerName val="0"/>
          <c:showPercent val="0"/>
          <c:showBubbleSize val="0"/>
        </c:dLbls>
        <c:gapWidth val="0"/>
        <c:overlap val="100"/>
        <c:axId val="735135728"/>
        <c:axId val="735137648"/>
      </c:barChart>
      <c:catAx>
        <c:axId val="735135728"/>
        <c:scaling>
          <c:orientation val="minMax"/>
        </c:scaling>
        <c:delete val="1"/>
        <c:axPos val="l"/>
        <c:numFmt formatCode="General" sourceLinked="1"/>
        <c:majorTickMark val="none"/>
        <c:minorTickMark val="none"/>
        <c:tickLblPos val="nextTo"/>
        <c:crossAx val="735137648"/>
        <c:crosses val="autoZero"/>
        <c:auto val="1"/>
        <c:lblAlgn val="ctr"/>
        <c:lblOffset val="100"/>
        <c:noMultiLvlLbl val="0"/>
      </c:catAx>
      <c:valAx>
        <c:axId val="735137648"/>
        <c:scaling>
          <c:orientation val="minMax"/>
        </c:scaling>
        <c:delete val="1"/>
        <c:axPos val="b"/>
        <c:numFmt formatCode="General" sourceLinked="1"/>
        <c:majorTickMark val="none"/>
        <c:minorTickMark val="none"/>
        <c:tickLblPos val="nextTo"/>
        <c:crossAx val="735135728"/>
        <c:crosses val="autoZero"/>
        <c:crossBetween val="between"/>
      </c:valAx>
      <c:spPr>
        <a:noFill/>
        <a:ln>
          <a:noFill/>
        </a:ln>
        <a:effectLst/>
      </c:spPr>
    </c:plotArea>
    <c:legend>
      <c:legendPos val="t"/>
      <c:layout>
        <c:manualLayout>
          <c:xMode val="edge"/>
          <c:yMode val="edge"/>
          <c:x val="2.2879629629629628E-2"/>
          <c:y val="0.30350238308013111"/>
          <c:w val="0.71971796264339583"/>
          <c:h val="0.162163021074519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B0-4A09-BDFA-7EA8B3E72C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B0-4A09-BDFA-7EA8B3E72C5B}"/>
              </c:ext>
            </c:extLst>
          </c:dPt>
          <c:cat>
            <c:strRef>
              <c:f>'Charts &amp; PTables'!$J$5:$J$6</c:f>
              <c:strCache>
                <c:ptCount val="2"/>
                <c:pt idx="0">
                  <c:v>Days Completed</c:v>
                </c:pt>
                <c:pt idx="1">
                  <c:v>Days Remaining</c:v>
                </c:pt>
              </c:strCache>
            </c:strRef>
          </c:cat>
          <c:val>
            <c:numRef>
              <c:f>'Charts &amp; PTables'!$K$5:$K$6</c:f>
              <c:numCache>
                <c:formatCode>0%</c:formatCode>
                <c:ptCount val="2"/>
                <c:pt idx="0">
                  <c:v>0.42105263157894735</c:v>
                </c:pt>
                <c:pt idx="1">
                  <c:v>0.57894736842105265</c:v>
                </c:pt>
              </c:numCache>
            </c:numRef>
          </c:val>
          <c:extLst>
            <c:ext xmlns:c16="http://schemas.microsoft.com/office/drawing/2014/chart" uri="{C3380CC4-5D6E-409C-BE32-E72D297353CC}">
              <c16:uniqueId val="{00000000-9869-4ABA-BBA3-197B710C56FA}"/>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Budget</a:t>
            </a:r>
            <a:r>
              <a:rPr lang="en-IN" baseline="0"/>
              <a:t> Vs Actual</a:t>
            </a:r>
          </a:p>
        </c:rich>
      </c:tx>
      <c:layout>
        <c:manualLayout>
          <c:xMode val="edge"/>
          <c:yMode val="edge"/>
          <c:x val="6.637731481481482E-2"/>
          <c:y val="5.674709562109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v>Actual </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8340291</c:v>
              </c:pt>
            </c:numLit>
          </c:val>
          <c:extLst>
            <c:ext xmlns:c16="http://schemas.microsoft.com/office/drawing/2014/chart" uri="{C3380CC4-5D6E-409C-BE32-E72D297353CC}">
              <c16:uniqueId val="{00000000-9EB5-4FF0-857E-42D4B626AA76}"/>
            </c:ext>
          </c:extLst>
        </c:ser>
        <c:ser>
          <c:idx val="1"/>
          <c:order val="1"/>
          <c:tx>
            <c:v>Budget </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19695000</c:v>
              </c:pt>
            </c:numLit>
          </c:val>
          <c:extLst>
            <c:ext xmlns:c16="http://schemas.microsoft.com/office/drawing/2014/chart" uri="{C3380CC4-5D6E-409C-BE32-E72D297353CC}">
              <c16:uniqueId val="{00000001-9EB5-4FF0-857E-42D4B626AA76}"/>
            </c:ext>
          </c:extLst>
        </c:ser>
        <c:dLbls>
          <c:dLblPos val="outEnd"/>
          <c:showLegendKey val="0"/>
          <c:showVal val="1"/>
          <c:showCatName val="0"/>
          <c:showSerName val="0"/>
          <c:showPercent val="0"/>
          <c:showBubbleSize val="0"/>
        </c:dLbls>
        <c:gapWidth val="0"/>
        <c:overlap val="-30"/>
        <c:axId val="1432891664"/>
        <c:axId val="1432890224"/>
      </c:barChart>
      <c:catAx>
        <c:axId val="1432891664"/>
        <c:scaling>
          <c:orientation val="minMax"/>
        </c:scaling>
        <c:delete val="1"/>
        <c:axPos val="l"/>
        <c:numFmt formatCode="General" sourceLinked="1"/>
        <c:majorTickMark val="none"/>
        <c:minorTickMark val="none"/>
        <c:tickLblPos val="nextTo"/>
        <c:crossAx val="1432890224"/>
        <c:crosses val="autoZero"/>
        <c:auto val="1"/>
        <c:lblAlgn val="ctr"/>
        <c:lblOffset val="100"/>
        <c:noMultiLvlLbl val="0"/>
      </c:catAx>
      <c:valAx>
        <c:axId val="1432890224"/>
        <c:scaling>
          <c:orientation val="minMax"/>
        </c:scaling>
        <c:delete val="1"/>
        <c:axPos val="b"/>
        <c:numFmt formatCode="General" sourceLinked="1"/>
        <c:majorTickMark val="none"/>
        <c:minorTickMark val="none"/>
        <c:tickLblPos val="nextTo"/>
        <c:crossAx val="143289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IN" sz="1200">
                <a:solidFill>
                  <a:schemeClr val="bg1"/>
                </a:solidFill>
              </a:rPr>
              <a:t>Budget Spent</a:t>
            </a:r>
          </a:p>
        </c:rich>
      </c:tx>
      <c:overlay val="0"/>
      <c:spPr>
        <a:solidFill>
          <a:schemeClr val="tx1"/>
        </a:solid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F6-4E70-AED9-9D26643ACF80}"/>
              </c:ext>
            </c:extLst>
          </c:dPt>
          <c:val>
            <c:numRef>
              <c:f>#REF!</c:f>
              <c:numCache>
                <c:formatCode>General</c:formatCode>
                <c:ptCount val="1"/>
                <c:pt idx="0">
                  <c:v>1</c:v>
                </c:pt>
              </c:numCache>
            </c:numRef>
          </c:val>
          <c:extLst>
            <c:ext xmlns:c16="http://schemas.microsoft.com/office/drawing/2014/chart" uri="{C3380CC4-5D6E-409C-BE32-E72D297353CC}">
              <c16:uniqueId val="{00000004-D0F6-4E70-AED9-9D26643ACF8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[Project_Management_Dashboard.xlsx]Charts &amp; PTables!PivotTable12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Budget Vs</a:t>
            </a:r>
            <a:r>
              <a:rPr lang="en-IN" baseline="0"/>
              <a:t> Actual</a:t>
            </a:r>
          </a:p>
        </c:rich>
      </c:tx>
      <c:layout>
        <c:manualLayout>
          <c:xMode val="edge"/>
          <c:yMode val="edge"/>
          <c:x val="4.5377867746288804E-2"/>
          <c:y val="0.184842883548983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&amp; PTables'!$H$17</c:f>
              <c:strCache>
                <c:ptCount val="1"/>
                <c:pt idx="0">
                  <c:v>Actual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PTables'!$H$18</c:f>
              <c:strCache>
                <c:ptCount val="1"/>
                <c:pt idx="0">
                  <c:v>Total</c:v>
                </c:pt>
              </c:strCache>
            </c:strRef>
          </c:cat>
          <c:val>
            <c:numRef>
              <c:f>'Charts &amp; PTables'!$H$18</c:f>
              <c:numCache>
                <c:formatCode>0.0,,\M;\-0.0,,\M</c:formatCode>
                <c:ptCount val="1"/>
                <c:pt idx="0">
                  <c:v>8340291</c:v>
                </c:pt>
              </c:numCache>
            </c:numRef>
          </c:val>
          <c:extLst>
            <c:ext xmlns:c16="http://schemas.microsoft.com/office/drawing/2014/chart" uri="{C3380CC4-5D6E-409C-BE32-E72D297353CC}">
              <c16:uniqueId val="{00000000-9932-4471-994B-A963F38EA41B}"/>
            </c:ext>
          </c:extLst>
        </c:ser>
        <c:ser>
          <c:idx val="1"/>
          <c:order val="1"/>
          <c:tx>
            <c:strRef>
              <c:f>'Charts &amp; PTables'!$I$17</c:f>
              <c:strCache>
                <c:ptCount val="1"/>
                <c:pt idx="0">
                  <c:v>Budget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PTables'!$H$18</c:f>
              <c:strCache>
                <c:ptCount val="1"/>
                <c:pt idx="0">
                  <c:v>Total</c:v>
                </c:pt>
              </c:strCache>
            </c:strRef>
          </c:cat>
          <c:val>
            <c:numRef>
              <c:f>'Charts &amp; PTables'!$I$18</c:f>
              <c:numCache>
                <c:formatCode>0.0,,\M;\-0.0,,\M</c:formatCode>
                <c:ptCount val="1"/>
                <c:pt idx="0">
                  <c:v>19695000</c:v>
                </c:pt>
              </c:numCache>
            </c:numRef>
          </c:val>
          <c:extLst>
            <c:ext xmlns:c16="http://schemas.microsoft.com/office/drawing/2014/chart" uri="{C3380CC4-5D6E-409C-BE32-E72D297353CC}">
              <c16:uniqueId val="{00000001-9932-4471-994B-A963F38EA41B}"/>
            </c:ext>
          </c:extLst>
        </c:ser>
        <c:dLbls>
          <c:dLblPos val="outEnd"/>
          <c:showLegendKey val="0"/>
          <c:showVal val="1"/>
          <c:showCatName val="0"/>
          <c:showSerName val="0"/>
          <c:showPercent val="0"/>
          <c:showBubbleSize val="0"/>
        </c:dLbls>
        <c:gapWidth val="182"/>
        <c:axId val="46560656"/>
        <c:axId val="46569776"/>
      </c:barChart>
      <c:catAx>
        <c:axId val="46560656"/>
        <c:scaling>
          <c:orientation val="minMax"/>
        </c:scaling>
        <c:delete val="1"/>
        <c:axPos val="l"/>
        <c:numFmt formatCode="General" sourceLinked="1"/>
        <c:majorTickMark val="none"/>
        <c:minorTickMark val="none"/>
        <c:tickLblPos val="nextTo"/>
        <c:crossAx val="46569776"/>
        <c:crosses val="autoZero"/>
        <c:auto val="1"/>
        <c:lblAlgn val="ctr"/>
        <c:lblOffset val="100"/>
        <c:noMultiLvlLbl val="0"/>
      </c:catAx>
      <c:valAx>
        <c:axId val="46569776"/>
        <c:scaling>
          <c:orientation val="minMax"/>
        </c:scaling>
        <c:delete val="1"/>
        <c:axPos val="b"/>
        <c:numFmt formatCode="0.0,,\M;\-0.0,,\M" sourceLinked="1"/>
        <c:majorTickMark val="none"/>
        <c:minorTickMark val="none"/>
        <c:tickLblPos val="nextTo"/>
        <c:crossAx val="4656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385998</xdr:colOff>
      <xdr:row>0</xdr:row>
      <xdr:rowOff>31053</xdr:rowOff>
    </xdr:from>
    <xdr:to>
      <xdr:col>15</xdr:col>
      <xdr:colOff>385998</xdr:colOff>
      <xdr:row>7</xdr:row>
      <xdr:rowOff>93693</xdr:rowOff>
    </xdr:to>
    <xdr:graphicFrame macro="">
      <xdr:nvGraphicFramePr>
        <xdr:cNvPr id="3" name="Chart 2">
          <a:extLst>
            <a:ext uri="{FF2B5EF4-FFF2-40B4-BE49-F238E27FC236}">
              <a16:creationId xmlns:a16="http://schemas.microsoft.com/office/drawing/2014/main" id="{AC541265-C659-45D0-A51B-54EB79E22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556260</xdr:colOff>
      <xdr:row>0</xdr:row>
      <xdr:rowOff>38100</xdr:rowOff>
    </xdr:from>
    <xdr:to>
      <xdr:col>10</xdr:col>
      <xdr:colOff>266700</xdr:colOff>
      <xdr:row>8</xdr:row>
      <xdr:rowOff>13607</xdr:rowOff>
    </xdr:to>
    <xdr:graphicFrame macro="">
      <xdr:nvGraphicFramePr>
        <xdr:cNvPr id="4" name="Chart 3">
          <a:extLst>
            <a:ext uri="{FF2B5EF4-FFF2-40B4-BE49-F238E27FC236}">
              <a16:creationId xmlns:a16="http://schemas.microsoft.com/office/drawing/2014/main" id="{41877E54-80DA-4DF0-A537-DB64F698C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53340</xdr:colOff>
      <xdr:row>3</xdr:row>
      <xdr:rowOff>83820</xdr:rowOff>
    </xdr:from>
    <xdr:to>
      <xdr:col>4</xdr:col>
      <xdr:colOff>502920</xdr:colOff>
      <xdr:row>7</xdr:row>
      <xdr:rowOff>45720</xdr:rowOff>
    </xdr:to>
    <mc:AlternateContent xmlns:mc="http://schemas.openxmlformats.org/markup-compatibility/2006" xmlns:a14="http://schemas.microsoft.com/office/drawing/2010/main">
      <mc:Choice Requires="a14">
        <xdr:graphicFrame macro="">
          <xdr:nvGraphicFramePr>
            <xdr:cNvPr id="7" name="Project">
              <a:extLst>
                <a:ext uri="{FF2B5EF4-FFF2-40B4-BE49-F238E27FC236}">
                  <a16:creationId xmlns:a16="http://schemas.microsoft.com/office/drawing/2014/main" id="{D7E84B31-081D-5ADC-2433-DF0B59EF43F3}"/>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53340" y="632460"/>
              <a:ext cx="307848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563880</xdr:colOff>
      <xdr:row>3</xdr:row>
      <xdr:rowOff>83820</xdr:rowOff>
    </xdr:from>
    <xdr:to>
      <xdr:col>8</xdr:col>
      <xdr:colOff>502307</xdr:colOff>
      <xdr:row>7</xdr:row>
      <xdr:rowOff>38100</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A1B49FFA-31CB-6625-1DD9-A2982C5854AD}"/>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192780" y="632460"/>
              <a:ext cx="3249101"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381000</xdr:colOff>
      <xdr:row>0</xdr:row>
      <xdr:rowOff>15240</xdr:rowOff>
    </xdr:from>
    <xdr:to>
      <xdr:col>22</xdr:col>
      <xdr:colOff>293100</xdr:colOff>
      <xdr:row>7</xdr:row>
      <xdr:rowOff>77880</xdr:rowOff>
    </xdr:to>
    <xdr:graphicFrame macro="">
      <xdr:nvGraphicFramePr>
        <xdr:cNvPr id="2" name="Chart 1">
          <a:extLst>
            <a:ext uri="{FF2B5EF4-FFF2-40B4-BE49-F238E27FC236}">
              <a16:creationId xmlns:a16="http://schemas.microsoft.com/office/drawing/2014/main" id="{A6C2E33F-407F-46B2-BC39-849C4C79B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381000</xdr:colOff>
      <xdr:row>0</xdr:row>
      <xdr:rowOff>15240</xdr:rowOff>
    </xdr:from>
    <xdr:to>
      <xdr:col>17</xdr:col>
      <xdr:colOff>202260</xdr:colOff>
      <xdr:row>7</xdr:row>
      <xdr:rowOff>77880</xdr:rowOff>
    </xdr:to>
    <xdr:graphicFrame macro="">
      <xdr:nvGraphicFramePr>
        <xdr:cNvPr id="9" name="Chart 8">
          <a:extLst>
            <a:ext uri="{FF2B5EF4-FFF2-40B4-BE49-F238E27FC236}">
              <a16:creationId xmlns:a16="http://schemas.microsoft.com/office/drawing/2014/main" id="{7B5F3949-2341-470D-A8FF-D5A29A141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0.29861</cdr:x>
      <cdr:y>0.56594</cdr:y>
    </cdr:from>
    <cdr:to>
      <cdr:x>0.6875</cdr:x>
      <cdr:y>0.75188</cdr:y>
    </cdr:to>
    <cdr:sp macro="" textlink="'Charts &amp; PTables'!$K$5">
      <cdr:nvSpPr>
        <cdr:cNvPr id="2" name="TextBox 5">
          <a:extLst xmlns:a="http://schemas.openxmlformats.org/drawingml/2006/main">
            <a:ext uri="{FF2B5EF4-FFF2-40B4-BE49-F238E27FC236}">
              <a16:creationId xmlns:a16="http://schemas.microsoft.com/office/drawing/2014/main" id="{55B11AC2-D55B-8D58-40D6-8DEF8C06CA9F}"/>
            </a:ext>
          </a:extLst>
        </cdr:cNvPr>
        <cdr:cNvSpPr txBox="1"/>
      </cdr:nvSpPr>
      <cdr:spPr>
        <a:xfrm xmlns:a="http://schemas.openxmlformats.org/drawingml/2006/main">
          <a:off x="327627" y="805190"/>
          <a:ext cx="426678"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F50C3054-59A5-4E44-BDCB-E8F213778EE1}" type="TxLink">
            <a:rPr lang="en-US" sz="1100" b="0" i="0" u="none" strike="noStrike">
              <a:solidFill>
                <a:srgbClr val="000000"/>
              </a:solidFill>
              <a:latin typeface="Calibri"/>
              <a:ea typeface="Calibri"/>
              <a:cs typeface="Calibri"/>
            </a:rPr>
            <a:pPr/>
            <a:t>42%</a:t>
          </a:fld>
          <a:endParaRPr lang="en-IN" sz="11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0.31991</cdr:x>
      <cdr:y>0.60747</cdr:y>
    </cdr:from>
    <cdr:to>
      <cdr:x>0.68621</cdr:x>
      <cdr:y>0.80654</cdr:y>
    </cdr:to>
    <cdr:sp macro="" textlink="'Charts &amp; PTables'!$H$19">
      <cdr:nvSpPr>
        <cdr:cNvPr id="2" name="TextBox 10">
          <a:extLst xmlns:a="http://schemas.openxmlformats.org/drawingml/2006/main">
            <a:ext uri="{FF2B5EF4-FFF2-40B4-BE49-F238E27FC236}">
              <a16:creationId xmlns:a16="http://schemas.microsoft.com/office/drawing/2014/main" id="{4552B11E-F75A-8A59-6782-37B829C88A6E}"/>
            </a:ext>
          </a:extLst>
        </cdr:cNvPr>
        <cdr:cNvSpPr txBox="1"/>
      </cdr:nvSpPr>
      <cdr:spPr>
        <a:xfrm xmlns:a="http://schemas.openxmlformats.org/drawingml/2006/main">
          <a:off x="374239" y="807318"/>
          <a:ext cx="428515"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6EE09F58-45F1-4BB5-B60C-1D8C31496C62}" type="TxLink">
            <a:rPr lang="en-US" sz="1100" b="0" i="0" u="none" strike="noStrike">
              <a:solidFill>
                <a:srgbClr val="000000"/>
              </a:solidFill>
              <a:latin typeface="Calibri"/>
              <a:ea typeface="Calibri"/>
              <a:cs typeface="Calibri"/>
            </a:rPr>
            <a:pPr/>
            <a:t>42%</a:t>
          </a:fld>
          <a:endParaRPr lang="en-IN" sz="1100"/>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167640</xdr:colOff>
      <xdr:row>9</xdr:row>
      <xdr:rowOff>4308</xdr:rowOff>
    </xdr:from>
    <xdr:to>
      <xdr:col>4</xdr:col>
      <xdr:colOff>586740</xdr:colOff>
      <xdr:row>16</xdr:row>
      <xdr:rowOff>45744</xdr:rowOff>
    </xdr:to>
    <xdr:graphicFrame macro="">
      <xdr:nvGraphicFramePr>
        <xdr:cNvPr id="4" name="Chart 3">
          <a:extLst>
            <a:ext uri="{FF2B5EF4-FFF2-40B4-BE49-F238E27FC236}">
              <a16:creationId xmlns:a16="http://schemas.microsoft.com/office/drawing/2014/main" id="{889A85F1-AD39-27B4-CE3C-C431C751D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569843</xdr:colOff>
      <xdr:row>7</xdr:row>
      <xdr:rowOff>45058</xdr:rowOff>
    </xdr:from>
    <xdr:to>
      <xdr:col>6</xdr:col>
      <xdr:colOff>1130243</xdr:colOff>
      <xdr:row>14</xdr:row>
      <xdr:rowOff>89145</xdr:rowOff>
    </xdr:to>
    <xdr:graphicFrame macro="">
      <xdr:nvGraphicFramePr>
        <xdr:cNvPr id="5" name="Chart 4">
          <a:extLst>
            <a:ext uri="{FF2B5EF4-FFF2-40B4-BE49-F238E27FC236}">
              <a16:creationId xmlns:a16="http://schemas.microsoft.com/office/drawing/2014/main" id="{58A86DCA-4FC0-A96B-E319-3C237EB3B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337285</xdr:colOff>
      <xdr:row>11</xdr:row>
      <xdr:rowOff>91039</xdr:rowOff>
    </xdr:from>
    <xdr:ext cx="428515" cy="264560"/>
    <xdr:sp macro="" textlink="">
      <xdr:nvSpPr>
        <xdr:cNvPr id="6" name="TextBox 5">
          <a:extLst>
            <a:ext uri="{FF2B5EF4-FFF2-40B4-BE49-F238E27FC236}">
              <a16:creationId xmlns:a16="http://schemas.microsoft.com/office/drawing/2014/main" id="{55B11AC2-D55B-8D58-40D6-8DEF8C06CA9F}"/>
            </a:ext>
          </a:extLst>
        </xdr:cNvPr>
        <xdr:cNvSpPr txBox="1"/>
      </xdr:nvSpPr>
      <xdr:spPr>
        <a:xfrm>
          <a:off x="4124425" y="2102719"/>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65000"/>
                  <a:lumOff val="35000"/>
                </a:schemeClr>
              </a:solidFill>
            </a:rPr>
            <a:t>42%</a:t>
          </a:r>
        </a:p>
      </xdr:txBody>
    </xdr:sp>
    <xdr:clientData/>
  </xdr:oneCellAnchor>
  <xdr:twoCellAnchor>
    <xdr:from>
      <xdr:col>7</xdr:col>
      <xdr:colOff>144780</xdr:colOff>
      <xdr:row>20</xdr:row>
      <xdr:rowOff>22860</xdr:rowOff>
    </xdr:from>
    <xdr:to>
      <xdr:col>10</xdr:col>
      <xdr:colOff>548640</xdr:colOff>
      <xdr:row>27</xdr:row>
      <xdr:rowOff>85500</xdr:rowOff>
    </xdr:to>
    <xdr:graphicFrame macro="">
      <xdr:nvGraphicFramePr>
        <xdr:cNvPr id="2" name="Chart 1">
          <a:extLst>
            <a:ext uri="{FF2B5EF4-FFF2-40B4-BE49-F238E27FC236}">
              <a16:creationId xmlns:a16="http://schemas.microsoft.com/office/drawing/2014/main" id="{4A9A4750-4C46-459C-9013-3CD05EE66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20</xdr:row>
      <xdr:rowOff>99060</xdr:rowOff>
    </xdr:from>
    <xdr:to>
      <xdr:col>6</xdr:col>
      <xdr:colOff>1055700</xdr:colOff>
      <xdr:row>27</xdr:row>
      <xdr:rowOff>168900</xdr:rowOff>
    </xdr:to>
    <xdr:graphicFrame macro="">
      <xdr:nvGraphicFramePr>
        <xdr:cNvPr id="3" name="Chart 2">
          <a:extLst>
            <a:ext uri="{FF2B5EF4-FFF2-40B4-BE49-F238E27FC236}">
              <a16:creationId xmlns:a16="http://schemas.microsoft.com/office/drawing/2014/main" id="{24C09AE6-EABC-40BC-A0A2-E3685C5CF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304800</xdr:colOff>
      <xdr:row>10</xdr:row>
      <xdr:rowOff>106680</xdr:rowOff>
    </xdr:from>
    <xdr:to>
      <xdr:col>14</xdr:col>
      <xdr:colOff>26400</xdr:colOff>
      <xdr:row>17</xdr:row>
      <xdr:rowOff>169320</xdr:rowOff>
    </xdr:to>
    <xdr:graphicFrame macro="">
      <xdr:nvGraphicFramePr>
        <xdr:cNvPr id="8" name="Chart 7">
          <a:extLst>
            <a:ext uri="{FF2B5EF4-FFF2-40B4-BE49-F238E27FC236}">
              <a16:creationId xmlns:a16="http://schemas.microsoft.com/office/drawing/2014/main" id="{1BD29A75-AE9A-4AC2-AAF3-9F835A34D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365760</xdr:colOff>
      <xdr:row>3</xdr:row>
      <xdr:rowOff>41910</xdr:rowOff>
    </xdr:from>
    <xdr:to>
      <xdr:col>13</xdr:col>
      <xdr:colOff>316560</xdr:colOff>
      <xdr:row>10</xdr:row>
      <xdr:rowOff>104550</xdr:rowOff>
    </xdr:to>
    <xdr:graphicFrame macro="">
      <xdr:nvGraphicFramePr>
        <xdr:cNvPr id="10" name="Chart 9">
          <a:extLst>
            <a:ext uri="{FF2B5EF4-FFF2-40B4-BE49-F238E27FC236}">
              <a16:creationId xmlns:a16="http://schemas.microsoft.com/office/drawing/2014/main" id="{CE53BF9F-6285-EC86-6E30-297868DC5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12</xdr:col>
      <xdr:colOff>144780</xdr:colOff>
      <xdr:row>7</xdr:row>
      <xdr:rowOff>106680</xdr:rowOff>
    </xdr:from>
    <xdr:ext cx="428515" cy="264560"/>
    <xdr:sp macro="" textlink="$H$19">
      <xdr:nvSpPr>
        <xdr:cNvPr id="11" name="TextBox 10">
          <a:extLst>
            <a:ext uri="{FF2B5EF4-FFF2-40B4-BE49-F238E27FC236}">
              <a16:creationId xmlns:a16="http://schemas.microsoft.com/office/drawing/2014/main" id="{4552B11E-F75A-8A59-6782-37B829C88A6E}"/>
            </a:ext>
          </a:extLst>
        </xdr:cNvPr>
        <xdr:cNvSpPr txBox="1"/>
      </xdr:nvSpPr>
      <xdr:spPr>
        <a:xfrm>
          <a:off x="8519160" y="138684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1A87F6A-E10A-4D87-8F0F-0EED63D85FA9}" type="TxLink">
            <a:rPr lang="en-US" sz="1100" b="0" i="0" u="none" strike="noStrike">
              <a:solidFill>
                <a:srgbClr val="000000"/>
              </a:solidFill>
              <a:latin typeface="Calibri"/>
              <a:ea typeface="Calibri"/>
              <a:cs typeface="Calibri"/>
            </a:rPr>
            <a:pPr/>
            <a:t>42%</a:t>
          </a:fld>
          <a:endParaRPr lang="en-IN" sz="1100"/>
        </a:p>
      </xdr:txBody>
    </xdr:sp>
    <xdr:clientData/>
  </xdr:oneCellAnchor>
</xdr:wsDr>
</file>

<file path=xl/drawings/drawing5.xml><?xml version="1.0" encoding="utf-8"?>
<c:userShapes xmlns:c="http://schemas.openxmlformats.org/drawingml/2006/chart">
  <cdr:relSizeAnchor xmlns:cdr="http://schemas.openxmlformats.org/drawingml/2006/chartDrawing">
    <cdr:from>
      <cdr:x>0.31696</cdr:x>
      <cdr:y>0.50612</cdr:y>
    </cdr:from>
    <cdr:to>
      <cdr:x>0.68321</cdr:x>
      <cdr:y>0.70209</cdr:y>
    </cdr:to>
    <cdr:sp macro="" textlink="">
      <cdr:nvSpPr>
        <cdr:cNvPr id="2" name="TextBox 5">
          <a:extLst xmlns:a="http://schemas.openxmlformats.org/drawingml/2006/main">
            <a:ext uri="{FF2B5EF4-FFF2-40B4-BE49-F238E27FC236}">
              <a16:creationId xmlns:a16="http://schemas.microsoft.com/office/drawing/2014/main" id="{3D68598B-B7D6-574B-D55B-5E0A7894190D}"/>
            </a:ext>
          </a:extLst>
        </cdr:cNvPr>
        <cdr:cNvSpPr txBox="1"/>
      </cdr:nvSpPr>
      <cdr:spPr>
        <a:xfrm xmlns:a="http://schemas.openxmlformats.org/drawingml/2006/main">
          <a:off x="370840" y="683260"/>
          <a:ext cx="428515"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100">
              <a:solidFill>
                <a:schemeClr val="tx1">
                  <a:lumMod val="65000"/>
                  <a:lumOff val="35000"/>
                </a:schemeClr>
              </a:solidFill>
            </a:rPr>
            <a:t>42%</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r Sharma" refreshedDate="45771.395187499998" createdVersion="8" refreshedVersion="8" minRefreshableVersion="3" recordCount="40" xr:uid="{62EF7933-3B27-48B8-80A5-3E78167BF4CA}">
  <cacheSource type="worksheet">
    <worksheetSource name="data_table"/>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202148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6A620B-F437-4846-8D35-E7C0EDFF95B0}" name="PivotTable1" cacheId="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9:J50"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7" baseItem="10" numFmtId="3"/>
    <dataField name="Actual " fld="9" baseField="7" baseItem="7" numFmtId="3"/>
  </dataFields>
  <formats count="1">
    <format dxfId="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D26A95-01F2-434A-AE7A-99CADC1D9962}"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H17:I18"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5"/>
    <dataField name="Budget " fld="8" baseField="0" baseItem="1" numFmtId="165"/>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EDFDAE-625E-4018-A96B-A81A71EFCA97}" name="PivotTable8"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5:H7"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numFmtId="3"/>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E012ABA7-228A-4FE3-892C-DBEAA88F2A7E}" sourceName="Project">
  <pivotTables>
    <pivotTable tabId="2" name="PivotTable1"/>
    <pivotTable tabId="3" name="PivotTable8"/>
    <pivotTable tabId="3" name="PivotTable12"/>
  </pivotTables>
  <data>
    <tabular pivotCacheId="202148069">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30D5FAB1-9A80-4958-BC1C-58390E219054}" sourceName="Manager">
  <pivotTables>
    <pivotTable tabId="2" name="PivotTable1"/>
    <pivotTable tabId="3" name="PivotTable8"/>
    <pivotTable tabId="3" name="PivotTable12"/>
  </pivotTables>
  <data>
    <tabular pivotCacheId="20214806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07E7FD60-B2BB-4B6D-8A13-8CFBDAC966BA}" cache="Slicer_Project" caption="Project" columnCount="5" rowHeight="234950"/>
  <slicer name="Manager" xr10:uid="{1B8CBD70-3AD4-4C88-BA60-FEFE48D7A1AD}" cache="Slicer_Manager" caption="Manager"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DE519-C967-4569-8E5E-51F8B42FDD19}" name="data_table" displayName="data_table" ref="A1:J41" totalsRowShown="0">
  <autoFilter ref="A1:J41" xr:uid="{AC7DE519-C967-4569-8E5E-51F8B42FDD19}"/>
  <tableColumns count="10">
    <tableColumn id="1" xr3:uid="{F8D15C16-CECA-4400-A253-0E390468B828}" name="Project"/>
    <tableColumn id="2" xr3:uid="{1196F1AB-BDF0-46A9-AE9A-914463D34B24}" name="Task"/>
    <tableColumn id="3" xr3:uid="{8E5B385C-9D37-4EC6-AEE5-1BD7A8C5BC15}" name="Manager"/>
    <tableColumn id="4" xr3:uid="{B320C4DA-C756-4E43-9A1A-F0A24A767024}" name="Start Date" dataDxfId="8"/>
    <tableColumn id="5" xr3:uid="{7D2A630F-5DDC-40AE-8497-B9F1F2447370}" name="Duration"/>
    <tableColumn id="9" xr3:uid="{2308F8F7-8C5C-484F-9660-0CF908B28101}" name="End Date" dataDxfId="7">
      <calculatedColumnFormula>WORKDAY.INTL(data_table[[#This Row],[Start Date]]-1,data_table[[#This Row],[Duration]],1)</calculatedColumnFormula>
    </tableColumn>
    <tableColumn id="10" xr3:uid="{37FD0C0C-036C-40AB-8608-D5F85BF25480}" name="Days completed" dataDxfId="6"/>
    <tableColumn id="6" xr3:uid="{B6C4D0A2-2BE9-4B3A-B4D6-3AE8F328CD47}" name="Progress" dataDxfId="5" dataCellStyle="Percent">
      <calculatedColumnFormula>data_table[[#This Row],[Days completed]]/data_table[[#This Row],[Duration]]</calculatedColumnFormula>
    </tableColumn>
    <tableColumn id="7" xr3:uid="{E2545F91-6460-42CE-BDD9-790AE4A4F00C}" name="Budget" dataDxfId="4"/>
    <tableColumn id="8" xr3:uid="{27C675E0-6679-43CF-8650-CC3BEB877EE5}" name="Actual"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531F6-3B6B-411F-86AA-5AF93D9BE37B}">
  <dimension ref="A1:J41"/>
  <sheetViews>
    <sheetView workbookViewId="0">
      <selection activeCell="D21" sqref="D21"/>
    </sheetView>
  </sheetViews>
  <sheetFormatPr defaultColWidth="13.6640625" defaultRowHeight="14.4" x14ac:dyDescent="0.3"/>
  <sheetData>
    <row r="1" spans="1:10" x14ac:dyDescent="0.3">
      <c r="A1" t="s">
        <v>0</v>
      </c>
      <c r="B1" t="s">
        <v>1</v>
      </c>
      <c r="C1" t="s">
        <v>2</v>
      </c>
      <c r="D1" s="1" t="s">
        <v>3</v>
      </c>
      <c r="E1" t="s">
        <v>4</v>
      </c>
      <c r="F1" s="2" t="s">
        <v>5</v>
      </c>
      <c r="G1" s="3" t="s">
        <v>6</v>
      </c>
      <c r="H1" t="s">
        <v>7</v>
      </c>
      <c r="I1" t="s">
        <v>8</v>
      </c>
      <c r="J1" t="s">
        <v>9</v>
      </c>
    </row>
    <row r="2" spans="1:10" x14ac:dyDescent="0.3">
      <c r="A2" t="s">
        <v>10</v>
      </c>
      <c r="B2" t="s">
        <v>11</v>
      </c>
      <c r="C2" t="s">
        <v>12</v>
      </c>
      <c r="D2" s="2">
        <v>43878</v>
      </c>
      <c r="E2">
        <v>5</v>
      </c>
      <c r="F2" s="2">
        <f>WORKDAY.INTL(data_table[[#This Row],[Start Date]]-1,data_table[[#This Row],[Duration]],1)</f>
        <v>43882</v>
      </c>
      <c r="G2" s="3">
        <v>2</v>
      </c>
      <c r="H2" s="4">
        <f>data_table[[#This Row],[Days completed]]/data_table[[#This Row],[Duration]]</f>
        <v>0.4</v>
      </c>
      <c r="I2" s="3">
        <v>218000</v>
      </c>
      <c r="J2" s="3">
        <v>97337</v>
      </c>
    </row>
    <row r="3" spans="1:10" x14ac:dyDescent="0.3">
      <c r="A3" t="s">
        <v>10</v>
      </c>
      <c r="B3" t="s">
        <v>13</v>
      </c>
      <c r="C3" t="s">
        <v>14</v>
      </c>
      <c r="D3" s="2">
        <v>43878</v>
      </c>
      <c r="E3">
        <v>6</v>
      </c>
      <c r="F3" s="2">
        <f>WORKDAY.INTL(data_table[[#This Row],[Start Date]]-1,data_table[[#This Row],[Duration]],1)</f>
        <v>43885</v>
      </c>
      <c r="G3" s="3">
        <v>3</v>
      </c>
      <c r="H3" s="4">
        <f>data_table[[#This Row],[Days completed]]/data_table[[#This Row],[Duration]]</f>
        <v>0.5</v>
      </c>
      <c r="I3" s="3">
        <v>393000</v>
      </c>
      <c r="J3" s="3">
        <v>177440</v>
      </c>
    </row>
    <row r="4" spans="1:10" x14ac:dyDescent="0.3">
      <c r="A4" t="s">
        <v>10</v>
      </c>
      <c r="B4" t="s">
        <v>15</v>
      </c>
      <c r="C4" t="s">
        <v>16</v>
      </c>
      <c r="D4" s="2">
        <v>43879</v>
      </c>
      <c r="E4">
        <v>10</v>
      </c>
      <c r="F4" s="2">
        <f>WORKDAY.INTL(data_table[[#This Row],[Start Date]]-1,data_table[[#This Row],[Duration]],1)</f>
        <v>43892</v>
      </c>
      <c r="G4" s="3">
        <v>4</v>
      </c>
      <c r="H4" s="4">
        <f>data_table[[#This Row],[Days completed]]/data_table[[#This Row],[Duration]]</f>
        <v>0.4</v>
      </c>
      <c r="I4" s="3">
        <v>86000</v>
      </c>
      <c r="J4" s="3">
        <v>31046</v>
      </c>
    </row>
    <row r="5" spans="1:10" x14ac:dyDescent="0.3">
      <c r="A5" t="s">
        <v>10</v>
      </c>
      <c r="B5" t="s">
        <v>17</v>
      </c>
      <c r="C5" t="s">
        <v>18</v>
      </c>
      <c r="D5" s="2">
        <v>43882</v>
      </c>
      <c r="E5">
        <v>9</v>
      </c>
      <c r="F5" s="2">
        <f>WORKDAY.INTL(data_table[[#This Row],[Start Date]]-1,data_table[[#This Row],[Duration]],1)</f>
        <v>43894</v>
      </c>
      <c r="G5" s="3">
        <v>3</v>
      </c>
      <c r="H5" s="4">
        <f>data_table[[#This Row],[Days completed]]/data_table[[#This Row],[Duration]]</f>
        <v>0.33333333333333331</v>
      </c>
      <c r="I5" s="3">
        <v>732000</v>
      </c>
      <c r="J5" s="3">
        <v>261324</v>
      </c>
    </row>
    <row r="6" spans="1:10" x14ac:dyDescent="0.3">
      <c r="A6" t="s">
        <v>10</v>
      </c>
      <c r="B6" t="s">
        <v>19</v>
      </c>
      <c r="C6" t="s">
        <v>20</v>
      </c>
      <c r="D6" s="2">
        <v>43878</v>
      </c>
      <c r="E6">
        <v>4</v>
      </c>
      <c r="F6" s="2">
        <f>WORKDAY.INTL(data_table[[#This Row],[Start Date]]-1,data_table[[#This Row],[Duration]],1)</f>
        <v>43881</v>
      </c>
      <c r="G6" s="3">
        <v>1</v>
      </c>
      <c r="H6" s="4">
        <f>data_table[[#This Row],[Days completed]]/data_table[[#This Row],[Duration]]</f>
        <v>0.25</v>
      </c>
      <c r="I6" s="3">
        <v>492000</v>
      </c>
      <c r="J6" s="3">
        <v>116850</v>
      </c>
    </row>
    <row r="7" spans="1:10" x14ac:dyDescent="0.3">
      <c r="A7" t="s">
        <v>10</v>
      </c>
      <c r="B7" t="s">
        <v>21</v>
      </c>
      <c r="C7" t="s">
        <v>12</v>
      </c>
      <c r="D7" s="2">
        <v>43881</v>
      </c>
      <c r="E7">
        <v>6</v>
      </c>
      <c r="F7" s="2">
        <f>WORKDAY.INTL(data_table[[#This Row],[Start Date]]-1,data_table[[#This Row],[Duration]],1)</f>
        <v>43888</v>
      </c>
      <c r="G7" s="3">
        <v>0</v>
      </c>
      <c r="H7" s="4">
        <f>data_table[[#This Row],[Days completed]]/data_table[[#This Row],[Duration]]</f>
        <v>0</v>
      </c>
      <c r="I7" s="3">
        <v>188000</v>
      </c>
      <c r="J7" s="3">
        <v>0</v>
      </c>
    </row>
    <row r="8" spans="1:10" x14ac:dyDescent="0.3">
      <c r="A8" t="s">
        <v>10</v>
      </c>
      <c r="B8" t="s">
        <v>22</v>
      </c>
      <c r="C8" t="s">
        <v>14</v>
      </c>
      <c r="D8" s="2">
        <v>43881</v>
      </c>
      <c r="E8">
        <v>7</v>
      </c>
      <c r="F8" s="2">
        <f>WORKDAY.INTL(data_table[[#This Row],[Start Date]]-1,data_table[[#This Row],[Duration]],1)</f>
        <v>43889</v>
      </c>
      <c r="G8" s="3">
        <v>3</v>
      </c>
      <c r="H8" s="4">
        <f>data_table[[#This Row],[Days completed]]/data_table[[#This Row],[Duration]]</f>
        <v>0.42857142857142855</v>
      </c>
      <c r="I8" s="3">
        <v>180000</v>
      </c>
      <c r="J8" s="3">
        <v>79380</v>
      </c>
    </row>
    <row r="9" spans="1:10" x14ac:dyDescent="0.3">
      <c r="A9" t="s">
        <v>10</v>
      </c>
      <c r="B9" t="s">
        <v>23</v>
      </c>
      <c r="C9" t="s">
        <v>16</v>
      </c>
      <c r="D9" s="2">
        <v>43885</v>
      </c>
      <c r="E9">
        <v>5</v>
      </c>
      <c r="F9" s="2">
        <f>WORKDAY.INTL(data_table[[#This Row],[Start Date]]-1,data_table[[#This Row],[Duration]],1)</f>
        <v>43889</v>
      </c>
      <c r="G9" s="3">
        <v>2</v>
      </c>
      <c r="H9" s="4">
        <f>data_table[[#This Row],[Days completed]]/data_table[[#This Row],[Duration]]</f>
        <v>0.4</v>
      </c>
      <c r="I9" s="3">
        <v>582000</v>
      </c>
      <c r="J9" s="3">
        <v>195231</v>
      </c>
    </row>
    <row r="10" spans="1:10" x14ac:dyDescent="0.3">
      <c r="A10" t="s">
        <v>10</v>
      </c>
      <c r="B10" t="s">
        <v>24</v>
      </c>
      <c r="C10" t="s">
        <v>18</v>
      </c>
      <c r="D10" s="2">
        <v>43885</v>
      </c>
      <c r="E10">
        <v>9</v>
      </c>
      <c r="F10" s="2">
        <f>WORKDAY.INTL(data_table[[#This Row],[Start Date]]-1,data_table[[#This Row],[Duration]],1)</f>
        <v>43895</v>
      </c>
      <c r="G10" s="3">
        <v>1</v>
      </c>
      <c r="H10" s="4">
        <f>data_table[[#This Row],[Days completed]]/data_table[[#This Row],[Duration]]</f>
        <v>0.1111111111111111</v>
      </c>
      <c r="I10" s="3">
        <v>562000</v>
      </c>
      <c r="J10" s="3">
        <v>74746</v>
      </c>
    </row>
    <row r="11" spans="1:10" x14ac:dyDescent="0.3">
      <c r="A11" t="s">
        <v>10</v>
      </c>
      <c r="B11" t="s">
        <v>25</v>
      </c>
      <c r="C11" t="s">
        <v>20</v>
      </c>
      <c r="D11" s="2">
        <v>43885</v>
      </c>
      <c r="E11">
        <v>6</v>
      </c>
      <c r="F11" s="2">
        <f>WORKDAY.INTL(data_table[[#This Row],[Start Date]]-1,data_table[[#This Row],[Duration]],1)</f>
        <v>43892</v>
      </c>
      <c r="G11" s="3">
        <v>3</v>
      </c>
      <c r="H11" s="4">
        <f>data_table[[#This Row],[Days completed]]/data_table[[#This Row],[Duration]]</f>
        <v>0.5</v>
      </c>
      <c r="I11" s="3">
        <v>416000</v>
      </c>
      <c r="J11" s="3">
        <v>175015</v>
      </c>
    </row>
    <row r="12" spans="1:10" x14ac:dyDescent="0.3">
      <c r="A12" t="s">
        <v>26</v>
      </c>
      <c r="B12" t="s">
        <v>11</v>
      </c>
      <c r="C12" t="s">
        <v>12</v>
      </c>
      <c r="D12" s="2">
        <v>43879</v>
      </c>
      <c r="E12">
        <v>7</v>
      </c>
      <c r="F12" s="2">
        <f>WORKDAY.INTL(data_table[[#This Row],[Start Date]]-1,data_table[[#This Row],[Duration]],1)</f>
        <v>43887</v>
      </c>
      <c r="G12" s="3">
        <v>7</v>
      </c>
      <c r="H12" s="4">
        <f>data_table[[#This Row],[Days completed]]/data_table[[#This Row],[Duration]]</f>
        <v>1</v>
      </c>
      <c r="I12" s="3">
        <v>293000</v>
      </c>
      <c r="J12" s="3">
        <v>273001</v>
      </c>
    </row>
    <row r="13" spans="1:10" x14ac:dyDescent="0.3">
      <c r="A13" t="s">
        <v>26</v>
      </c>
      <c r="B13" t="s">
        <v>13</v>
      </c>
      <c r="C13" t="s">
        <v>14</v>
      </c>
      <c r="D13" s="2">
        <v>43878</v>
      </c>
      <c r="E13">
        <v>9</v>
      </c>
      <c r="F13" s="2">
        <f>WORKDAY.INTL(data_table[[#This Row],[Start Date]]-1,data_table[[#This Row],[Duration]],1)</f>
        <v>43888</v>
      </c>
      <c r="G13" s="3">
        <v>4</v>
      </c>
      <c r="H13" s="4">
        <f>data_table[[#This Row],[Days completed]]/data_table[[#This Row],[Duration]]</f>
        <v>0.44444444444444442</v>
      </c>
      <c r="I13" s="3">
        <v>224000</v>
      </c>
      <c r="J13" s="3">
        <v>57910</v>
      </c>
    </row>
    <row r="14" spans="1:10" x14ac:dyDescent="0.3">
      <c r="A14" t="s">
        <v>26</v>
      </c>
      <c r="B14" t="s">
        <v>15</v>
      </c>
      <c r="C14" t="s">
        <v>16</v>
      </c>
      <c r="D14" s="2">
        <v>43879</v>
      </c>
      <c r="E14">
        <v>8</v>
      </c>
      <c r="F14" s="2">
        <f>WORKDAY.INTL(data_table[[#This Row],[Start Date]]-1,data_table[[#This Row],[Duration]],1)</f>
        <v>43888</v>
      </c>
      <c r="G14" s="3">
        <v>0</v>
      </c>
      <c r="H14" s="4">
        <f>data_table[[#This Row],[Days completed]]/data_table[[#This Row],[Duration]]</f>
        <v>0</v>
      </c>
      <c r="I14" s="3">
        <v>978000</v>
      </c>
      <c r="J14" s="3">
        <v>0</v>
      </c>
    </row>
    <row r="15" spans="1:10" x14ac:dyDescent="0.3">
      <c r="A15" t="s">
        <v>26</v>
      </c>
      <c r="B15" t="s">
        <v>17</v>
      </c>
      <c r="C15" t="s">
        <v>18</v>
      </c>
      <c r="D15" s="2">
        <v>43881</v>
      </c>
      <c r="E15">
        <v>7</v>
      </c>
      <c r="F15" s="2">
        <f>WORKDAY.INTL(data_table[[#This Row],[Start Date]]-1,data_table[[#This Row],[Duration]],1)</f>
        <v>43889</v>
      </c>
      <c r="G15" s="3">
        <v>3</v>
      </c>
      <c r="H15" s="4">
        <f>data_table[[#This Row],[Days completed]]/data_table[[#This Row],[Duration]]</f>
        <v>0.42857142857142855</v>
      </c>
      <c r="I15" s="3">
        <v>932000</v>
      </c>
      <c r="J15" s="3">
        <v>379157</v>
      </c>
    </row>
    <row r="16" spans="1:10" x14ac:dyDescent="0.3">
      <c r="A16" t="s">
        <v>26</v>
      </c>
      <c r="B16" t="s">
        <v>19</v>
      </c>
      <c r="C16" t="s">
        <v>20</v>
      </c>
      <c r="D16" s="2">
        <v>43882</v>
      </c>
      <c r="E16">
        <v>4</v>
      </c>
      <c r="F16" s="2">
        <f>WORKDAY.INTL(data_table[[#This Row],[Start Date]]-1,data_table[[#This Row],[Duration]],1)</f>
        <v>43887</v>
      </c>
      <c r="G16" s="3">
        <v>1</v>
      </c>
      <c r="H16" s="4">
        <f>data_table[[#This Row],[Days completed]]/data_table[[#This Row],[Duration]]</f>
        <v>0.25</v>
      </c>
      <c r="I16" s="3">
        <v>854000</v>
      </c>
      <c r="J16" s="3">
        <v>322812</v>
      </c>
    </row>
    <row r="17" spans="1:10" x14ac:dyDescent="0.3">
      <c r="A17" t="s">
        <v>26</v>
      </c>
      <c r="B17" t="s">
        <v>21</v>
      </c>
      <c r="C17" t="s">
        <v>12</v>
      </c>
      <c r="D17" s="2">
        <v>43882</v>
      </c>
      <c r="E17">
        <v>6</v>
      </c>
      <c r="F17" s="2">
        <f>WORKDAY.INTL(data_table[[#This Row],[Start Date]]-1,data_table[[#This Row],[Duration]],1)</f>
        <v>43889</v>
      </c>
      <c r="G17" s="3">
        <v>3</v>
      </c>
      <c r="H17" s="4">
        <f>data_table[[#This Row],[Days completed]]/data_table[[#This Row],[Duration]]</f>
        <v>0.5</v>
      </c>
      <c r="I17" s="3">
        <v>81000</v>
      </c>
      <c r="J17" s="3">
        <v>38461</v>
      </c>
    </row>
    <row r="18" spans="1:10" x14ac:dyDescent="0.3">
      <c r="A18" t="s">
        <v>26</v>
      </c>
      <c r="B18" t="s">
        <v>22</v>
      </c>
      <c r="C18" t="s">
        <v>14</v>
      </c>
      <c r="D18" s="2">
        <v>43885</v>
      </c>
      <c r="E18">
        <v>6</v>
      </c>
      <c r="F18" s="2">
        <f>WORKDAY.INTL(data_table[[#This Row],[Start Date]]-1,data_table[[#This Row],[Duration]],1)</f>
        <v>43892</v>
      </c>
      <c r="G18" s="3">
        <v>5</v>
      </c>
      <c r="H18" s="4">
        <f>data_table[[#This Row],[Days completed]]/data_table[[#This Row],[Duration]]</f>
        <v>0.83333333333333337</v>
      </c>
      <c r="I18" s="3">
        <v>169000</v>
      </c>
      <c r="J18" s="3">
        <v>136468</v>
      </c>
    </row>
    <row r="19" spans="1:10" x14ac:dyDescent="0.3">
      <c r="A19" t="s">
        <v>26</v>
      </c>
      <c r="B19" t="s">
        <v>23</v>
      </c>
      <c r="C19" t="s">
        <v>16</v>
      </c>
      <c r="D19" s="2">
        <v>43886</v>
      </c>
      <c r="E19">
        <v>4</v>
      </c>
      <c r="F19" s="2">
        <f>WORKDAY.INTL(data_table[[#This Row],[Start Date]]-1,data_table[[#This Row],[Duration]],1)</f>
        <v>43889</v>
      </c>
      <c r="G19" s="3">
        <v>1</v>
      </c>
      <c r="H19" s="4">
        <f>data_table[[#This Row],[Days completed]]/data_table[[#This Row],[Duration]]</f>
        <v>0.25</v>
      </c>
      <c r="I19" s="3">
        <v>61000</v>
      </c>
      <c r="J19" s="3">
        <v>12078</v>
      </c>
    </row>
    <row r="20" spans="1:10" x14ac:dyDescent="0.3">
      <c r="A20" t="s">
        <v>26</v>
      </c>
      <c r="B20" t="s">
        <v>24</v>
      </c>
      <c r="C20" t="s">
        <v>18</v>
      </c>
      <c r="D20" s="2">
        <v>43888</v>
      </c>
      <c r="E20">
        <v>7</v>
      </c>
      <c r="F20" s="2">
        <f>WORKDAY.INTL(data_table[[#This Row],[Start Date]]-1,data_table[[#This Row],[Duration]],1)</f>
        <v>43896</v>
      </c>
      <c r="G20" s="3">
        <v>3</v>
      </c>
      <c r="H20" s="4">
        <f>data_table[[#This Row],[Days completed]]/data_table[[#This Row],[Duration]]</f>
        <v>0.42857142857142855</v>
      </c>
      <c r="I20" s="3">
        <v>645000</v>
      </c>
      <c r="J20" s="3">
        <v>273048</v>
      </c>
    </row>
    <row r="21" spans="1:10" x14ac:dyDescent="0.3">
      <c r="A21" t="s">
        <v>26</v>
      </c>
      <c r="B21" t="s">
        <v>25</v>
      </c>
      <c r="C21" t="s">
        <v>20</v>
      </c>
      <c r="D21" s="2">
        <v>43878</v>
      </c>
      <c r="E21">
        <v>3</v>
      </c>
      <c r="F21" s="2">
        <f>WORKDAY.INTL(data_table[[#This Row],[Start Date]]-1,data_table[[#This Row],[Duration]],1)</f>
        <v>43880</v>
      </c>
      <c r="G21" s="3">
        <v>3</v>
      </c>
      <c r="H21" s="4">
        <f>data_table[[#This Row],[Days completed]]/data_table[[#This Row],[Duration]]</f>
        <v>1</v>
      </c>
      <c r="I21" s="3">
        <v>68000</v>
      </c>
      <c r="J21" s="3">
        <v>64987</v>
      </c>
    </row>
    <row r="22" spans="1:10" x14ac:dyDescent="0.3">
      <c r="A22" t="s">
        <v>27</v>
      </c>
      <c r="B22" t="s">
        <v>11</v>
      </c>
      <c r="C22" t="s">
        <v>12</v>
      </c>
      <c r="D22" s="2">
        <v>43878</v>
      </c>
      <c r="E22">
        <v>10</v>
      </c>
      <c r="F22" s="2">
        <f>WORKDAY.INTL(data_table[[#This Row],[Start Date]]-1,data_table[[#This Row],[Duration]],1)</f>
        <v>43889</v>
      </c>
      <c r="G22" s="3">
        <v>5</v>
      </c>
      <c r="H22" s="4">
        <f>data_table[[#This Row],[Days completed]]/data_table[[#This Row],[Duration]]</f>
        <v>0.5</v>
      </c>
      <c r="I22" s="3">
        <v>839000</v>
      </c>
      <c r="J22" s="3">
        <v>406974</v>
      </c>
    </row>
    <row r="23" spans="1:10" x14ac:dyDescent="0.3">
      <c r="A23" t="s">
        <v>27</v>
      </c>
      <c r="B23" t="s">
        <v>13</v>
      </c>
      <c r="C23" t="s">
        <v>14</v>
      </c>
      <c r="D23" s="2">
        <v>43882</v>
      </c>
      <c r="E23">
        <v>5</v>
      </c>
      <c r="F23" s="2">
        <f>WORKDAY.INTL(data_table[[#This Row],[Start Date]]-1,data_table[[#This Row],[Duration]],1)</f>
        <v>43888</v>
      </c>
      <c r="G23" s="3">
        <v>4</v>
      </c>
      <c r="H23" s="4">
        <f>data_table[[#This Row],[Days completed]]/data_table[[#This Row],[Duration]]</f>
        <v>0.8</v>
      </c>
      <c r="I23" s="3">
        <v>729000</v>
      </c>
      <c r="J23" s="3">
        <v>487139</v>
      </c>
    </row>
    <row r="24" spans="1:10" x14ac:dyDescent="0.3">
      <c r="A24" t="s">
        <v>27</v>
      </c>
      <c r="B24" t="s">
        <v>15</v>
      </c>
      <c r="C24" t="s">
        <v>16</v>
      </c>
      <c r="D24" s="2">
        <v>43885</v>
      </c>
      <c r="E24">
        <v>7</v>
      </c>
      <c r="F24" s="2">
        <f>WORKDAY.INTL(data_table[[#This Row],[Start Date]]-1,data_table[[#This Row],[Duration]],1)</f>
        <v>43893</v>
      </c>
      <c r="G24" s="3">
        <v>3</v>
      </c>
      <c r="H24" s="4">
        <f>data_table[[#This Row],[Days completed]]/data_table[[#This Row],[Duration]]</f>
        <v>0.42857142857142855</v>
      </c>
      <c r="I24" s="3">
        <v>826000</v>
      </c>
      <c r="J24" s="3">
        <v>298186</v>
      </c>
    </row>
    <row r="25" spans="1:10" x14ac:dyDescent="0.3">
      <c r="A25" t="s">
        <v>27</v>
      </c>
      <c r="B25" t="s">
        <v>17</v>
      </c>
      <c r="C25" t="s">
        <v>18</v>
      </c>
      <c r="D25" s="2">
        <v>43887</v>
      </c>
      <c r="E25">
        <v>7</v>
      </c>
      <c r="F25" s="2">
        <f>WORKDAY.INTL(data_table[[#This Row],[Start Date]]-1,data_table[[#This Row],[Duration]],1)</f>
        <v>43895</v>
      </c>
      <c r="G25" s="3">
        <v>2</v>
      </c>
      <c r="H25" s="4">
        <f>data_table[[#This Row],[Days completed]]/data_table[[#This Row],[Duration]]</f>
        <v>0.2857142857142857</v>
      </c>
      <c r="I25" s="3">
        <v>895000</v>
      </c>
      <c r="J25" s="3">
        <v>280583</v>
      </c>
    </row>
    <row r="26" spans="1:10" x14ac:dyDescent="0.3">
      <c r="A26" t="s">
        <v>27</v>
      </c>
      <c r="B26" t="s">
        <v>19</v>
      </c>
      <c r="C26" t="s">
        <v>20</v>
      </c>
      <c r="D26" s="2">
        <v>43889</v>
      </c>
      <c r="E26">
        <v>3</v>
      </c>
      <c r="F26" s="2">
        <f>WORKDAY.INTL(data_table[[#This Row],[Start Date]]-1,data_table[[#This Row],[Duration]],1)</f>
        <v>43893</v>
      </c>
      <c r="G26" s="3">
        <v>2</v>
      </c>
      <c r="H26" s="4">
        <f>data_table[[#This Row],[Days completed]]/data_table[[#This Row],[Duration]]</f>
        <v>0.66666666666666663</v>
      </c>
      <c r="I26" s="3">
        <v>341000</v>
      </c>
      <c r="J26" s="3">
        <v>129785</v>
      </c>
    </row>
    <row r="27" spans="1:10" x14ac:dyDescent="0.3">
      <c r="A27" t="s">
        <v>28</v>
      </c>
      <c r="B27" t="s">
        <v>11</v>
      </c>
      <c r="C27" t="s">
        <v>12</v>
      </c>
      <c r="D27" s="2">
        <v>43892</v>
      </c>
      <c r="E27">
        <v>9</v>
      </c>
      <c r="F27" s="2">
        <f>WORKDAY.INTL(data_table[[#This Row],[Start Date]]-1,data_table[[#This Row],[Duration]],1)</f>
        <v>43902</v>
      </c>
      <c r="G27" s="3">
        <v>8</v>
      </c>
      <c r="H27" s="4">
        <f>data_table[[#This Row],[Days completed]]/data_table[[#This Row],[Duration]]</f>
        <v>0.88888888888888884</v>
      </c>
      <c r="I27" s="3">
        <v>787000</v>
      </c>
      <c r="J27" s="3">
        <v>727188</v>
      </c>
    </row>
    <row r="28" spans="1:10" x14ac:dyDescent="0.3">
      <c r="A28" t="s">
        <v>28</v>
      </c>
      <c r="B28" t="s">
        <v>13</v>
      </c>
      <c r="C28" t="s">
        <v>14</v>
      </c>
      <c r="D28" s="2">
        <v>43892</v>
      </c>
      <c r="E28">
        <v>10</v>
      </c>
      <c r="F28" s="2">
        <f>WORKDAY.INTL(data_table[[#This Row],[Start Date]]-1,data_table[[#This Row],[Duration]],1)</f>
        <v>43903</v>
      </c>
      <c r="G28" s="3">
        <v>2</v>
      </c>
      <c r="H28" s="4">
        <f>data_table[[#This Row],[Days completed]]/data_table[[#This Row],[Duration]]</f>
        <v>0.2</v>
      </c>
      <c r="I28" s="3">
        <v>228000</v>
      </c>
      <c r="J28" s="3">
        <v>47880</v>
      </c>
    </row>
    <row r="29" spans="1:10" x14ac:dyDescent="0.3">
      <c r="A29" t="s">
        <v>28</v>
      </c>
      <c r="B29" t="s">
        <v>15</v>
      </c>
      <c r="C29" t="s">
        <v>16</v>
      </c>
      <c r="D29" s="2">
        <v>43878</v>
      </c>
      <c r="E29">
        <v>4</v>
      </c>
      <c r="F29" s="2">
        <f>WORKDAY.INTL(data_table[[#This Row],[Start Date]]-1,data_table[[#This Row],[Duration]],1)</f>
        <v>43881</v>
      </c>
      <c r="G29" s="3">
        <v>0</v>
      </c>
      <c r="H29" s="4">
        <f>data_table[[#This Row],[Days completed]]/data_table[[#This Row],[Duration]]</f>
        <v>0</v>
      </c>
      <c r="I29" s="3">
        <v>147000</v>
      </c>
      <c r="J29" s="3">
        <v>0</v>
      </c>
    </row>
    <row r="30" spans="1:10" x14ac:dyDescent="0.3">
      <c r="A30" t="s">
        <v>28</v>
      </c>
      <c r="B30" t="s">
        <v>17</v>
      </c>
      <c r="C30" t="s">
        <v>18</v>
      </c>
      <c r="D30" s="2">
        <v>43880</v>
      </c>
      <c r="E30">
        <v>8</v>
      </c>
      <c r="F30" s="2">
        <f>WORKDAY.INTL(data_table[[#This Row],[Start Date]]-1,data_table[[#This Row],[Duration]],1)</f>
        <v>43889</v>
      </c>
      <c r="G30" s="3">
        <v>5</v>
      </c>
      <c r="H30" s="4">
        <f>data_table[[#This Row],[Days completed]]/data_table[[#This Row],[Duration]]</f>
        <v>0.625</v>
      </c>
      <c r="I30" s="3">
        <v>338000</v>
      </c>
      <c r="J30" s="3">
        <v>205123</v>
      </c>
    </row>
    <row r="31" spans="1:10" x14ac:dyDescent="0.3">
      <c r="A31" t="s">
        <v>28</v>
      </c>
      <c r="B31" t="s">
        <v>19</v>
      </c>
      <c r="C31" t="s">
        <v>20</v>
      </c>
      <c r="D31" s="2">
        <v>43885</v>
      </c>
      <c r="E31">
        <v>10</v>
      </c>
      <c r="F31" s="2">
        <f>WORKDAY.INTL(data_table[[#This Row],[Start Date]]-1,data_table[[#This Row],[Duration]],1)</f>
        <v>43896</v>
      </c>
      <c r="G31" s="3">
        <v>3</v>
      </c>
      <c r="H31" s="4">
        <f>data_table[[#This Row],[Days completed]]/data_table[[#This Row],[Duration]]</f>
        <v>0.3</v>
      </c>
      <c r="I31" s="3">
        <v>857000</v>
      </c>
      <c r="J31" s="3">
        <v>305949</v>
      </c>
    </row>
    <row r="32" spans="1:10" x14ac:dyDescent="0.3">
      <c r="A32" t="s">
        <v>28</v>
      </c>
      <c r="B32" t="s">
        <v>21</v>
      </c>
      <c r="C32" t="s">
        <v>12</v>
      </c>
      <c r="D32" s="2">
        <v>43886</v>
      </c>
      <c r="E32">
        <v>6</v>
      </c>
      <c r="F32" s="2">
        <f>WORKDAY.INTL(data_table[[#This Row],[Start Date]]-1,data_table[[#This Row],[Duration]],1)</f>
        <v>43893</v>
      </c>
      <c r="G32" s="3">
        <v>3</v>
      </c>
      <c r="H32" s="4">
        <f>data_table[[#This Row],[Days completed]]/data_table[[#This Row],[Duration]]</f>
        <v>0.5</v>
      </c>
      <c r="I32" s="3">
        <v>602000</v>
      </c>
      <c r="J32" s="3">
        <v>322371</v>
      </c>
    </row>
    <row r="33" spans="1:10" x14ac:dyDescent="0.3">
      <c r="A33" t="s">
        <v>28</v>
      </c>
      <c r="B33" t="s">
        <v>22</v>
      </c>
      <c r="C33" t="s">
        <v>14</v>
      </c>
      <c r="D33" s="2">
        <v>43886</v>
      </c>
      <c r="E33">
        <v>4</v>
      </c>
      <c r="F33" s="2">
        <f>WORKDAY.INTL(data_table[[#This Row],[Start Date]]-1,data_table[[#This Row],[Duration]],1)</f>
        <v>43889</v>
      </c>
      <c r="G33" s="3">
        <v>2</v>
      </c>
      <c r="H33" s="4">
        <f>data_table[[#This Row],[Days completed]]/data_table[[#This Row],[Duration]]</f>
        <v>0.5</v>
      </c>
      <c r="I33" s="3">
        <v>990000</v>
      </c>
      <c r="J33" s="3">
        <v>451440</v>
      </c>
    </row>
    <row r="34" spans="1:10" x14ac:dyDescent="0.3">
      <c r="A34" t="s">
        <v>29</v>
      </c>
      <c r="B34" t="s">
        <v>11</v>
      </c>
      <c r="C34" t="s">
        <v>16</v>
      </c>
      <c r="D34" s="2">
        <v>43889</v>
      </c>
      <c r="E34">
        <v>8</v>
      </c>
      <c r="F34" s="2">
        <f>WORKDAY.INTL(data_table[[#This Row],[Start Date]]-1,data_table[[#This Row],[Duration]],1)</f>
        <v>43900</v>
      </c>
      <c r="G34" s="3">
        <v>3</v>
      </c>
      <c r="H34" s="4">
        <f>data_table[[#This Row],[Days completed]]/data_table[[#This Row],[Duration]]</f>
        <v>0.375</v>
      </c>
      <c r="I34" s="3">
        <v>96000</v>
      </c>
      <c r="J34" s="3">
        <v>32256</v>
      </c>
    </row>
    <row r="35" spans="1:10" x14ac:dyDescent="0.3">
      <c r="A35" t="s">
        <v>29</v>
      </c>
      <c r="B35" t="s">
        <v>13</v>
      </c>
      <c r="C35" t="s">
        <v>18</v>
      </c>
      <c r="D35" s="2">
        <v>43892</v>
      </c>
      <c r="E35">
        <v>9</v>
      </c>
      <c r="F35" s="2">
        <f>WORKDAY.INTL(data_table[[#This Row],[Start Date]]-1,data_table[[#This Row],[Duration]],1)</f>
        <v>43902</v>
      </c>
      <c r="G35" s="3">
        <v>4</v>
      </c>
      <c r="H35" s="4">
        <f>data_table[[#This Row],[Days completed]]/data_table[[#This Row],[Duration]]</f>
        <v>0.44444444444444442</v>
      </c>
      <c r="I35" s="3">
        <v>513000</v>
      </c>
      <c r="J35" s="3">
        <v>226233</v>
      </c>
    </row>
    <row r="36" spans="1:10" x14ac:dyDescent="0.3">
      <c r="A36" t="s">
        <v>29</v>
      </c>
      <c r="B36" t="s">
        <v>15</v>
      </c>
      <c r="C36" t="s">
        <v>20</v>
      </c>
      <c r="D36" s="2">
        <v>43881</v>
      </c>
      <c r="E36">
        <v>5</v>
      </c>
      <c r="F36" s="2">
        <f>WORKDAY.INTL(data_table[[#This Row],[Start Date]]-1,data_table[[#This Row],[Duration]],1)</f>
        <v>43887</v>
      </c>
      <c r="G36" s="3">
        <v>3</v>
      </c>
      <c r="H36" s="4">
        <f>data_table[[#This Row],[Days completed]]/data_table[[#This Row],[Duration]]</f>
        <v>0.6</v>
      </c>
      <c r="I36" s="3">
        <v>616000</v>
      </c>
      <c r="J36" s="3">
        <v>401579</v>
      </c>
    </row>
    <row r="37" spans="1:10" x14ac:dyDescent="0.3">
      <c r="A37" t="s">
        <v>29</v>
      </c>
      <c r="B37" t="s">
        <v>17</v>
      </c>
      <c r="C37" t="s">
        <v>12</v>
      </c>
      <c r="D37" s="2">
        <v>43880</v>
      </c>
      <c r="E37">
        <v>3</v>
      </c>
      <c r="F37" s="2">
        <f>WORKDAY.INTL(data_table[[#This Row],[Start Date]]-1,data_table[[#This Row],[Duration]],1)</f>
        <v>43882</v>
      </c>
      <c r="G37" s="3">
        <v>3</v>
      </c>
      <c r="H37" s="4">
        <f>data_table[[#This Row],[Days completed]]/data_table[[#This Row],[Duration]]</f>
        <v>1</v>
      </c>
      <c r="I37" s="3">
        <v>817000</v>
      </c>
      <c r="J37" s="3">
        <v>807069</v>
      </c>
    </row>
    <row r="38" spans="1:10" x14ac:dyDescent="0.3">
      <c r="A38" t="s">
        <v>29</v>
      </c>
      <c r="B38" t="s">
        <v>19</v>
      </c>
      <c r="C38" t="s">
        <v>14</v>
      </c>
      <c r="D38" s="2">
        <v>43882</v>
      </c>
      <c r="E38">
        <v>7</v>
      </c>
      <c r="F38" s="2">
        <f>WORKDAY.INTL(data_table[[#This Row],[Start Date]]-1,data_table[[#This Row],[Duration]],1)</f>
        <v>43892</v>
      </c>
      <c r="G38" s="3">
        <v>3</v>
      </c>
      <c r="H38" s="4">
        <f>data_table[[#This Row],[Days completed]]/data_table[[#This Row],[Duration]]</f>
        <v>0.42857142857142855</v>
      </c>
      <c r="I38" s="3">
        <v>372000</v>
      </c>
      <c r="J38" s="3">
        <v>173166</v>
      </c>
    </row>
    <row r="39" spans="1:10" x14ac:dyDescent="0.3">
      <c r="A39" t="s">
        <v>29</v>
      </c>
      <c r="B39" t="s">
        <v>21</v>
      </c>
      <c r="C39" t="s">
        <v>16</v>
      </c>
      <c r="D39" s="2">
        <v>43885</v>
      </c>
      <c r="E39">
        <v>10</v>
      </c>
      <c r="F39" s="2">
        <f>WORKDAY.INTL(data_table[[#This Row],[Start Date]]-1,data_table[[#This Row],[Duration]],1)</f>
        <v>43896</v>
      </c>
      <c r="G39" s="3">
        <v>2</v>
      </c>
      <c r="H39" s="4">
        <f>data_table[[#This Row],[Days completed]]/data_table[[#This Row],[Duration]]</f>
        <v>0.2</v>
      </c>
      <c r="I39" s="3">
        <v>50000</v>
      </c>
      <c r="J39" s="3">
        <v>8400</v>
      </c>
    </row>
    <row r="40" spans="1:10" x14ac:dyDescent="0.3">
      <c r="A40" t="s">
        <v>29</v>
      </c>
      <c r="B40" t="s">
        <v>22</v>
      </c>
      <c r="C40" t="s">
        <v>18</v>
      </c>
      <c r="D40" s="2">
        <v>43885</v>
      </c>
      <c r="E40">
        <v>10</v>
      </c>
      <c r="F40" s="2">
        <f>WORKDAY.INTL(data_table[[#This Row],[Start Date]]-1,data_table[[#This Row],[Duration]],1)</f>
        <v>43896</v>
      </c>
      <c r="G40" s="3">
        <v>3</v>
      </c>
      <c r="H40" s="4">
        <f>data_table[[#This Row],[Days completed]]/data_table[[#This Row],[Duration]]</f>
        <v>0.3</v>
      </c>
      <c r="I40" s="3">
        <v>807000</v>
      </c>
      <c r="J40" s="3">
        <v>262679</v>
      </c>
    </row>
    <row r="41" spans="1:10" x14ac:dyDescent="0.3">
      <c r="A41" t="s">
        <v>29</v>
      </c>
      <c r="B41" t="s">
        <v>23</v>
      </c>
      <c r="C41" t="s">
        <v>20</v>
      </c>
      <c r="D41" s="2">
        <v>43885</v>
      </c>
      <c r="E41">
        <v>3</v>
      </c>
      <c r="F41" s="2">
        <f>WORKDAY.INTL(data_table[[#This Row],[Start Date]]-1,data_table[[#This Row],[Duration]],1)</f>
        <v>43887</v>
      </c>
      <c r="G41" s="3">
        <v>0</v>
      </c>
      <c r="H41" s="4">
        <f>data_table[[#This Row],[Days completed]]/data_table[[#This Row],[Duration]]</f>
        <v>0</v>
      </c>
      <c r="I41" s="3">
        <v>691000</v>
      </c>
      <c r="J41" s="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F00C7-CBA8-4E62-A146-F54E60190F0A}">
  <dimension ref="A1:AJ50"/>
  <sheetViews>
    <sheetView showGridLines="0" tabSelected="1" zoomScaleNormal="100" workbookViewId="0">
      <pane ySplit="9" topLeftCell="A10" activePane="bottomLeft" state="frozen"/>
      <selection pane="bottomLeft" activeCell="N10" sqref="N10"/>
    </sheetView>
  </sheetViews>
  <sheetFormatPr defaultRowHeight="14.4" x14ac:dyDescent="0.3"/>
  <cols>
    <col min="4" max="4" width="11.6640625" customWidth="1"/>
    <col min="5" max="5" width="10.77734375" bestFit="1" customWidth="1"/>
    <col min="6" max="6" width="10.5546875" bestFit="1" customWidth="1"/>
    <col min="7" max="7" width="16.77734375" bestFit="1" customWidth="1"/>
    <col min="8" max="8" width="10.33203125" bestFit="1" customWidth="1"/>
    <col min="9" max="9" width="10.88671875" customWidth="1"/>
    <col min="10" max="10" width="9.33203125" bestFit="1" customWidth="1"/>
    <col min="11" max="23" width="6.5546875" bestFit="1" customWidth="1"/>
    <col min="24" max="36" width="7" bestFit="1" customWidth="1"/>
  </cols>
  <sheetData>
    <row r="1" spans="1:36" s="12" customFormat="1" ht="14.4" customHeight="1" x14ac:dyDescent="0.3">
      <c r="A1" s="50" t="s">
        <v>45</v>
      </c>
      <c r="B1" s="50"/>
      <c r="C1" s="50"/>
      <c r="D1" s="50"/>
      <c r="E1" s="50"/>
      <c r="F1" s="50"/>
      <c r="G1" s="51" t="str">
        <f>TEXT(MIN(D10:D49), "D-MMM-YY")&amp;" to "&amp;TEXT(MAX(E10:E49), "D-MMM-YY")</f>
        <v>17-Feb-20 to 13-Mar-20</v>
      </c>
      <c r="H1" s="51"/>
      <c r="I1" s="52"/>
      <c r="J1" s="52"/>
      <c r="K1" s="52"/>
    </row>
    <row r="2" spans="1:36" s="12" customFormat="1" x14ac:dyDescent="0.3">
      <c r="A2" s="50"/>
      <c r="B2" s="50"/>
      <c r="C2" s="50"/>
      <c r="D2" s="50"/>
      <c r="E2" s="50"/>
      <c r="F2" s="50"/>
      <c r="G2" s="51"/>
      <c r="H2" s="51"/>
      <c r="I2" s="52"/>
      <c r="J2" s="52"/>
      <c r="K2" s="52"/>
    </row>
    <row r="3" spans="1:36" s="12" customFormat="1" x14ac:dyDescent="0.3">
      <c r="A3" s="50"/>
      <c r="B3" s="50"/>
      <c r="C3" s="50"/>
      <c r="D3" s="50"/>
      <c r="E3" s="50"/>
      <c r="F3" s="50"/>
      <c r="G3" s="51"/>
      <c r="H3" s="51"/>
      <c r="I3" s="52"/>
      <c r="J3" s="52"/>
      <c r="K3" s="52"/>
    </row>
    <row r="9" spans="1:36" x14ac:dyDescent="0.3">
      <c r="A9" s="5" t="s">
        <v>0</v>
      </c>
      <c r="B9" s="5" t="s">
        <v>1</v>
      </c>
      <c r="C9" s="5" t="s">
        <v>2</v>
      </c>
      <c r="D9" s="5" t="s">
        <v>3</v>
      </c>
      <c r="E9" s="5" t="s">
        <v>5</v>
      </c>
      <c r="F9" s="5" t="s">
        <v>4</v>
      </c>
      <c r="G9" s="5" t="s">
        <v>6</v>
      </c>
      <c r="H9" s="5" t="s">
        <v>7</v>
      </c>
      <c r="I9" s="8" t="s">
        <v>31</v>
      </c>
      <c r="J9" s="8" t="s">
        <v>32</v>
      </c>
      <c r="K9" s="49">
        <v>45339</v>
      </c>
      <c r="L9" s="49">
        <v>45340</v>
      </c>
      <c r="M9" s="49">
        <v>45341</v>
      </c>
      <c r="N9" s="49">
        <v>45342</v>
      </c>
      <c r="O9" s="49">
        <v>45343</v>
      </c>
      <c r="P9" s="49">
        <v>45344</v>
      </c>
      <c r="Q9" s="49">
        <v>45345</v>
      </c>
      <c r="R9" s="49">
        <v>45346</v>
      </c>
      <c r="S9" s="49">
        <v>45347</v>
      </c>
      <c r="T9" s="49">
        <v>45348</v>
      </c>
      <c r="U9" s="49">
        <v>45349</v>
      </c>
      <c r="V9" s="49">
        <v>45350</v>
      </c>
      <c r="W9" s="49">
        <v>45351</v>
      </c>
      <c r="X9" s="49">
        <v>45352</v>
      </c>
      <c r="Y9" s="49">
        <v>45353</v>
      </c>
      <c r="Z9" s="49">
        <v>45354</v>
      </c>
      <c r="AA9" s="49">
        <v>45355</v>
      </c>
      <c r="AB9" s="49">
        <v>45356</v>
      </c>
      <c r="AC9" s="49">
        <v>45357</v>
      </c>
      <c r="AD9" s="49">
        <v>45358</v>
      </c>
      <c r="AE9" s="49">
        <v>45359</v>
      </c>
      <c r="AF9" s="49">
        <v>45360</v>
      </c>
      <c r="AG9" s="49">
        <v>45361</v>
      </c>
      <c r="AH9" s="49">
        <v>45362</v>
      </c>
      <c r="AI9" s="49">
        <v>45363</v>
      </c>
      <c r="AJ9" s="49">
        <v>45364</v>
      </c>
    </row>
    <row r="10" spans="1:36" x14ac:dyDescent="0.3">
      <c r="A10" t="s">
        <v>29</v>
      </c>
      <c r="B10" t="s">
        <v>11</v>
      </c>
      <c r="C10" t="s">
        <v>16</v>
      </c>
      <c r="D10" s="2">
        <v>43889</v>
      </c>
      <c r="E10" s="2">
        <v>43900</v>
      </c>
      <c r="F10">
        <v>8</v>
      </c>
      <c r="G10" s="3">
        <v>3</v>
      </c>
      <c r="H10" s="7">
        <v>0.375</v>
      </c>
      <c r="I10" s="3">
        <v>96000</v>
      </c>
      <c r="J10" s="3">
        <v>32256</v>
      </c>
      <c r="P10" s="39"/>
      <c r="Q10" s="40"/>
      <c r="V10" s="13"/>
      <c r="W10" s="47"/>
      <c r="X10" s="48"/>
      <c r="Y10" s="28"/>
      <c r="Z10" s="28"/>
      <c r="AA10" s="26"/>
      <c r="AB10" s="15"/>
      <c r="AC10" s="15"/>
      <c r="AD10" s="47"/>
      <c r="AE10" s="48"/>
      <c r="AF10" s="37"/>
      <c r="AG10" s="27"/>
    </row>
    <row r="11" spans="1:36" x14ac:dyDescent="0.3">
      <c r="B11" t="s">
        <v>13</v>
      </c>
      <c r="C11" t="s">
        <v>18</v>
      </c>
      <c r="D11" s="2">
        <v>43892</v>
      </c>
      <c r="E11" s="2">
        <v>43902</v>
      </c>
      <c r="F11">
        <v>9</v>
      </c>
      <c r="G11" s="3">
        <v>4</v>
      </c>
      <c r="H11" s="7">
        <v>0.44444444444444442</v>
      </c>
      <c r="I11" s="3">
        <v>513000</v>
      </c>
      <c r="J11" s="3">
        <v>226233</v>
      </c>
      <c r="P11" s="41"/>
      <c r="Q11" s="42"/>
      <c r="W11" s="43"/>
      <c r="X11" s="44"/>
      <c r="Y11" s="14"/>
      <c r="Z11" s="14"/>
      <c r="AA11" s="36"/>
      <c r="AB11" s="36"/>
      <c r="AC11" s="26"/>
      <c r="AD11" s="43"/>
      <c r="AE11" s="44"/>
      <c r="AF11" s="15"/>
      <c r="AG11" s="15"/>
      <c r="AH11" s="15"/>
      <c r="AI11" s="16"/>
    </row>
    <row r="12" spans="1:36" x14ac:dyDescent="0.3">
      <c r="B12" t="s">
        <v>15</v>
      </c>
      <c r="C12" t="s">
        <v>20</v>
      </c>
      <c r="D12" s="2">
        <v>43881</v>
      </c>
      <c r="E12" s="2">
        <v>43887</v>
      </c>
      <c r="F12">
        <v>5</v>
      </c>
      <c r="G12" s="3">
        <v>3</v>
      </c>
      <c r="H12" s="7">
        <v>0.6</v>
      </c>
      <c r="I12" s="3">
        <v>616000</v>
      </c>
      <c r="J12" s="3">
        <v>401579</v>
      </c>
      <c r="N12" s="18"/>
      <c r="O12" s="28"/>
      <c r="P12" s="41"/>
      <c r="Q12" s="42"/>
      <c r="R12" s="17"/>
      <c r="S12" s="15"/>
      <c r="T12" s="16"/>
      <c r="W12" s="43"/>
      <c r="X12" s="44"/>
      <c r="AD12" s="43"/>
      <c r="AE12" s="44"/>
    </row>
    <row r="13" spans="1:36" x14ac:dyDescent="0.3">
      <c r="B13" t="s">
        <v>17</v>
      </c>
      <c r="C13" t="s">
        <v>12</v>
      </c>
      <c r="D13" s="2">
        <v>43880</v>
      </c>
      <c r="E13" s="2">
        <v>43882</v>
      </c>
      <c r="F13">
        <v>3</v>
      </c>
      <c r="G13" s="3">
        <v>3</v>
      </c>
      <c r="H13" s="7">
        <v>1</v>
      </c>
      <c r="I13" s="3">
        <v>817000</v>
      </c>
      <c r="J13" s="3">
        <v>807069</v>
      </c>
      <c r="M13" s="13"/>
      <c r="N13" s="14"/>
      <c r="O13" s="14"/>
      <c r="P13" s="41"/>
      <c r="Q13" s="42"/>
      <c r="W13" s="43"/>
      <c r="X13" s="44"/>
      <c r="AD13" s="43"/>
      <c r="AE13" s="44"/>
    </row>
    <row r="14" spans="1:36" x14ac:dyDescent="0.3">
      <c r="B14" t="s">
        <v>19</v>
      </c>
      <c r="C14" t="s">
        <v>14</v>
      </c>
      <c r="D14" s="2">
        <v>43882</v>
      </c>
      <c r="E14" s="2">
        <v>43892</v>
      </c>
      <c r="F14">
        <v>7</v>
      </c>
      <c r="G14" s="3">
        <v>3</v>
      </c>
      <c r="H14" s="7">
        <v>0.42857142857142855</v>
      </c>
      <c r="I14" s="3">
        <v>372000</v>
      </c>
      <c r="J14" s="3">
        <v>173166</v>
      </c>
      <c r="O14" s="13"/>
      <c r="P14" s="41"/>
      <c r="Q14" s="42"/>
      <c r="R14" s="14"/>
      <c r="S14" s="17"/>
      <c r="T14" s="26"/>
      <c r="U14" s="15"/>
      <c r="V14" s="15"/>
      <c r="W14" s="43"/>
      <c r="X14" s="44"/>
      <c r="Y14" s="16"/>
      <c r="AD14" s="43"/>
      <c r="AE14" s="44"/>
    </row>
    <row r="15" spans="1:36" x14ac:dyDescent="0.3">
      <c r="B15" t="s">
        <v>21</v>
      </c>
      <c r="C15" t="s">
        <v>16</v>
      </c>
      <c r="D15" s="2">
        <v>43885</v>
      </c>
      <c r="E15" s="2">
        <v>43896</v>
      </c>
      <c r="F15">
        <v>10</v>
      </c>
      <c r="G15" s="3">
        <v>2</v>
      </c>
      <c r="H15" s="7">
        <v>0.2</v>
      </c>
      <c r="I15" s="3">
        <v>50000</v>
      </c>
      <c r="J15" s="3">
        <v>8400</v>
      </c>
      <c r="P15" s="43"/>
      <c r="Q15" s="44"/>
      <c r="R15" s="14"/>
      <c r="S15" s="17"/>
      <c r="T15" s="26"/>
      <c r="U15" s="15"/>
      <c r="V15" s="15"/>
      <c r="W15" s="43"/>
      <c r="X15" s="44"/>
      <c r="Y15" s="15"/>
      <c r="Z15" s="15"/>
      <c r="AA15" s="15"/>
      <c r="AB15" s="15"/>
      <c r="AC15" s="15"/>
      <c r="AD15" s="43"/>
      <c r="AE15" s="44"/>
    </row>
    <row r="16" spans="1:36" x14ac:dyDescent="0.3">
      <c r="B16" t="s">
        <v>22</v>
      </c>
      <c r="C16" t="s">
        <v>18</v>
      </c>
      <c r="D16" s="2">
        <v>43885</v>
      </c>
      <c r="E16" s="2">
        <v>43896</v>
      </c>
      <c r="F16">
        <v>10</v>
      </c>
      <c r="G16" s="3">
        <v>3</v>
      </c>
      <c r="H16" s="7">
        <v>0.3</v>
      </c>
      <c r="I16" s="3">
        <v>807000</v>
      </c>
      <c r="J16" s="3">
        <v>262679</v>
      </c>
      <c r="P16" s="43"/>
      <c r="Q16" s="44"/>
      <c r="R16" s="14"/>
      <c r="S16" s="14"/>
      <c r="T16" s="17"/>
      <c r="U16" s="26"/>
      <c r="V16" s="15"/>
      <c r="W16" s="43"/>
      <c r="X16" s="44"/>
      <c r="Y16" s="15"/>
      <c r="Z16" s="15"/>
      <c r="AA16" s="15"/>
      <c r="AB16" s="15"/>
      <c r="AC16" s="15"/>
      <c r="AD16" s="43"/>
      <c r="AE16" s="44"/>
    </row>
    <row r="17" spans="1:36" x14ac:dyDescent="0.3">
      <c r="B17" t="s">
        <v>23</v>
      </c>
      <c r="C17" t="s">
        <v>20</v>
      </c>
      <c r="D17" s="2">
        <v>43885</v>
      </c>
      <c r="E17" s="2">
        <v>43887</v>
      </c>
      <c r="F17">
        <v>3</v>
      </c>
      <c r="G17" s="3">
        <v>0</v>
      </c>
      <c r="H17" s="7">
        <v>0</v>
      </c>
      <c r="I17" s="3">
        <v>691000</v>
      </c>
      <c r="J17" s="3">
        <v>0</v>
      </c>
      <c r="P17" s="43"/>
      <c r="Q17" s="44"/>
      <c r="R17" s="22"/>
      <c r="S17" s="22"/>
      <c r="T17" s="23"/>
      <c r="W17" s="43"/>
      <c r="X17" s="44"/>
      <c r="AD17" s="43"/>
      <c r="AE17" s="44"/>
    </row>
    <row r="18" spans="1:36" x14ac:dyDescent="0.3">
      <c r="A18" t="s">
        <v>28</v>
      </c>
      <c r="B18" t="s">
        <v>11</v>
      </c>
      <c r="C18" t="s">
        <v>12</v>
      </c>
      <c r="D18" s="2">
        <v>43892</v>
      </c>
      <c r="E18" s="2">
        <v>43902</v>
      </c>
      <c r="F18">
        <v>9</v>
      </c>
      <c r="G18" s="3">
        <v>8</v>
      </c>
      <c r="H18" s="7">
        <v>0.88888888888888884</v>
      </c>
      <c r="I18" s="3">
        <v>787000</v>
      </c>
      <c r="J18" s="3">
        <v>727188</v>
      </c>
      <c r="P18" s="43"/>
      <c r="Q18" s="44"/>
      <c r="W18" s="43"/>
      <c r="X18" s="44"/>
      <c r="Y18" s="14"/>
      <c r="Z18" s="14"/>
      <c r="AA18" s="14"/>
      <c r="AB18" s="14"/>
      <c r="AC18" s="14"/>
      <c r="AD18" s="43"/>
      <c r="AE18" s="44"/>
      <c r="AF18" s="14"/>
      <c r="AG18" s="14"/>
      <c r="AH18" s="17"/>
      <c r="AI18" s="29"/>
    </row>
    <row r="19" spans="1:36" x14ac:dyDescent="0.3">
      <c r="B19" t="s">
        <v>13</v>
      </c>
      <c r="C19" t="s">
        <v>14</v>
      </c>
      <c r="D19" s="2">
        <v>43892</v>
      </c>
      <c r="E19" s="2">
        <v>43903</v>
      </c>
      <c r="F19">
        <v>10</v>
      </c>
      <c r="G19" s="3">
        <v>2</v>
      </c>
      <c r="H19" s="7">
        <v>0.2</v>
      </c>
      <c r="I19" s="3">
        <v>228000</v>
      </c>
      <c r="J19" s="3">
        <v>47880</v>
      </c>
      <c r="P19" s="43"/>
      <c r="Q19" s="44"/>
      <c r="W19" s="43"/>
      <c r="X19" s="44"/>
      <c r="Y19" s="14"/>
      <c r="Z19" s="17"/>
      <c r="AA19" s="26"/>
      <c r="AB19" s="15"/>
      <c r="AC19" s="15"/>
      <c r="AD19" s="43"/>
      <c r="AE19" s="44"/>
      <c r="AF19" s="15"/>
      <c r="AG19" s="15"/>
      <c r="AH19" s="15"/>
      <c r="AI19" s="15"/>
      <c r="AJ19" s="16"/>
    </row>
    <row r="20" spans="1:36" x14ac:dyDescent="0.3">
      <c r="B20" t="s">
        <v>15</v>
      </c>
      <c r="C20" t="s">
        <v>16</v>
      </c>
      <c r="D20" s="2">
        <v>43878</v>
      </c>
      <c r="E20" s="2">
        <v>43881</v>
      </c>
      <c r="F20">
        <v>4</v>
      </c>
      <c r="G20" s="3">
        <v>0</v>
      </c>
      <c r="H20" s="7">
        <v>0</v>
      </c>
      <c r="I20" s="3">
        <v>147000</v>
      </c>
      <c r="J20" s="3">
        <v>0</v>
      </c>
      <c r="K20" s="21"/>
      <c r="L20" s="22"/>
      <c r="M20" s="24"/>
      <c r="N20" s="25"/>
      <c r="P20" s="43"/>
      <c r="Q20" s="44"/>
      <c r="R20" s="14"/>
      <c r="S20" s="17"/>
      <c r="T20" s="26"/>
      <c r="U20" s="15"/>
      <c r="V20" s="15"/>
      <c r="W20" s="43"/>
      <c r="X20" s="44"/>
      <c r="AD20" s="43"/>
      <c r="AE20" s="44"/>
    </row>
    <row r="21" spans="1:36" x14ac:dyDescent="0.3">
      <c r="B21" t="s">
        <v>17</v>
      </c>
      <c r="C21" t="s">
        <v>18</v>
      </c>
      <c r="D21" s="2">
        <v>43880</v>
      </c>
      <c r="E21" s="2">
        <v>43889</v>
      </c>
      <c r="F21">
        <v>8</v>
      </c>
      <c r="G21" s="3">
        <v>5</v>
      </c>
      <c r="H21" s="7">
        <v>0.625</v>
      </c>
      <c r="I21" s="3">
        <v>338000</v>
      </c>
      <c r="J21" s="3">
        <v>205123</v>
      </c>
      <c r="M21" s="13"/>
      <c r="N21" s="14"/>
      <c r="O21" s="14"/>
      <c r="P21" s="43"/>
      <c r="Q21" s="44"/>
      <c r="R21" s="14"/>
      <c r="S21" s="28"/>
      <c r="T21" s="19"/>
      <c r="U21" s="26"/>
      <c r="V21" s="15"/>
      <c r="W21" s="43"/>
      <c r="X21" s="44"/>
      <c r="AD21" s="43"/>
      <c r="AE21" s="44"/>
    </row>
    <row r="22" spans="1:36" x14ac:dyDescent="0.3">
      <c r="B22" t="s">
        <v>19</v>
      </c>
      <c r="C22" t="s">
        <v>20</v>
      </c>
      <c r="D22" s="2">
        <v>43885</v>
      </c>
      <c r="E22" s="2">
        <v>43896</v>
      </c>
      <c r="F22">
        <v>10</v>
      </c>
      <c r="G22" s="3">
        <v>3</v>
      </c>
      <c r="H22" s="7">
        <v>0.3</v>
      </c>
      <c r="I22" s="3">
        <v>857000</v>
      </c>
      <c r="J22" s="3">
        <v>305949</v>
      </c>
      <c r="P22" s="43"/>
      <c r="Q22" s="44"/>
      <c r="S22" s="13"/>
      <c r="T22" s="14"/>
      <c r="U22" s="30"/>
      <c r="V22" s="26"/>
      <c r="W22" s="43"/>
      <c r="X22" s="44"/>
      <c r="Y22" s="15"/>
      <c r="Z22" s="15"/>
      <c r="AA22" s="15"/>
      <c r="AB22" s="15"/>
      <c r="AC22" s="15"/>
      <c r="AD22" s="43"/>
      <c r="AE22" s="44"/>
    </row>
    <row r="23" spans="1:36" x14ac:dyDescent="0.3">
      <c r="B23" t="s">
        <v>21</v>
      </c>
      <c r="C23" t="s">
        <v>12</v>
      </c>
      <c r="D23" s="2">
        <v>43886</v>
      </c>
      <c r="E23" s="2">
        <v>43893</v>
      </c>
      <c r="F23">
        <v>6</v>
      </c>
      <c r="G23" s="3">
        <v>3</v>
      </c>
      <c r="H23" s="7">
        <v>0.5</v>
      </c>
      <c r="I23" s="3">
        <v>602000</v>
      </c>
      <c r="J23" s="3">
        <v>322371</v>
      </c>
      <c r="P23" s="43"/>
      <c r="Q23" s="44"/>
      <c r="S23" s="11"/>
      <c r="T23" s="11"/>
      <c r="U23" s="26"/>
      <c r="V23" s="15"/>
      <c r="W23" s="43"/>
      <c r="X23" s="44"/>
      <c r="Y23" s="15"/>
      <c r="Z23" s="16"/>
      <c r="AD23" s="43"/>
      <c r="AE23" s="44"/>
    </row>
    <row r="24" spans="1:36" x14ac:dyDescent="0.3">
      <c r="B24" t="s">
        <v>22</v>
      </c>
      <c r="C24" t="s">
        <v>14</v>
      </c>
      <c r="D24" s="2">
        <v>43886</v>
      </c>
      <c r="E24" s="2">
        <v>43889</v>
      </c>
      <c r="F24">
        <v>4</v>
      </c>
      <c r="G24" s="3">
        <v>2</v>
      </c>
      <c r="H24" s="7">
        <v>0.5</v>
      </c>
      <c r="I24" s="3">
        <v>990000</v>
      </c>
      <c r="J24" s="3">
        <v>451440</v>
      </c>
      <c r="P24" s="43"/>
      <c r="Q24" s="44"/>
      <c r="W24" s="43"/>
      <c r="X24" s="44"/>
      <c r="AD24" s="43"/>
      <c r="AE24" s="44"/>
    </row>
    <row r="25" spans="1:36" x14ac:dyDescent="0.3">
      <c r="A25" t="s">
        <v>10</v>
      </c>
      <c r="B25" t="s">
        <v>11</v>
      </c>
      <c r="C25" t="s">
        <v>12</v>
      </c>
      <c r="D25" s="2">
        <v>43878</v>
      </c>
      <c r="E25" s="2">
        <v>43882</v>
      </c>
      <c r="F25">
        <v>5</v>
      </c>
      <c r="G25" s="3">
        <v>2</v>
      </c>
      <c r="H25" s="7">
        <v>0.4</v>
      </c>
      <c r="I25" s="3">
        <v>218000</v>
      </c>
      <c r="J25" s="3">
        <v>97337</v>
      </c>
      <c r="K25" s="13"/>
      <c r="L25" s="17"/>
      <c r="M25" s="26"/>
      <c r="N25" s="15"/>
      <c r="O25" s="15"/>
      <c r="P25" s="43"/>
      <c r="Q25" s="44"/>
      <c r="W25" s="43"/>
      <c r="X25" s="44"/>
      <c r="AD25" s="43"/>
      <c r="AE25" s="44"/>
    </row>
    <row r="26" spans="1:36" x14ac:dyDescent="0.3">
      <c r="B26" t="s">
        <v>25</v>
      </c>
      <c r="C26" t="s">
        <v>20</v>
      </c>
      <c r="D26" s="2">
        <v>43885</v>
      </c>
      <c r="E26" s="2">
        <v>43892</v>
      </c>
      <c r="F26">
        <v>6</v>
      </c>
      <c r="G26" s="3">
        <v>3</v>
      </c>
      <c r="H26" s="7">
        <v>0.5</v>
      </c>
      <c r="I26" s="3">
        <v>416000</v>
      </c>
      <c r="J26" s="3">
        <v>175015</v>
      </c>
      <c r="P26" s="43"/>
      <c r="Q26" s="44"/>
      <c r="R26" s="14"/>
      <c r="S26" s="14"/>
      <c r="T26" s="17"/>
      <c r="U26" s="26"/>
      <c r="V26" s="15"/>
      <c r="W26" s="43"/>
      <c r="X26" s="44"/>
      <c r="Y26" s="27"/>
      <c r="AD26" s="43"/>
      <c r="AE26" s="44"/>
    </row>
    <row r="27" spans="1:36" x14ac:dyDescent="0.3">
      <c r="B27" t="s">
        <v>13</v>
      </c>
      <c r="C27" t="s">
        <v>14</v>
      </c>
      <c r="D27" s="2">
        <v>43878</v>
      </c>
      <c r="E27" s="2">
        <v>43885</v>
      </c>
      <c r="F27">
        <v>6</v>
      </c>
      <c r="G27" s="3">
        <v>3</v>
      </c>
      <c r="H27" s="7">
        <v>0.5</v>
      </c>
      <c r="I27" s="3">
        <v>393000</v>
      </c>
      <c r="J27" s="3">
        <v>177440</v>
      </c>
      <c r="K27" s="13"/>
      <c r="L27" s="14"/>
      <c r="M27" s="17"/>
      <c r="N27" s="26"/>
      <c r="O27" s="15"/>
      <c r="P27" s="43"/>
      <c r="Q27" s="44"/>
      <c r="R27" s="27"/>
      <c r="W27" s="43"/>
      <c r="X27" s="44"/>
      <c r="Y27" s="15"/>
      <c r="Z27" s="15"/>
      <c r="AA27" s="16"/>
      <c r="AD27" s="43"/>
      <c r="AE27" s="44"/>
    </row>
    <row r="28" spans="1:36" x14ac:dyDescent="0.3">
      <c r="B28" t="s">
        <v>15</v>
      </c>
      <c r="C28" t="s">
        <v>16</v>
      </c>
      <c r="D28" s="2">
        <v>43879</v>
      </c>
      <c r="E28" s="2">
        <v>43892</v>
      </c>
      <c r="F28">
        <v>10</v>
      </c>
      <c r="G28" s="3">
        <v>4</v>
      </c>
      <c r="H28" s="7">
        <v>0.4</v>
      </c>
      <c r="I28" s="3">
        <v>86000</v>
      </c>
      <c r="J28" s="3">
        <v>31046</v>
      </c>
      <c r="L28" s="13"/>
      <c r="M28" s="14"/>
      <c r="N28" s="14"/>
      <c r="O28" s="14"/>
      <c r="P28" s="43"/>
      <c r="Q28" s="44"/>
      <c r="R28" s="15"/>
      <c r="S28" s="15"/>
      <c r="T28" s="15"/>
      <c r="U28" s="15"/>
      <c r="V28" s="15"/>
      <c r="W28" s="43"/>
      <c r="X28" s="44"/>
      <c r="Y28" s="27"/>
      <c r="AD28" s="43"/>
      <c r="AE28" s="44"/>
    </row>
    <row r="29" spans="1:36" x14ac:dyDescent="0.3">
      <c r="B29" t="s">
        <v>17</v>
      </c>
      <c r="C29" t="s">
        <v>18</v>
      </c>
      <c r="D29" s="2">
        <v>43882</v>
      </c>
      <c r="E29" s="2">
        <v>43894</v>
      </c>
      <c r="F29">
        <v>9</v>
      </c>
      <c r="G29" s="3">
        <v>3</v>
      </c>
      <c r="H29" s="7">
        <v>0.33333333333333331</v>
      </c>
      <c r="I29" s="3">
        <v>732000</v>
      </c>
      <c r="J29" s="3">
        <v>261324</v>
      </c>
      <c r="O29" s="13"/>
      <c r="P29" s="43"/>
      <c r="Q29" s="44"/>
      <c r="R29" s="14"/>
      <c r="S29" s="17"/>
      <c r="T29" s="26"/>
      <c r="U29" s="15"/>
      <c r="V29" s="15"/>
      <c r="W29" s="43"/>
      <c r="X29" s="44"/>
      <c r="Y29" s="15"/>
      <c r="Z29" s="15"/>
      <c r="AA29" s="16"/>
      <c r="AD29" s="43"/>
      <c r="AE29" s="44"/>
    </row>
    <row r="30" spans="1:36" x14ac:dyDescent="0.3">
      <c r="B30" t="s">
        <v>19</v>
      </c>
      <c r="C30" t="s">
        <v>20</v>
      </c>
      <c r="D30" s="2">
        <v>43878</v>
      </c>
      <c r="E30" s="2">
        <v>43881</v>
      </c>
      <c r="F30">
        <v>4</v>
      </c>
      <c r="G30" s="3">
        <v>1</v>
      </c>
      <c r="H30" s="7">
        <v>0.25</v>
      </c>
      <c r="I30" s="3">
        <v>492000</v>
      </c>
      <c r="J30" s="3">
        <v>116850</v>
      </c>
      <c r="K30" s="20"/>
      <c r="L30" s="26"/>
      <c r="M30" s="15"/>
      <c r="N30" s="27"/>
      <c r="P30" s="43"/>
      <c r="Q30" s="44"/>
      <c r="W30" s="43"/>
      <c r="X30" s="44"/>
      <c r="AD30" s="43"/>
      <c r="AE30" s="44"/>
    </row>
    <row r="31" spans="1:36" x14ac:dyDescent="0.3">
      <c r="B31" t="s">
        <v>21</v>
      </c>
      <c r="C31" t="s">
        <v>12</v>
      </c>
      <c r="D31" s="2">
        <v>43881</v>
      </c>
      <c r="E31" s="2">
        <v>43888</v>
      </c>
      <c r="F31">
        <v>6</v>
      </c>
      <c r="G31" s="3">
        <v>0</v>
      </c>
      <c r="H31" s="7">
        <v>0</v>
      </c>
      <c r="I31" s="3">
        <v>188000</v>
      </c>
      <c r="J31" s="3">
        <v>0</v>
      </c>
      <c r="N31" s="21"/>
      <c r="O31" s="22"/>
      <c r="P31" s="43"/>
      <c r="Q31" s="44"/>
      <c r="R31" s="22"/>
      <c r="S31" s="24"/>
      <c r="T31" s="24"/>
      <c r="U31" s="25"/>
      <c r="W31" s="43"/>
      <c r="X31" s="44"/>
      <c r="AD31" s="43"/>
      <c r="AE31" s="44"/>
    </row>
    <row r="32" spans="1:36" x14ac:dyDescent="0.3">
      <c r="B32" t="s">
        <v>22</v>
      </c>
      <c r="C32" t="s">
        <v>14</v>
      </c>
      <c r="D32" s="2">
        <v>43881</v>
      </c>
      <c r="E32" s="2">
        <v>43889</v>
      </c>
      <c r="F32">
        <v>7</v>
      </c>
      <c r="G32" s="3">
        <v>3</v>
      </c>
      <c r="H32" s="7">
        <v>0.42857142857142855</v>
      </c>
      <c r="I32" s="3">
        <v>180000</v>
      </c>
      <c r="J32" s="3">
        <v>79380</v>
      </c>
      <c r="N32" s="13"/>
      <c r="O32" s="14"/>
      <c r="P32" s="43"/>
      <c r="Q32" s="44"/>
      <c r="R32" s="17"/>
      <c r="S32" s="26"/>
      <c r="T32" s="15"/>
      <c r="U32" s="15"/>
      <c r="V32" s="15"/>
      <c r="W32" s="43"/>
      <c r="X32" s="44"/>
      <c r="Y32" s="15"/>
      <c r="Z32" s="15"/>
      <c r="AA32" s="15"/>
      <c r="AB32" s="16"/>
      <c r="AD32" s="43"/>
      <c r="AE32" s="44"/>
    </row>
    <row r="33" spans="1:31" x14ac:dyDescent="0.3">
      <c r="B33" t="s">
        <v>23</v>
      </c>
      <c r="C33" t="s">
        <v>16</v>
      </c>
      <c r="D33" s="2">
        <v>43885</v>
      </c>
      <c r="E33" s="2">
        <v>43889</v>
      </c>
      <c r="F33">
        <v>5</v>
      </c>
      <c r="G33" s="3">
        <v>2</v>
      </c>
      <c r="H33" s="7">
        <v>0.4</v>
      </c>
      <c r="I33" s="3">
        <v>582000</v>
      </c>
      <c r="J33" s="3">
        <v>195231</v>
      </c>
      <c r="P33" s="43"/>
      <c r="Q33" s="44"/>
      <c r="R33" s="14"/>
      <c r="S33" s="17"/>
      <c r="T33" s="26"/>
      <c r="U33" s="15"/>
      <c r="V33" s="15"/>
      <c r="W33" s="43"/>
      <c r="X33" s="44"/>
      <c r="Y33" s="16"/>
      <c r="AD33" s="43"/>
      <c r="AE33" s="44"/>
    </row>
    <row r="34" spans="1:31" x14ac:dyDescent="0.3">
      <c r="B34" t="s">
        <v>24</v>
      </c>
      <c r="C34" t="s">
        <v>18</v>
      </c>
      <c r="D34" s="2">
        <v>43885</v>
      </c>
      <c r="E34" s="2">
        <v>43895</v>
      </c>
      <c r="F34">
        <v>9</v>
      </c>
      <c r="G34" s="3">
        <v>1</v>
      </c>
      <c r="H34" s="7">
        <v>0.1111111111111111</v>
      </c>
      <c r="I34" s="3">
        <v>562000</v>
      </c>
      <c r="J34" s="3">
        <v>74746</v>
      </c>
      <c r="P34" s="43"/>
      <c r="Q34" s="44"/>
      <c r="R34" s="17"/>
      <c r="S34" s="26"/>
      <c r="T34" s="15"/>
      <c r="U34" s="15"/>
      <c r="V34" s="15"/>
      <c r="W34" s="43"/>
      <c r="X34" s="44"/>
      <c r="AD34" s="43"/>
      <c r="AE34" s="44"/>
    </row>
    <row r="35" spans="1:31" x14ac:dyDescent="0.3">
      <c r="A35" t="s">
        <v>26</v>
      </c>
      <c r="B35" t="s">
        <v>11</v>
      </c>
      <c r="C35" t="s">
        <v>12</v>
      </c>
      <c r="D35" s="2">
        <v>43879</v>
      </c>
      <c r="E35" s="2">
        <v>43887</v>
      </c>
      <c r="F35">
        <v>7</v>
      </c>
      <c r="G35" s="3">
        <v>7</v>
      </c>
      <c r="H35" s="7">
        <v>1</v>
      </c>
      <c r="I35" s="3">
        <v>293000</v>
      </c>
      <c r="J35" s="3">
        <v>273001</v>
      </c>
      <c r="L35" s="18"/>
      <c r="M35" s="28"/>
      <c r="N35" s="14"/>
      <c r="O35" s="14"/>
      <c r="P35" s="43"/>
      <c r="Q35" s="44"/>
      <c r="R35" s="14"/>
      <c r="S35" s="14"/>
      <c r="T35" s="17"/>
      <c r="W35" s="43"/>
      <c r="X35" s="44"/>
      <c r="AD35" s="43"/>
      <c r="AE35" s="44"/>
    </row>
    <row r="36" spans="1:31" x14ac:dyDescent="0.3">
      <c r="B36" t="s">
        <v>25</v>
      </c>
      <c r="C36" t="s">
        <v>20</v>
      </c>
      <c r="D36" s="2">
        <v>43878</v>
      </c>
      <c r="E36" s="2">
        <v>43880</v>
      </c>
      <c r="F36">
        <v>3</v>
      </c>
      <c r="G36" s="3">
        <v>3</v>
      </c>
      <c r="H36" s="7">
        <v>1</v>
      </c>
      <c r="I36" s="3">
        <v>68000</v>
      </c>
      <c r="J36" s="3">
        <v>64987</v>
      </c>
      <c r="K36" s="18"/>
      <c r="L36" s="28"/>
      <c r="M36" s="19"/>
      <c r="P36" s="43"/>
      <c r="Q36" s="44"/>
      <c r="W36" s="43"/>
      <c r="X36" s="44"/>
      <c r="AD36" s="43"/>
      <c r="AE36" s="44"/>
    </row>
    <row r="37" spans="1:31" x14ac:dyDescent="0.3">
      <c r="B37" t="s">
        <v>13</v>
      </c>
      <c r="C37" t="s">
        <v>14</v>
      </c>
      <c r="D37" s="2">
        <v>43878</v>
      </c>
      <c r="E37" s="2">
        <v>43888</v>
      </c>
      <c r="F37">
        <v>9</v>
      </c>
      <c r="G37" s="3">
        <v>4</v>
      </c>
      <c r="H37" s="7">
        <v>0.44444444444444442</v>
      </c>
      <c r="I37" s="3">
        <v>224000</v>
      </c>
      <c r="J37" s="3">
        <v>57910</v>
      </c>
      <c r="K37" s="13"/>
      <c r="L37" s="14"/>
      <c r="M37" s="14"/>
      <c r="N37" s="17"/>
      <c r="O37" s="26"/>
      <c r="P37" s="43"/>
      <c r="Q37" s="44"/>
      <c r="R37" s="28"/>
      <c r="S37" s="28"/>
      <c r="T37" s="19"/>
      <c r="W37" s="43"/>
      <c r="X37" s="44"/>
      <c r="AD37" s="43"/>
      <c r="AE37" s="44"/>
    </row>
    <row r="38" spans="1:31" x14ac:dyDescent="0.3">
      <c r="B38" t="s">
        <v>15</v>
      </c>
      <c r="C38" t="s">
        <v>16</v>
      </c>
      <c r="D38" s="2">
        <v>43879</v>
      </c>
      <c r="E38" s="2">
        <v>43888</v>
      </c>
      <c r="F38">
        <v>8</v>
      </c>
      <c r="G38" s="3">
        <v>0</v>
      </c>
      <c r="H38" s="7">
        <v>0</v>
      </c>
      <c r="I38" s="3">
        <v>978000</v>
      </c>
      <c r="J38" s="3">
        <v>0</v>
      </c>
      <c r="L38" s="21"/>
      <c r="M38" s="22"/>
      <c r="N38" s="22"/>
      <c r="O38" s="22"/>
      <c r="P38" s="43"/>
      <c r="Q38" s="44"/>
      <c r="R38" s="22"/>
      <c r="S38" s="24"/>
      <c r="T38" s="24"/>
      <c r="U38" s="25"/>
      <c r="W38" s="43"/>
      <c r="X38" s="44"/>
      <c r="AD38" s="43"/>
      <c r="AE38" s="44"/>
    </row>
    <row r="39" spans="1:31" x14ac:dyDescent="0.3">
      <c r="B39" t="s">
        <v>17</v>
      </c>
      <c r="C39" t="s">
        <v>18</v>
      </c>
      <c r="D39" s="2">
        <v>43881</v>
      </c>
      <c r="E39" s="2">
        <v>43889</v>
      </c>
      <c r="F39">
        <v>7</v>
      </c>
      <c r="G39" s="3">
        <v>3</v>
      </c>
      <c r="H39" s="7">
        <v>0.42857142857142855</v>
      </c>
      <c r="I39" s="3">
        <v>932000</v>
      </c>
      <c r="J39" s="3">
        <v>379157</v>
      </c>
      <c r="N39" s="13"/>
      <c r="O39" s="14"/>
      <c r="P39" s="43"/>
      <c r="Q39" s="44"/>
      <c r="R39" s="16"/>
      <c r="S39" s="13"/>
      <c r="T39" s="14"/>
      <c r="U39" s="14"/>
      <c r="V39" s="14"/>
      <c r="W39" s="43"/>
      <c r="X39" s="44"/>
      <c r="AD39" s="43"/>
      <c r="AE39" s="44"/>
    </row>
    <row r="40" spans="1:31" x14ac:dyDescent="0.3">
      <c r="B40" t="s">
        <v>19</v>
      </c>
      <c r="C40" t="s">
        <v>20</v>
      </c>
      <c r="D40" s="2">
        <v>43882</v>
      </c>
      <c r="E40" s="2">
        <v>43887</v>
      </c>
      <c r="F40">
        <v>4</v>
      </c>
      <c r="G40" s="3">
        <v>1</v>
      </c>
      <c r="H40" s="7">
        <v>0.25</v>
      </c>
      <c r="I40" s="3">
        <v>854000</v>
      </c>
      <c r="J40" s="3">
        <v>322812</v>
      </c>
      <c r="O40" s="13"/>
      <c r="P40" s="43"/>
      <c r="Q40" s="44"/>
      <c r="R40" s="14"/>
      <c r="S40" s="14"/>
      <c r="T40" s="19"/>
      <c r="W40" s="43"/>
      <c r="X40" s="44"/>
      <c r="AD40" s="43"/>
      <c r="AE40" s="44"/>
    </row>
    <row r="41" spans="1:31" x14ac:dyDescent="0.3">
      <c r="B41" t="s">
        <v>21</v>
      </c>
      <c r="C41" t="s">
        <v>12</v>
      </c>
      <c r="D41" s="2">
        <v>43882</v>
      </c>
      <c r="E41" s="2">
        <v>43889</v>
      </c>
      <c r="F41">
        <v>6</v>
      </c>
      <c r="G41" s="3">
        <v>3</v>
      </c>
      <c r="H41" s="7">
        <v>0.5</v>
      </c>
      <c r="I41" s="3">
        <v>81000</v>
      </c>
      <c r="J41" s="3">
        <v>38461</v>
      </c>
      <c r="O41" s="13"/>
      <c r="P41" s="43"/>
      <c r="Q41" s="44"/>
      <c r="R41" s="15"/>
      <c r="S41" s="16"/>
      <c r="T41" s="13"/>
      <c r="U41" s="14"/>
      <c r="V41" s="14"/>
      <c r="W41" s="43"/>
      <c r="X41" s="44"/>
      <c r="AD41" s="43"/>
      <c r="AE41" s="44"/>
    </row>
    <row r="42" spans="1:31" x14ac:dyDescent="0.3">
      <c r="B42" t="s">
        <v>22</v>
      </c>
      <c r="C42" t="s">
        <v>14</v>
      </c>
      <c r="D42" s="2">
        <v>43885</v>
      </c>
      <c r="E42" s="2">
        <v>43892</v>
      </c>
      <c r="F42">
        <v>6</v>
      </c>
      <c r="G42" s="3">
        <v>5</v>
      </c>
      <c r="H42" s="7">
        <v>0.83333333333333337</v>
      </c>
      <c r="I42" s="3">
        <v>169000</v>
      </c>
      <c r="J42" s="3">
        <v>136468</v>
      </c>
      <c r="P42" s="43"/>
      <c r="Q42" s="44"/>
      <c r="R42" s="15"/>
      <c r="S42" s="15"/>
      <c r="T42" s="15"/>
      <c r="U42" s="15"/>
      <c r="V42" s="15"/>
      <c r="W42" s="43"/>
      <c r="X42" s="44"/>
      <c r="Y42" s="16"/>
      <c r="AD42" s="43"/>
      <c r="AE42" s="44"/>
    </row>
    <row r="43" spans="1:31" x14ac:dyDescent="0.3">
      <c r="B43" t="s">
        <v>23</v>
      </c>
      <c r="C43" t="s">
        <v>16</v>
      </c>
      <c r="D43" s="2">
        <v>43886</v>
      </c>
      <c r="E43" s="2">
        <v>43889</v>
      </c>
      <c r="F43">
        <v>4</v>
      </c>
      <c r="G43" s="3">
        <v>1</v>
      </c>
      <c r="H43" s="7">
        <v>0.25</v>
      </c>
      <c r="I43" s="3">
        <v>61000</v>
      </c>
      <c r="J43" s="3">
        <v>12078</v>
      </c>
      <c r="P43" s="43"/>
      <c r="Q43" s="44"/>
      <c r="S43" s="29"/>
      <c r="T43" s="13"/>
      <c r="U43" s="14"/>
      <c r="V43" s="14"/>
      <c r="W43" s="43"/>
      <c r="X43" s="44"/>
      <c r="AD43" s="43"/>
      <c r="AE43" s="44"/>
    </row>
    <row r="44" spans="1:31" x14ac:dyDescent="0.3">
      <c r="B44" t="s">
        <v>24</v>
      </c>
      <c r="C44" t="s">
        <v>18</v>
      </c>
      <c r="D44" s="2">
        <v>43888</v>
      </c>
      <c r="E44" s="2">
        <v>43896</v>
      </c>
      <c r="F44">
        <v>7</v>
      </c>
      <c r="G44" s="3">
        <v>3</v>
      </c>
      <c r="H44" s="7">
        <v>0.42857142857142855</v>
      </c>
      <c r="I44" s="3">
        <v>645000</v>
      </c>
      <c r="J44" s="3">
        <v>273048</v>
      </c>
      <c r="P44" s="43"/>
      <c r="Q44" s="44"/>
      <c r="U44" s="31"/>
      <c r="V44" s="37"/>
      <c r="W44" s="43"/>
      <c r="X44" s="44"/>
      <c r="Y44" s="17"/>
      <c r="Z44" s="26"/>
      <c r="AA44" s="15"/>
      <c r="AB44" s="15"/>
      <c r="AC44" s="15"/>
      <c r="AD44" s="43"/>
      <c r="AE44" s="44"/>
    </row>
    <row r="45" spans="1:31" x14ac:dyDescent="0.3">
      <c r="A45" t="s">
        <v>27</v>
      </c>
      <c r="B45" t="s">
        <v>11</v>
      </c>
      <c r="C45" t="s">
        <v>12</v>
      </c>
      <c r="D45" s="2">
        <v>43878</v>
      </c>
      <c r="E45" s="2">
        <v>43889</v>
      </c>
      <c r="F45">
        <v>10</v>
      </c>
      <c r="G45" s="3">
        <v>5</v>
      </c>
      <c r="H45" s="7">
        <v>0.5</v>
      </c>
      <c r="I45" s="3">
        <v>839000</v>
      </c>
      <c r="J45" s="3">
        <v>406974</v>
      </c>
      <c r="K45" s="13"/>
      <c r="L45" s="14"/>
      <c r="M45" s="14"/>
      <c r="N45" s="14"/>
      <c r="O45" s="14"/>
      <c r="P45" s="43"/>
      <c r="Q45" s="44"/>
      <c r="R45" s="14"/>
      <c r="S45" s="14"/>
      <c r="T45" s="14"/>
      <c r="U45" s="14"/>
      <c r="V45" s="14"/>
      <c r="W45" s="43"/>
      <c r="X45" s="44"/>
      <c r="AD45" s="43"/>
      <c r="AE45" s="44"/>
    </row>
    <row r="46" spans="1:31" x14ac:dyDescent="0.3">
      <c r="B46" t="s">
        <v>13</v>
      </c>
      <c r="C46" t="s">
        <v>14</v>
      </c>
      <c r="D46" s="2">
        <v>43882</v>
      </c>
      <c r="E46" s="2">
        <v>43888</v>
      </c>
      <c r="F46">
        <v>5</v>
      </c>
      <c r="G46" s="3">
        <v>4</v>
      </c>
      <c r="H46" s="7">
        <v>0.8</v>
      </c>
      <c r="I46" s="3">
        <v>729000</v>
      </c>
      <c r="J46" s="3">
        <v>487139</v>
      </c>
      <c r="O46" s="13"/>
      <c r="P46" s="43"/>
      <c r="Q46" s="44"/>
      <c r="R46" s="15"/>
      <c r="S46" s="15"/>
      <c r="T46" s="16"/>
      <c r="U46" s="32"/>
      <c r="W46" s="43"/>
      <c r="X46" s="44"/>
      <c r="AD46" s="43"/>
      <c r="AE46" s="44"/>
    </row>
    <row r="47" spans="1:31" x14ac:dyDescent="0.3">
      <c r="B47" t="s">
        <v>15</v>
      </c>
      <c r="C47" t="s">
        <v>16</v>
      </c>
      <c r="D47" s="2">
        <v>43885</v>
      </c>
      <c r="E47" s="2">
        <v>43893</v>
      </c>
      <c r="F47">
        <v>7</v>
      </c>
      <c r="G47" s="3">
        <v>3</v>
      </c>
      <c r="H47" s="7">
        <v>0.42857142857142855</v>
      </c>
      <c r="I47" s="3">
        <v>826000</v>
      </c>
      <c r="J47" s="3">
        <v>298186</v>
      </c>
      <c r="P47" s="43"/>
      <c r="Q47" s="44"/>
      <c r="R47" s="15"/>
      <c r="S47" s="15"/>
      <c r="T47" s="16"/>
      <c r="U47" s="13"/>
      <c r="V47" s="14"/>
      <c r="W47" s="43"/>
      <c r="X47" s="44"/>
      <c r="Y47" s="15"/>
      <c r="Z47" s="16"/>
      <c r="AD47" s="43"/>
      <c r="AE47" s="44"/>
    </row>
    <row r="48" spans="1:31" x14ac:dyDescent="0.3">
      <c r="B48" t="s">
        <v>17</v>
      </c>
      <c r="C48" t="s">
        <v>18</v>
      </c>
      <c r="D48" s="2">
        <v>43887</v>
      </c>
      <c r="E48" s="2">
        <v>43895</v>
      </c>
      <c r="F48">
        <v>7</v>
      </c>
      <c r="G48" s="3">
        <v>2</v>
      </c>
      <c r="H48" s="7">
        <v>0.2857142857142857</v>
      </c>
      <c r="I48" s="3">
        <v>895000</v>
      </c>
      <c r="J48" s="3">
        <v>280583</v>
      </c>
      <c r="P48" s="43"/>
      <c r="Q48" s="44"/>
      <c r="T48" s="33"/>
      <c r="U48" s="34"/>
      <c r="V48" s="13"/>
      <c r="W48" s="43"/>
      <c r="X48" s="44"/>
      <c r="Y48" s="15"/>
      <c r="Z48" s="15"/>
      <c r="AA48" s="15"/>
      <c r="AB48" s="16"/>
      <c r="AD48" s="43"/>
      <c r="AE48" s="44"/>
    </row>
    <row r="49" spans="1:31" x14ac:dyDescent="0.3">
      <c r="B49" t="s">
        <v>19</v>
      </c>
      <c r="C49" t="s">
        <v>20</v>
      </c>
      <c r="D49" s="2">
        <v>43889</v>
      </c>
      <c r="E49" s="2">
        <v>43893</v>
      </c>
      <c r="F49">
        <v>3</v>
      </c>
      <c r="G49" s="3">
        <v>2</v>
      </c>
      <c r="H49" s="7">
        <v>0.66666666666666663</v>
      </c>
      <c r="I49" s="3">
        <v>341000</v>
      </c>
      <c r="J49" s="3">
        <v>129785</v>
      </c>
      <c r="P49" s="45"/>
      <c r="Q49" s="46"/>
      <c r="T49" s="26"/>
      <c r="U49" s="16"/>
      <c r="W49" s="43"/>
      <c r="X49" s="44"/>
      <c r="Y49" s="30"/>
      <c r="Z49" s="35"/>
      <c r="AD49" s="43"/>
      <c r="AE49" s="44"/>
    </row>
    <row r="50" spans="1:31" x14ac:dyDescent="0.3">
      <c r="A50" t="s">
        <v>30</v>
      </c>
      <c r="I50" s="3">
        <v>19695000</v>
      </c>
      <c r="J50" s="3">
        <v>8340291</v>
      </c>
      <c r="P50" s="38"/>
      <c r="Q50" s="38"/>
      <c r="U50" s="20"/>
      <c r="W50" s="45"/>
      <c r="X50" s="46"/>
      <c r="AD50" s="45"/>
      <c r="AE50" s="46"/>
    </row>
  </sheetData>
  <mergeCells count="3">
    <mergeCell ref="A1:F3"/>
    <mergeCell ref="G1:H3"/>
    <mergeCell ref="I1:K3"/>
  </mergeCells>
  <conditionalFormatting sqref="H10:H49">
    <cfRule type="dataBar" priority="6">
      <dataBar>
        <cfvo type="min"/>
        <cfvo type="max"/>
        <color theme="4" tint="0.39997558519241921"/>
      </dataBar>
      <extLst>
        <ext xmlns:x14="http://schemas.microsoft.com/office/spreadsheetml/2009/9/main" uri="{B025F937-C7B1-47D3-B67F-A62EFF666E3E}">
          <x14:id>{23B7B533-1B8B-47AF-8002-28B328E0DB82}</x14:id>
        </ext>
      </extLst>
    </cfRule>
  </conditionalFormatting>
  <conditionalFormatting sqref="K50:O50 R50:AI50">
    <cfRule type="expression" dxfId="1" priority="1" stopIfTrue="1">
      <formula>AND(WEEKDAY(K$9,2)&gt;5, $B50&lt;&gt;"")</formula>
    </cfRule>
  </conditionalFormatting>
  <conditionalFormatting sqref="K9:AJ9">
    <cfRule type="expression" dxfId="0" priority="5">
      <formula>K$9 &lt;&gt; ""</formula>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23B7B533-1B8B-47AF-8002-28B328E0DB82}">
            <x14:dataBar minLength="0" maxLength="100">
              <x14:cfvo type="autoMin"/>
              <x14:cfvo type="autoMax"/>
              <x14:negativeFillColor rgb="FFFF0000"/>
              <x14:axisColor rgb="FF000000"/>
            </x14:dataBar>
          </x14:cfRule>
          <xm:sqref>H10:H49</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2132-AA92-47B9-91E4-FC9101C0E0E9}">
  <dimension ref="A4:K19"/>
  <sheetViews>
    <sheetView topLeftCell="B1" zoomScaleNormal="100" workbookViewId="0">
      <selection activeCell="E21" sqref="E21"/>
    </sheetView>
  </sheetViews>
  <sheetFormatPr defaultRowHeight="14.4" x14ac:dyDescent="0.3"/>
  <cols>
    <col min="1" max="1" width="10.77734375" customWidth="1"/>
    <col min="7" max="7" width="20.33203125" bestFit="1" customWidth="1"/>
    <col min="8" max="8" width="6.77734375" bestFit="1" customWidth="1"/>
    <col min="9" max="9" width="7.44140625" bestFit="1" customWidth="1"/>
    <col min="10" max="10" width="14.5546875" customWidth="1"/>
  </cols>
  <sheetData>
    <row r="4" spans="1:11" x14ac:dyDescent="0.3">
      <c r="A4" t="s">
        <v>33</v>
      </c>
      <c r="B4">
        <f>COUNTIF(Dashboard!H10:H52,"="&amp;0)</f>
        <v>4</v>
      </c>
    </row>
    <row r="5" spans="1:11" x14ac:dyDescent="0.3">
      <c r="A5" t="s">
        <v>34</v>
      </c>
      <c r="B5">
        <f>COUNTIFS(Dashboard!H10:H50,"&lt;&gt;"&amp;0, Dashboard!H10:H50,"&lt;"&amp;1)</f>
        <v>33</v>
      </c>
      <c r="G5" s="5" t="s">
        <v>40</v>
      </c>
      <c r="J5" t="s">
        <v>41</v>
      </c>
      <c r="K5" s="4">
        <f>GETPIVOTDATA("Sum of Days completed",$G$5)/GETPIVOTDATA("Sum of Duration",$G$5)</f>
        <v>0.42105263157894735</v>
      </c>
    </row>
    <row r="6" spans="1:11" x14ac:dyDescent="0.3">
      <c r="A6" t="s">
        <v>35</v>
      </c>
      <c r="B6">
        <f>COUNTIF(Dashboard!H10:H49,"="&amp;1)</f>
        <v>3</v>
      </c>
      <c r="G6" t="s">
        <v>38</v>
      </c>
      <c r="H6" s="3">
        <v>112</v>
      </c>
      <c r="I6" s="3"/>
      <c r="J6" t="s">
        <v>42</v>
      </c>
      <c r="K6" s="4">
        <f>1-K5</f>
        <v>0.57894736842105265</v>
      </c>
    </row>
    <row r="7" spans="1:11" x14ac:dyDescent="0.3">
      <c r="A7" t="s">
        <v>36</v>
      </c>
      <c r="B7" s="9">
        <f>B4+B5</f>
        <v>37</v>
      </c>
      <c r="G7" t="s">
        <v>39</v>
      </c>
      <c r="H7">
        <v>266</v>
      </c>
    </row>
    <row r="8" spans="1:11" x14ac:dyDescent="0.3">
      <c r="A8" t="s">
        <v>37</v>
      </c>
      <c r="B8">
        <f>SUM(B4:B6)</f>
        <v>40</v>
      </c>
    </row>
    <row r="12" spans="1:11" x14ac:dyDescent="0.3">
      <c r="J12" s="6" t="s">
        <v>46</v>
      </c>
    </row>
    <row r="13" spans="1:11" x14ac:dyDescent="0.3">
      <c r="J13">
        <v>5</v>
      </c>
    </row>
    <row r="17" spans="7:9" x14ac:dyDescent="0.3">
      <c r="H17" t="s">
        <v>32</v>
      </c>
      <c r="I17" t="s">
        <v>31</v>
      </c>
    </row>
    <row r="18" spans="7:9" x14ac:dyDescent="0.3">
      <c r="G18" t="s">
        <v>43</v>
      </c>
      <c r="H18" s="10">
        <v>8340291</v>
      </c>
      <c r="I18" s="10">
        <v>19695000</v>
      </c>
    </row>
    <row r="19" spans="7:9" x14ac:dyDescent="0.3">
      <c r="G19" t="s">
        <v>44</v>
      </c>
      <c r="H19" s="4">
        <f>GETPIVOTDATA("Actual ",$H$17)/GETPIVOTDATA("Budget ",$H$17)</f>
        <v>0.42347250571210965</v>
      </c>
      <c r="I19" s="4">
        <f>1-H19</f>
        <v>0.57652749428789041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Charts &amp; PTables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Shikhar Sharma</dc:creator>
  <cp:lastModifiedBy>Shikhar Sharma</cp:lastModifiedBy>
  <dcterms:created xsi:type="dcterms:W3CDTF">2025-04-24T03:53:38Z</dcterms:created>
  <dcterms:modified xsi:type="dcterms:W3CDTF">2025-04-24T12:59:15Z</dcterms:modified>
</cp:coreProperties>
</file>