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ra\Desktop\CSU\MGMT662 operationAnaly\"/>
    </mc:Choice>
  </mc:AlternateContent>
  <xr:revisionPtr revIDLastSave="0" documentId="13_ncr:1_{7F3E02B6-ABA3-4E25-B98A-6E4BABC465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aive methods &amp; Moving Average" sheetId="1" r:id="rId1"/>
    <sheet name=" Exponential" sheetId="2" r:id="rId2"/>
    <sheet name="Winter's method" sheetId="5" r:id="rId3"/>
    <sheet name="Capped Deseasonalized" sheetId="7" r:id="rId4"/>
    <sheet name="Regression" sheetId="6" r:id="rId5"/>
  </sheets>
  <definedNames>
    <definedName name="solver_adj" localSheetId="1" hidden="1">' Exponential'!$H$6</definedName>
    <definedName name="solver_adj" localSheetId="3" hidden="1">'Capped Deseasonalized'!$R$3</definedName>
    <definedName name="solver_adj" localSheetId="0" hidden="1">'Naive methods &amp; Moving Average'!$AS$4</definedName>
    <definedName name="solver_adj" localSheetId="2" hidden="1">'Winter''s method'!$N$3:$N$5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drv" localSheetId="2" hidden="1">2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0" hidden="1">100</definedName>
    <definedName name="solver_itr" localSheetId="2" hidden="1">2147483647</definedName>
    <definedName name="solver_lhs1" localSheetId="1" hidden="1">' Exponential'!$H$6</definedName>
    <definedName name="solver_lhs1" localSheetId="3" hidden="1">'Capped Deseasonalized'!$R$3</definedName>
    <definedName name="solver_lhs1" localSheetId="2" hidden="1">'Winter''s method'!$N$3:$N$5</definedName>
    <definedName name="solver_lin" localSheetId="0" hidden="1">2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0" hidden="1">2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1" hidden="1">1</definedName>
    <definedName name="solver_num" localSheetId="3" hidden="1">1</definedName>
    <definedName name="solver_num" localSheetId="0" hidden="1">0</definedName>
    <definedName name="solver_num" localSheetId="2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1" hidden="1">' Exponential'!$I$3</definedName>
    <definedName name="solver_opt" localSheetId="3" hidden="1">'Capped Deseasonalized'!$R$7</definedName>
    <definedName name="solver_opt" localSheetId="0" hidden="1">'Naive methods &amp; Moving Average'!$AV$21</definedName>
    <definedName name="solver_opt" localSheetId="2" hidden="1">'Winter''s method'!$M$11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bv" localSheetId="2" hidden="1">2</definedName>
    <definedName name="solver_rel1" localSheetId="1" hidden="1">1</definedName>
    <definedName name="solver_rel1" localSheetId="3" hidden="1">1</definedName>
    <definedName name="solver_rel1" localSheetId="2" hidden="1">1</definedName>
    <definedName name="solver_rhs1" localSheetId="1" hidden="1">1</definedName>
    <definedName name="solver_rhs1" localSheetId="3" hidden="1">1</definedName>
    <definedName name="solver_rhs1" localSheetId="2" hidden="1">1</definedName>
    <definedName name="solver_rlx" localSheetId="1" hidden="1">2</definedName>
    <definedName name="solver_rlx" localSheetId="3" hidden="1">2</definedName>
    <definedName name="solver_rlx" localSheetId="0" hidden="1">1</definedName>
    <definedName name="solver_rlx" localSheetId="2" hidden="1">2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3" hidden="1">1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0" hidden="1">100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0" hidden="1">0.05</definedName>
    <definedName name="solver_tol" localSheetId="2" hidden="1">0.01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0" hidden="1">3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L89" i="7"/>
  <c r="L90" i="7"/>
  <c r="U27" i="6"/>
  <c r="I93" i="6"/>
  <c r="I9" i="6"/>
  <c r="I16" i="6"/>
  <c r="I23" i="6"/>
  <c r="I30" i="6"/>
  <c r="I37" i="6"/>
  <c r="I44" i="6"/>
  <c r="I51" i="6"/>
  <c r="I58" i="6"/>
  <c r="I65" i="6"/>
  <c r="I72" i="6"/>
  <c r="I79" i="6"/>
  <c r="I86" i="6"/>
  <c r="I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N13" i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K12" i="1" s="1"/>
  <c r="K22" i="6"/>
  <c r="J12" i="1" l="1"/>
  <c r="N7" i="2"/>
  <c r="G10" i="7"/>
  <c r="I10" i="7" s="1"/>
  <c r="J10" i="7" s="1"/>
  <c r="G18" i="7"/>
  <c r="I18" i="7" s="1"/>
  <c r="J18" i="7" s="1"/>
  <c r="G24" i="7"/>
  <c r="I24" i="7" s="1"/>
  <c r="J24" i="7" s="1"/>
  <c r="G25" i="7"/>
  <c r="I25" i="7" s="1"/>
  <c r="J25" i="7" s="1"/>
  <c r="G42" i="7"/>
  <c r="I42" i="7" s="1"/>
  <c r="J42" i="7" s="1"/>
  <c r="G50" i="7"/>
  <c r="I50" i="7" s="1"/>
  <c r="J50" i="7" s="1"/>
  <c r="G56" i="7"/>
  <c r="I56" i="7" s="1"/>
  <c r="J56" i="7" s="1"/>
  <c r="G57" i="7"/>
  <c r="I57" i="7" s="1"/>
  <c r="J57" i="7" s="1"/>
  <c r="G74" i="7"/>
  <c r="I74" i="7" s="1"/>
  <c r="J74" i="7" s="1"/>
  <c r="G82" i="7"/>
  <c r="I82" i="7" s="1"/>
  <c r="J82" i="7" s="1"/>
  <c r="G88" i="7"/>
  <c r="I88" i="7" s="1"/>
  <c r="J88" i="7" s="1"/>
  <c r="L88" i="7" s="1"/>
  <c r="G2" i="7"/>
  <c r="I2" i="7" s="1"/>
  <c r="J2" i="7" s="1"/>
  <c r="L2" i="7" s="1"/>
  <c r="E88" i="7"/>
  <c r="E87" i="7"/>
  <c r="G87" i="7" s="1"/>
  <c r="I87" i="7" s="1"/>
  <c r="J87" i="7" s="1"/>
  <c r="E86" i="7"/>
  <c r="G86" i="7" s="1"/>
  <c r="I86" i="7" s="1"/>
  <c r="J86" i="7" s="1"/>
  <c r="E85" i="7"/>
  <c r="G85" i="7" s="1"/>
  <c r="I85" i="7" s="1"/>
  <c r="J85" i="7" s="1"/>
  <c r="E84" i="7"/>
  <c r="G84" i="7" s="1"/>
  <c r="I84" i="7" s="1"/>
  <c r="J84" i="7" s="1"/>
  <c r="E83" i="7"/>
  <c r="E82" i="7"/>
  <c r="E81" i="7"/>
  <c r="G81" i="7" s="1"/>
  <c r="I81" i="7" s="1"/>
  <c r="J81" i="7" s="1"/>
  <c r="E80" i="7"/>
  <c r="G80" i="7" s="1"/>
  <c r="I80" i="7" s="1"/>
  <c r="J80" i="7" s="1"/>
  <c r="E79" i="7"/>
  <c r="G79" i="7" s="1"/>
  <c r="I79" i="7" s="1"/>
  <c r="J79" i="7" s="1"/>
  <c r="E78" i="7"/>
  <c r="G78" i="7" s="1"/>
  <c r="I78" i="7" s="1"/>
  <c r="J78" i="7" s="1"/>
  <c r="E77" i="7"/>
  <c r="G77" i="7" s="1"/>
  <c r="I77" i="7" s="1"/>
  <c r="J77" i="7" s="1"/>
  <c r="E76" i="7"/>
  <c r="G76" i="7" s="1"/>
  <c r="I76" i="7" s="1"/>
  <c r="J76" i="7" s="1"/>
  <c r="E75" i="7"/>
  <c r="E74" i="7"/>
  <c r="E73" i="7"/>
  <c r="G73" i="7" s="1"/>
  <c r="I73" i="7" s="1"/>
  <c r="J73" i="7" s="1"/>
  <c r="E72" i="7"/>
  <c r="G72" i="7" s="1"/>
  <c r="I72" i="7" s="1"/>
  <c r="J72" i="7" s="1"/>
  <c r="E71" i="7"/>
  <c r="G71" i="7" s="1"/>
  <c r="I71" i="7" s="1"/>
  <c r="J71" i="7" s="1"/>
  <c r="E70" i="7"/>
  <c r="G70" i="7" s="1"/>
  <c r="I70" i="7" s="1"/>
  <c r="J70" i="7" s="1"/>
  <c r="E69" i="7"/>
  <c r="G69" i="7" s="1"/>
  <c r="I69" i="7" s="1"/>
  <c r="J69" i="7" s="1"/>
  <c r="E68" i="7"/>
  <c r="G68" i="7" s="1"/>
  <c r="I68" i="7" s="1"/>
  <c r="J68" i="7" s="1"/>
  <c r="E67" i="7"/>
  <c r="E66" i="7"/>
  <c r="G66" i="7" s="1"/>
  <c r="I66" i="7" s="1"/>
  <c r="J66" i="7" s="1"/>
  <c r="E65" i="7"/>
  <c r="G65" i="7" s="1"/>
  <c r="I65" i="7" s="1"/>
  <c r="J65" i="7" s="1"/>
  <c r="E64" i="7"/>
  <c r="G64" i="7" s="1"/>
  <c r="I64" i="7" s="1"/>
  <c r="J64" i="7" s="1"/>
  <c r="E63" i="7"/>
  <c r="G63" i="7" s="1"/>
  <c r="I63" i="7" s="1"/>
  <c r="J63" i="7" s="1"/>
  <c r="E62" i="7"/>
  <c r="G62" i="7" s="1"/>
  <c r="I62" i="7" s="1"/>
  <c r="J62" i="7" s="1"/>
  <c r="E61" i="7"/>
  <c r="G61" i="7" s="1"/>
  <c r="I61" i="7" s="1"/>
  <c r="J61" i="7" s="1"/>
  <c r="E60" i="7"/>
  <c r="G60" i="7" s="1"/>
  <c r="I60" i="7" s="1"/>
  <c r="J60" i="7" s="1"/>
  <c r="E59" i="7"/>
  <c r="E58" i="7"/>
  <c r="G58" i="7" s="1"/>
  <c r="I58" i="7" s="1"/>
  <c r="J58" i="7" s="1"/>
  <c r="E57" i="7"/>
  <c r="E56" i="7"/>
  <c r="E55" i="7"/>
  <c r="G55" i="7" s="1"/>
  <c r="I55" i="7" s="1"/>
  <c r="J55" i="7" s="1"/>
  <c r="E54" i="7"/>
  <c r="G54" i="7" s="1"/>
  <c r="I54" i="7" s="1"/>
  <c r="J54" i="7" s="1"/>
  <c r="E53" i="7"/>
  <c r="G53" i="7" s="1"/>
  <c r="I53" i="7" s="1"/>
  <c r="J53" i="7" s="1"/>
  <c r="E52" i="7"/>
  <c r="G52" i="7" s="1"/>
  <c r="I52" i="7" s="1"/>
  <c r="J52" i="7" s="1"/>
  <c r="E51" i="7"/>
  <c r="E50" i="7"/>
  <c r="E49" i="7"/>
  <c r="G49" i="7" s="1"/>
  <c r="I49" i="7" s="1"/>
  <c r="J49" i="7" s="1"/>
  <c r="E48" i="7"/>
  <c r="G48" i="7" s="1"/>
  <c r="I48" i="7" s="1"/>
  <c r="J48" i="7" s="1"/>
  <c r="E47" i="7"/>
  <c r="G47" i="7" s="1"/>
  <c r="I47" i="7" s="1"/>
  <c r="J47" i="7" s="1"/>
  <c r="E46" i="7"/>
  <c r="G46" i="7" s="1"/>
  <c r="I46" i="7" s="1"/>
  <c r="J46" i="7" s="1"/>
  <c r="E45" i="7"/>
  <c r="G45" i="7" s="1"/>
  <c r="I45" i="7" s="1"/>
  <c r="J45" i="7" s="1"/>
  <c r="E44" i="7"/>
  <c r="G44" i="7" s="1"/>
  <c r="I44" i="7" s="1"/>
  <c r="J44" i="7" s="1"/>
  <c r="E43" i="7"/>
  <c r="E42" i="7"/>
  <c r="E41" i="7"/>
  <c r="G41" i="7" s="1"/>
  <c r="I41" i="7" s="1"/>
  <c r="J41" i="7" s="1"/>
  <c r="E40" i="7"/>
  <c r="G40" i="7" s="1"/>
  <c r="I40" i="7" s="1"/>
  <c r="J40" i="7" s="1"/>
  <c r="E39" i="7"/>
  <c r="G39" i="7" s="1"/>
  <c r="I39" i="7" s="1"/>
  <c r="J39" i="7" s="1"/>
  <c r="E38" i="7"/>
  <c r="G38" i="7" s="1"/>
  <c r="I38" i="7" s="1"/>
  <c r="J38" i="7" s="1"/>
  <c r="E37" i="7"/>
  <c r="G37" i="7" s="1"/>
  <c r="I37" i="7" s="1"/>
  <c r="J37" i="7" s="1"/>
  <c r="E36" i="7"/>
  <c r="G36" i="7" s="1"/>
  <c r="E35" i="7"/>
  <c r="E34" i="7"/>
  <c r="G34" i="7" s="1"/>
  <c r="I34" i="7" s="1"/>
  <c r="J34" i="7" s="1"/>
  <c r="E33" i="7"/>
  <c r="G33" i="7" s="1"/>
  <c r="I33" i="7" s="1"/>
  <c r="J33" i="7" s="1"/>
  <c r="E32" i="7"/>
  <c r="G32" i="7" s="1"/>
  <c r="I32" i="7" s="1"/>
  <c r="J32" i="7" s="1"/>
  <c r="E31" i="7"/>
  <c r="G31" i="7" s="1"/>
  <c r="I31" i="7" s="1"/>
  <c r="J31" i="7" s="1"/>
  <c r="E30" i="7"/>
  <c r="G30" i="7" s="1"/>
  <c r="I30" i="7" s="1"/>
  <c r="J30" i="7" s="1"/>
  <c r="E29" i="7"/>
  <c r="G29" i="7" s="1"/>
  <c r="I29" i="7" s="1"/>
  <c r="J29" i="7" s="1"/>
  <c r="E28" i="7"/>
  <c r="G28" i="7" s="1"/>
  <c r="I28" i="7" s="1"/>
  <c r="J28" i="7" s="1"/>
  <c r="E27" i="7"/>
  <c r="E26" i="7"/>
  <c r="G26" i="7" s="1"/>
  <c r="I26" i="7" s="1"/>
  <c r="J26" i="7" s="1"/>
  <c r="E25" i="7"/>
  <c r="E24" i="7"/>
  <c r="E23" i="7"/>
  <c r="G23" i="7" s="1"/>
  <c r="I23" i="7" s="1"/>
  <c r="J23" i="7" s="1"/>
  <c r="E22" i="7"/>
  <c r="G22" i="7" s="1"/>
  <c r="I22" i="7" s="1"/>
  <c r="J22" i="7" s="1"/>
  <c r="E21" i="7"/>
  <c r="G21" i="7" s="1"/>
  <c r="I21" i="7" s="1"/>
  <c r="J21" i="7" s="1"/>
  <c r="E20" i="7"/>
  <c r="G20" i="7" s="1"/>
  <c r="I20" i="7" s="1"/>
  <c r="J20" i="7" s="1"/>
  <c r="E19" i="7"/>
  <c r="E18" i="7"/>
  <c r="E17" i="7"/>
  <c r="G17" i="7" s="1"/>
  <c r="I17" i="7" s="1"/>
  <c r="J17" i="7" s="1"/>
  <c r="E16" i="7"/>
  <c r="G16" i="7" s="1"/>
  <c r="I16" i="7" s="1"/>
  <c r="J16" i="7" s="1"/>
  <c r="E15" i="7"/>
  <c r="G15" i="7" s="1"/>
  <c r="I15" i="7" s="1"/>
  <c r="J15" i="7" s="1"/>
  <c r="E14" i="7"/>
  <c r="G14" i="7" s="1"/>
  <c r="I14" i="7" s="1"/>
  <c r="J14" i="7" s="1"/>
  <c r="E13" i="7"/>
  <c r="G13" i="7" s="1"/>
  <c r="I13" i="7" s="1"/>
  <c r="J13" i="7" s="1"/>
  <c r="E12" i="7"/>
  <c r="G12" i="7" s="1"/>
  <c r="I12" i="7" s="1"/>
  <c r="J12" i="7" s="1"/>
  <c r="E11" i="7"/>
  <c r="E10" i="7"/>
  <c r="E9" i="7"/>
  <c r="G9" i="7" s="1"/>
  <c r="I9" i="7" s="1"/>
  <c r="J9" i="7" s="1"/>
  <c r="E8" i="7"/>
  <c r="G8" i="7" s="1"/>
  <c r="I8" i="7" s="1"/>
  <c r="J8" i="7" s="1"/>
  <c r="E7" i="7"/>
  <c r="G7" i="7" s="1"/>
  <c r="I7" i="7" s="1"/>
  <c r="J7" i="7" s="1"/>
  <c r="E6" i="7"/>
  <c r="G6" i="7" s="1"/>
  <c r="I6" i="7" s="1"/>
  <c r="J6" i="7" s="1"/>
  <c r="E5" i="7"/>
  <c r="G5" i="7" s="1"/>
  <c r="I5" i="7" s="1"/>
  <c r="J5" i="7" s="1"/>
  <c r="E4" i="7"/>
  <c r="G4" i="7" s="1"/>
  <c r="I4" i="7" s="1"/>
  <c r="J4" i="7" s="1"/>
  <c r="E3" i="7"/>
  <c r="E2" i="7"/>
  <c r="J9" i="5"/>
  <c r="G9" i="5"/>
  <c r="I7" i="5"/>
  <c r="I6" i="5"/>
  <c r="I5" i="5"/>
  <c r="I4" i="5"/>
  <c r="I3" i="5"/>
  <c r="I2" i="5"/>
  <c r="I8" i="5"/>
  <c r="G8" i="5" s="1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99" i="6"/>
  <c r="E98" i="6"/>
  <c r="E97" i="6"/>
  <c r="E96" i="6"/>
  <c r="E95" i="6"/>
  <c r="E94" i="6"/>
  <c r="E93" i="6"/>
  <c r="E92" i="6"/>
  <c r="E91" i="6"/>
  <c r="E90" i="6"/>
  <c r="E89" i="6"/>
  <c r="E88" i="6"/>
  <c r="F88" i="6"/>
  <c r="E87" i="6"/>
  <c r="F87" i="6"/>
  <c r="E86" i="6"/>
  <c r="F86" i="6"/>
  <c r="E85" i="6"/>
  <c r="F85" i="6"/>
  <c r="E84" i="6"/>
  <c r="F84" i="6"/>
  <c r="E83" i="6"/>
  <c r="F83" i="6"/>
  <c r="E82" i="6"/>
  <c r="F82" i="6"/>
  <c r="E81" i="6"/>
  <c r="F81" i="6"/>
  <c r="E80" i="6"/>
  <c r="F80" i="6"/>
  <c r="E79" i="6"/>
  <c r="F79" i="6"/>
  <c r="E78" i="6"/>
  <c r="F78" i="6"/>
  <c r="E77" i="6"/>
  <c r="F77" i="6"/>
  <c r="E76" i="6"/>
  <c r="F76" i="6"/>
  <c r="E75" i="6"/>
  <c r="F75" i="6"/>
  <c r="E74" i="6"/>
  <c r="F74" i="6"/>
  <c r="E73" i="6"/>
  <c r="F73" i="6"/>
  <c r="E72" i="6"/>
  <c r="F72" i="6"/>
  <c r="E71" i="6"/>
  <c r="F71" i="6"/>
  <c r="E70" i="6"/>
  <c r="F70" i="6"/>
  <c r="E69" i="6"/>
  <c r="F69" i="6"/>
  <c r="E68" i="6"/>
  <c r="F68" i="6"/>
  <c r="E67" i="6"/>
  <c r="F67" i="6"/>
  <c r="E66" i="6"/>
  <c r="F66" i="6"/>
  <c r="E65" i="6"/>
  <c r="F65" i="6"/>
  <c r="E64" i="6"/>
  <c r="F64" i="6"/>
  <c r="E63" i="6"/>
  <c r="F63" i="6"/>
  <c r="E62" i="6"/>
  <c r="F62" i="6"/>
  <c r="E61" i="6"/>
  <c r="F61" i="6"/>
  <c r="E60" i="6"/>
  <c r="F60" i="6"/>
  <c r="E59" i="6"/>
  <c r="F59" i="6"/>
  <c r="E58" i="6"/>
  <c r="F58" i="6"/>
  <c r="E57" i="6"/>
  <c r="F57" i="6"/>
  <c r="E56" i="6"/>
  <c r="F56" i="6"/>
  <c r="E55" i="6"/>
  <c r="F55" i="6"/>
  <c r="E54" i="6"/>
  <c r="F54" i="6"/>
  <c r="E53" i="6"/>
  <c r="F53" i="6"/>
  <c r="E52" i="6"/>
  <c r="F52" i="6"/>
  <c r="E51" i="6"/>
  <c r="F51" i="6"/>
  <c r="E50" i="6"/>
  <c r="F50" i="6"/>
  <c r="E49" i="6"/>
  <c r="F49" i="6"/>
  <c r="E48" i="6"/>
  <c r="F48" i="6"/>
  <c r="E47" i="6"/>
  <c r="F47" i="6"/>
  <c r="E46" i="6"/>
  <c r="F46" i="6"/>
  <c r="E45" i="6"/>
  <c r="F45" i="6"/>
  <c r="E44" i="6"/>
  <c r="F44" i="6"/>
  <c r="E43" i="6"/>
  <c r="F43" i="6"/>
  <c r="E42" i="6"/>
  <c r="F42" i="6"/>
  <c r="E41" i="6"/>
  <c r="F41" i="6"/>
  <c r="E40" i="6"/>
  <c r="F40" i="6"/>
  <c r="E39" i="6"/>
  <c r="F39" i="6"/>
  <c r="E38" i="6"/>
  <c r="F38" i="6"/>
  <c r="E37" i="6"/>
  <c r="F37" i="6"/>
  <c r="E36" i="6"/>
  <c r="F36" i="6"/>
  <c r="E35" i="6"/>
  <c r="F35" i="6"/>
  <c r="E34" i="6"/>
  <c r="F34" i="6"/>
  <c r="E33" i="6"/>
  <c r="F33" i="6"/>
  <c r="E32" i="6"/>
  <c r="F32" i="6"/>
  <c r="E31" i="6"/>
  <c r="F31" i="6"/>
  <c r="E30" i="6"/>
  <c r="F30" i="6"/>
  <c r="E29" i="6"/>
  <c r="F29" i="6"/>
  <c r="E28" i="6"/>
  <c r="F28" i="6"/>
  <c r="E27" i="6"/>
  <c r="F27" i="6"/>
  <c r="E26" i="6"/>
  <c r="F26" i="6"/>
  <c r="E25" i="6"/>
  <c r="F25" i="6"/>
  <c r="E24" i="6"/>
  <c r="F24" i="6"/>
  <c r="E23" i="6"/>
  <c r="F23" i="6"/>
  <c r="E22" i="6"/>
  <c r="F22" i="6"/>
  <c r="E21" i="6"/>
  <c r="F21" i="6"/>
  <c r="E20" i="6"/>
  <c r="F20" i="6"/>
  <c r="E19" i="6"/>
  <c r="F19" i="6"/>
  <c r="E18" i="6"/>
  <c r="F18" i="6"/>
  <c r="E17" i="6"/>
  <c r="F17" i="6"/>
  <c r="E16" i="6"/>
  <c r="F16" i="6"/>
  <c r="E15" i="6"/>
  <c r="F15" i="6"/>
  <c r="E14" i="6"/>
  <c r="F14" i="6"/>
  <c r="E13" i="6"/>
  <c r="F13" i="6"/>
  <c r="E12" i="6"/>
  <c r="F12" i="6"/>
  <c r="E11" i="6"/>
  <c r="F11" i="6"/>
  <c r="E10" i="6"/>
  <c r="F10" i="6"/>
  <c r="E9" i="6"/>
  <c r="F9" i="6"/>
  <c r="E8" i="6"/>
  <c r="F8" i="6"/>
  <c r="E7" i="6"/>
  <c r="F7" i="6"/>
  <c r="E6" i="6"/>
  <c r="F6" i="6"/>
  <c r="E5" i="6"/>
  <c r="F5" i="6"/>
  <c r="E4" i="6"/>
  <c r="F4" i="6"/>
  <c r="E3" i="6"/>
  <c r="F3" i="6"/>
  <c r="E2" i="6"/>
  <c r="F2" i="6"/>
  <c r="K8" i="7" l="1"/>
  <c r="L8" i="7"/>
  <c r="M8" i="7" s="1"/>
  <c r="N8" i="7" s="1"/>
  <c r="K40" i="7"/>
  <c r="L40" i="7"/>
  <c r="M40" i="7" s="1"/>
  <c r="N40" i="7" s="1"/>
  <c r="K72" i="7"/>
  <c r="L72" i="7"/>
  <c r="M72" i="7" s="1"/>
  <c r="N72" i="7" s="1"/>
  <c r="K41" i="7"/>
  <c r="L41" i="7"/>
  <c r="M41" i="7" s="1"/>
  <c r="N41" i="7" s="1"/>
  <c r="K73" i="7"/>
  <c r="L73" i="7"/>
  <c r="M73" i="7" s="1"/>
  <c r="N73" i="7" s="1"/>
  <c r="K26" i="7"/>
  <c r="L26" i="7"/>
  <c r="M26" i="7" s="1"/>
  <c r="N26" i="7" s="1"/>
  <c r="K34" i="7"/>
  <c r="L34" i="7"/>
  <c r="M34" i="7" s="1"/>
  <c r="N34" i="7" s="1"/>
  <c r="K58" i="7"/>
  <c r="L58" i="7"/>
  <c r="M58" i="7" s="1"/>
  <c r="N58" i="7" s="1"/>
  <c r="K66" i="7"/>
  <c r="L66" i="7"/>
  <c r="M66" i="7" s="1"/>
  <c r="N66" i="7" s="1"/>
  <c r="K53" i="7"/>
  <c r="L53" i="7"/>
  <c r="M53" i="7" s="1"/>
  <c r="N53" i="7" s="1"/>
  <c r="K25" i="7"/>
  <c r="L25" i="7"/>
  <c r="M25" i="7" s="1"/>
  <c r="N25" i="7" s="1"/>
  <c r="K14" i="7"/>
  <c r="L14" i="7"/>
  <c r="M14" i="7" s="1"/>
  <c r="N14" i="7" s="1"/>
  <c r="K30" i="7"/>
  <c r="L30" i="7"/>
  <c r="M30" i="7" s="1"/>
  <c r="N30" i="7" s="1"/>
  <c r="K46" i="7"/>
  <c r="L46" i="7"/>
  <c r="M46" i="7" s="1"/>
  <c r="N46" i="7" s="1"/>
  <c r="K62" i="7"/>
  <c r="L62" i="7"/>
  <c r="M62" i="7" s="1"/>
  <c r="N62" i="7" s="1"/>
  <c r="K78" i="7"/>
  <c r="L78" i="7"/>
  <c r="M78" i="7" s="1"/>
  <c r="N78" i="7" s="1"/>
  <c r="K86" i="7"/>
  <c r="L86" i="7"/>
  <c r="M86" i="7" s="1"/>
  <c r="N86" i="7" s="1"/>
  <c r="K56" i="7"/>
  <c r="L56" i="7"/>
  <c r="M56" i="7" s="1"/>
  <c r="N56" i="7" s="1"/>
  <c r="K7" i="7"/>
  <c r="L7" i="7"/>
  <c r="M7" i="7" s="1"/>
  <c r="N7" i="7" s="1"/>
  <c r="K15" i="7"/>
  <c r="L15" i="7"/>
  <c r="M15" i="7" s="1"/>
  <c r="N15" i="7" s="1"/>
  <c r="K31" i="7"/>
  <c r="L31" i="7"/>
  <c r="M31" i="7" s="1"/>
  <c r="N31" i="7" s="1"/>
  <c r="K47" i="7"/>
  <c r="L47" i="7"/>
  <c r="M47" i="7" s="1"/>
  <c r="N47" i="7" s="1"/>
  <c r="K63" i="7"/>
  <c r="L63" i="7"/>
  <c r="M63" i="7" s="1"/>
  <c r="N63" i="7" s="1"/>
  <c r="K87" i="7"/>
  <c r="L87" i="7"/>
  <c r="M87" i="7" s="1"/>
  <c r="N87" i="7" s="1"/>
  <c r="K18" i="7"/>
  <c r="L18" i="7"/>
  <c r="M18" i="7" s="1"/>
  <c r="N18" i="7" s="1"/>
  <c r="K5" i="7"/>
  <c r="L5" i="7"/>
  <c r="M5" i="7" s="1"/>
  <c r="N5" i="7" s="1"/>
  <c r="K13" i="7"/>
  <c r="L13" i="7"/>
  <c r="M13" i="7" s="1"/>
  <c r="N13" i="7" s="1"/>
  <c r="K21" i="7"/>
  <c r="L21" i="7"/>
  <c r="M21" i="7" s="1"/>
  <c r="N21" i="7" s="1"/>
  <c r="K29" i="7"/>
  <c r="L29" i="7"/>
  <c r="M29" i="7" s="1"/>
  <c r="N29" i="7" s="1"/>
  <c r="K37" i="7"/>
  <c r="L37" i="7"/>
  <c r="M37" i="7" s="1"/>
  <c r="N37" i="7" s="1"/>
  <c r="K45" i="7"/>
  <c r="L45" i="7"/>
  <c r="M45" i="7" s="1"/>
  <c r="N45" i="7" s="1"/>
  <c r="K61" i="7"/>
  <c r="L61" i="7"/>
  <c r="M61" i="7" s="1"/>
  <c r="N61" i="7" s="1"/>
  <c r="K69" i="7"/>
  <c r="L69" i="7"/>
  <c r="M69" i="7" s="1"/>
  <c r="N69" i="7" s="1"/>
  <c r="K77" i="7"/>
  <c r="L77" i="7"/>
  <c r="M77" i="7" s="1"/>
  <c r="N77" i="7" s="1"/>
  <c r="K85" i="7"/>
  <c r="L85" i="7"/>
  <c r="M85" i="7" s="1"/>
  <c r="N85" i="7" s="1"/>
  <c r="K57" i="7"/>
  <c r="L57" i="7"/>
  <c r="M57" i="7" s="1"/>
  <c r="N57" i="7" s="1"/>
  <c r="K6" i="7"/>
  <c r="L6" i="7"/>
  <c r="M6" i="7" s="1"/>
  <c r="N6" i="7" s="1"/>
  <c r="K22" i="7"/>
  <c r="L22" i="7"/>
  <c r="M22" i="7" s="1"/>
  <c r="N22" i="7" s="1"/>
  <c r="K38" i="7"/>
  <c r="L38" i="7"/>
  <c r="M38" i="7" s="1"/>
  <c r="N38" i="7" s="1"/>
  <c r="K54" i="7"/>
  <c r="L54" i="7"/>
  <c r="M54" i="7" s="1"/>
  <c r="N54" i="7" s="1"/>
  <c r="K70" i="7"/>
  <c r="L70" i="7"/>
  <c r="M70" i="7" s="1"/>
  <c r="N70" i="7" s="1"/>
  <c r="K88" i="7"/>
  <c r="M88" i="7"/>
  <c r="N88" i="7" s="1"/>
  <c r="K24" i="7"/>
  <c r="L24" i="7"/>
  <c r="M24" i="7" s="1"/>
  <c r="N24" i="7" s="1"/>
  <c r="K23" i="7"/>
  <c r="L23" i="7"/>
  <c r="M23" i="7" s="1"/>
  <c r="N23" i="7" s="1"/>
  <c r="K39" i="7"/>
  <c r="L39" i="7"/>
  <c r="M39" i="7" s="1"/>
  <c r="N39" i="7" s="1"/>
  <c r="K55" i="7"/>
  <c r="L55" i="7"/>
  <c r="M55" i="7" s="1"/>
  <c r="N55" i="7" s="1"/>
  <c r="K71" i="7"/>
  <c r="L71" i="7"/>
  <c r="M71" i="7" s="1"/>
  <c r="N71" i="7" s="1"/>
  <c r="K79" i="7"/>
  <c r="L79" i="7"/>
  <c r="M79" i="7" s="1"/>
  <c r="N79" i="7" s="1"/>
  <c r="K82" i="7"/>
  <c r="L82" i="7"/>
  <c r="M82" i="7" s="1"/>
  <c r="N82" i="7" s="1"/>
  <c r="K50" i="7"/>
  <c r="L50" i="7"/>
  <c r="M50" i="7" s="1"/>
  <c r="N50" i="7" s="1"/>
  <c r="K16" i="7"/>
  <c r="L16" i="7"/>
  <c r="M16" i="7" s="1"/>
  <c r="N16" i="7" s="1"/>
  <c r="K32" i="7"/>
  <c r="L32" i="7"/>
  <c r="M32" i="7" s="1"/>
  <c r="N32" i="7" s="1"/>
  <c r="K48" i="7"/>
  <c r="L48" i="7"/>
  <c r="M48" i="7" s="1"/>
  <c r="N48" i="7" s="1"/>
  <c r="K64" i="7"/>
  <c r="L64" i="7"/>
  <c r="M64" i="7" s="1"/>
  <c r="N64" i="7" s="1"/>
  <c r="K80" i="7"/>
  <c r="L80" i="7"/>
  <c r="M80" i="7" s="1"/>
  <c r="N80" i="7" s="1"/>
  <c r="K74" i="7"/>
  <c r="L74" i="7"/>
  <c r="M74" i="7" s="1"/>
  <c r="N74" i="7" s="1"/>
  <c r="K42" i="7"/>
  <c r="L42" i="7"/>
  <c r="M42" i="7" s="1"/>
  <c r="N42" i="7" s="1"/>
  <c r="K10" i="7"/>
  <c r="L10" i="7"/>
  <c r="M10" i="7" s="1"/>
  <c r="N10" i="7" s="1"/>
  <c r="K9" i="7"/>
  <c r="L9" i="7"/>
  <c r="M9" i="7" s="1"/>
  <c r="N9" i="7" s="1"/>
  <c r="K17" i="7"/>
  <c r="L17" i="7"/>
  <c r="M17" i="7" s="1"/>
  <c r="N17" i="7" s="1"/>
  <c r="K33" i="7"/>
  <c r="L33" i="7"/>
  <c r="M33" i="7" s="1"/>
  <c r="N33" i="7" s="1"/>
  <c r="K49" i="7"/>
  <c r="L49" i="7"/>
  <c r="M49" i="7" s="1"/>
  <c r="N49" i="7" s="1"/>
  <c r="K65" i="7"/>
  <c r="L65" i="7"/>
  <c r="M65" i="7" s="1"/>
  <c r="N65" i="7" s="1"/>
  <c r="K81" i="7"/>
  <c r="L81" i="7"/>
  <c r="M81" i="7" s="1"/>
  <c r="N81" i="7" s="1"/>
  <c r="K4" i="7"/>
  <c r="L4" i="7"/>
  <c r="M4" i="7" s="1"/>
  <c r="N4" i="7" s="1"/>
  <c r="K12" i="7"/>
  <c r="L12" i="7"/>
  <c r="M12" i="7" s="1"/>
  <c r="N12" i="7" s="1"/>
  <c r="K20" i="7"/>
  <c r="L20" i="7"/>
  <c r="M20" i="7" s="1"/>
  <c r="N20" i="7" s="1"/>
  <c r="K28" i="7"/>
  <c r="L28" i="7"/>
  <c r="M28" i="7" s="1"/>
  <c r="N28" i="7" s="1"/>
  <c r="K44" i="7"/>
  <c r="L44" i="7"/>
  <c r="M44" i="7" s="1"/>
  <c r="N44" i="7" s="1"/>
  <c r="K52" i="7"/>
  <c r="L52" i="7"/>
  <c r="M52" i="7" s="1"/>
  <c r="N52" i="7" s="1"/>
  <c r="K60" i="7"/>
  <c r="L60" i="7"/>
  <c r="M60" i="7" s="1"/>
  <c r="N60" i="7" s="1"/>
  <c r="K68" i="7"/>
  <c r="L68" i="7"/>
  <c r="M68" i="7" s="1"/>
  <c r="N68" i="7" s="1"/>
  <c r="K76" i="7"/>
  <c r="L76" i="7"/>
  <c r="M76" i="7" s="1"/>
  <c r="N76" i="7" s="1"/>
  <c r="K84" i="7"/>
  <c r="L84" i="7"/>
  <c r="M84" i="7" s="1"/>
  <c r="N84" i="7" s="1"/>
  <c r="K2" i="7"/>
  <c r="M2" i="7"/>
  <c r="N2" i="7" s="1"/>
  <c r="I36" i="7"/>
  <c r="J36" i="7" s="1"/>
  <c r="G83" i="7"/>
  <c r="I83" i="7" s="1"/>
  <c r="J83" i="7" s="1"/>
  <c r="G75" i="7"/>
  <c r="I75" i="7" s="1"/>
  <c r="J75" i="7" s="1"/>
  <c r="G67" i="7"/>
  <c r="I67" i="7" s="1"/>
  <c r="J67" i="7" s="1"/>
  <c r="G59" i="7"/>
  <c r="I59" i="7" s="1"/>
  <c r="J59" i="7" s="1"/>
  <c r="G51" i="7"/>
  <c r="I51" i="7" s="1"/>
  <c r="J51" i="7" s="1"/>
  <c r="G43" i="7"/>
  <c r="I43" i="7" s="1"/>
  <c r="J43" i="7" s="1"/>
  <c r="G35" i="7"/>
  <c r="I35" i="7" s="1"/>
  <c r="J35" i="7" s="1"/>
  <c r="G27" i="7"/>
  <c r="I27" i="7" s="1"/>
  <c r="J27" i="7" s="1"/>
  <c r="G19" i="7"/>
  <c r="I19" i="7" s="1"/>
  <c r="J19" i="7" s="1"/>
  <c r="G11" i="7"/>
  <c r="I11" i="7" s="1"/>
  <c r="J11" i="7" s="1"/>
  <c r="G3" i="7"/>
  <c r="I3" i="7" s="1"/>
  <c r="J3" i="7" s="1"/>
  <c r="H9" i="5"/>
  <c r="G10" i="5" s="1"/>
  <c r="I9" i="5"/>
  <c r="G93" i="1"/>
  <c r="K35" i="7" l="1"/>
  <c r="L35" i="7"/>
  <c r="M35" i="7" s="1"/>
  <c r="N35" i="7" s="1"/>
  <c r="K59" i="7"/>
  <c r="L59" i="7"/>
  <c r="M59" i="7" s="1"/>
  <c r="N59" i="7" s="1"/>
  <c r="K3" i="7"/>
  <c r="L3" i="7"/>
  <c r="M3" i="7" s="1"/>
  <c r="N3" i="7" s="1"/>
  <c r="K67" i="7"/>
  <c r="L67" i="7"/>
  <c r="M67" i="7" s="1"/>
  <c r="N67" i="7" s="1"/>
  <c r="K19" i="7"/>
  <c r="L19" i="7"/>
  <c r="M19" i="7" s="1"/>
  <c r="N19" i="7" s="1"/>
  <c r="K83" i="7"/>
  <c r="L83" i="7"/>
  <c r="M83" i="7" s="1"/>
  <c r="N83" i="7" s="1"/>
  <c r="K27" i="7"/>
  <c r="L27" i="7"/>
  <c r="M27" i="7" s="1"/>
  <c r="N27" i="7" s="1"/>
  <c r="K36" i="7"/>
  <c r="L36" i="7"/>
  <c r="M36" i="7" s="1"/>
  <c r="N36" i="7" s="1"/>
  <c r="K43" i="7"/>
  <c r="L43" i="7"/>
  <c r="M43" i="7" s="1"/>
  <c r="N43" i="7" s="1"/>
  <c r="K51" i="7"/>
  <c r="L51" i="7"/>
  <c r="M51" i="7" s="1"/>
  <c r="N51" i="7" s="1"/>
  <c r="K11" i="7"/>
  <c r="L11" i="7"/>
  <c r="M11" i="7" s="1"/>
  <c r="N11" i="7" s="1"/>
  <c r="K75" i="7"/>
  <c r="L75" i="7"/>
  <c r="M75" i="7" s="1"/>
  <c r="N75" i="7" s="1"/>
  <c r="R4" i="7"/>
  <c r="H41" i="7" s="1"/>
  <c r="R5" i="7"/>
  <c r="H17" i="7" s="1"/>
  <c r="H53" i="7"/>
  <c r="H22" i="7"/>
  <c r="H86" i="7"/>
  <c r="H35" i="7"/>
  <c r="H9" i="7"/>
  <c r="H49" i="7"/>
  <c r="H57" i="7"/>
  <c r="H65" i="7"/>
  <c r="H73" i="7"/>
  <c r="H18" i="7"/>
  <c r="H34" i="7"/>
  <c r="H50" i="7"/>
  <c r="H7" i="7"/>
  <c r="H15" i="7"/>
  <c r="H23" i="7"/>
  <c r="H39" i="7"/>
  <c r="H47" i="7"/>
  <c r="H55" i="7"/>
  <c r="H87" i="7"/>
  <c r="H26" i="7"/>
  <c r="H42" i="7"/>
  <c r="H58" i="7"/>
  <c r="H74" i="7"/>
  <c r="H16" i="7"/>
  <c r="H24" i="7"/>
  <c r="H32" i="7"/>
  <c r="H40" i="7"/>
  <c r="H48" i="7"/>
  <c r="H56" i="7"/>
  <c r="H80" i="7"/>
  <c r="H88" i="7"/>
  <c r="H10" i="7"/>
  <c r="H27" i="7"/>
  <c r="H5" i="7"/>
  <c r="H69" i="7"/>
  <c r="H19" i="7"/>
  <c r="H44" i="7"/>
  <c r="H52" i="7"/>
  <c r="H13" i="7"/>
  <c r="H77" i="7"/>
  <c r="H46" i="7"/>
  <c r="H36" i="7"/>
  <c r="H2" i="7"/>
  <c r="H21" i="7"/>
  <c r="H85" i="7"/>
  <c r="H54" i="7"/>
  <c r="H67" i="7"/>
  <c r="H29" i="7"/>
  <c r="H62" i="7"/>
  <c r="H59" i="7"/>
  <c r="H84" i="7"/>
  <c r="H20" i="7"/>
  <c r="H61" i="7"/>
  <c r="H70" i="7"/>
  <c r="H51" i="7"/>
  <c r="H76" i="7"/>
  <c r="H12" i="7"/>
  <c r="H30" i="7"/>
  <c r="H45" i="7"/>
  <c r="H14" i="7"/>
  <c r="H43" i="7"/>
  <c r="H68" i="7"/>
  <c r="H4" i="7"/>
  <c r="J10" i="5"/>
  <c r="H10" i="5"/>
  <c r="G11" i="5" s="1"/>
  <c r="I10" i="5"/>
  <c r="R7" i="7" l="1"/>
  <c r="R6" i="7"/>
  <c r="N89" i="7"/>
  <c r="H78" i="7"/>
  <c r="H6" i="7"/>
  <c r="H28" i="7"/>
  <c r="H11" i="7"/>
  <c r="H83" i="7"/>
  <c r="H72" i="7"/>
  <c r="H8" i="7"/>
  <c r="H71" i="7"/>
  <c r="H66" i="7"/>
  <c r="H79" i="7"/>
  <c r="H37" i="7"/>
  <c r="H3" i="7"/>
  <c r="H75" i="7"/>
  <c r="H38" i="7"/>
  <c r="H64" i="7"/>
  <c r="H82" i="7"/>
  <c r="H63" i="7"/>
  <c r="H33" i="7"/>
  <c r="H25" i="7"/>
  <c r="H31" i="7"/>
  <c r="H81" i="7"/>
  <c r="H60" i="7"/>
  <c r="J11" i="5"/>
  <c r="H11" i="5"/>
  <c r="G12" i="5" s="1"/>
  <c r="I11" i="5"/>
  <c r="J12" i="5" l="1"/>
  <c r="I12" i="5"/>
  <c r="H12" i="5"/>
  <c r="G13" i="5" s="1"/>
  <c r="I13" i="5" l="1"/>
  <c r="H13" i="5"/>
  <c r="G14" i="5" s="1"/>
  <c r="J13" i="5"/>
  <c r="I14" i="5" l="1"/>
  <c r="H14" i="5"/>
  <c r="G15" i="5" s="1"/>
  <c r="J14" i="5"/>
  <c r="J15" i="5" l="1"/>
  <c r="I15" i="5"/>
  <c r="H15" i="5"/>
  <c r="G16" i="5" s="1"/>
  <c r="I16" i="5" l="1"/>
  <c r="H16" i="5"/>
  <c r="G17" i="5" s="1"/>
  <c r="J16" i="5"/>
  <c r="J17" i="5" l="1"/>
  <c r="I17" i="5"/>
  <c r="H17" i="5"/>
  <c r="G18" i="5" s="1"/>
  <c r="I18" i="5" l="1"/>
  <c r="H18" i="5"/>
  <c r="G19" i="5" s="1"/>
  <c r="J18" i="5"/>
  <c r="I19" i="5" l="1"/>
  <c r="H19" i="5"/>
  <c r="G20" i="5" s="1"/>
  <c r="J19" i="5"/>
  <c r="I20" i="5" l="1"/>
  <c r="H20" i="5"/>
  <c r="G21" i="5" s="1"/>
  <c r="J20" i="5"/>
  <c r="I21" i="5" l="1"/>
  <c r="H21" i="5"/>
  <c r="G22" i="5" s="1"/>
  <c r="J21" i="5"/>
  <c r="I22" i="5" l="1"/>
  <c r="H22" i="5"/>
  <c r="G23" i="5" s="1"/>
  <c r="J22" i="5"/>
  <c r="U8" i="1"/>
  <c r="N15" i="1"/>
  <c r="N16" i="1"/>
  <c r="N17" i="1"/>
  <c r="N18" i="1"/>
  <c r="N19" i="1"/>
  <c r="N20" i="1"/>
  <c r="N21" i="1"/>
  <c r="U9" i="1" s="1"/>
  <c r="N22" i="1"/>
  <c r="N23" i="1"/>
  <c r="N24" i="1"/>
  <c r="N25" i="1"/>
  <c r="N26" i="1"/>
  <c r="N27" i="1"/>
  <c r="N28" i="1"/>
  <c r="U10" i="1" s="1"/>
  <c r="N29" i="1"/>
  <c r="N30" i="1"/>
  <c r="N31" i="1"/>
  <c r="N32" i="1"/>
  <c r="N33" i="1"/>
  <c r="N34" i="1"/>
  <c r="N35" i="1"/>
  <c r="U11" i="1" s="1"/>
  <c r="N36" i="1"/>
  <c r="N37" i="1"/>
  <c r="N38" i="1"/>
  <c r="N39" i="1"/>
  <c r="N40" i="1"/>
  <c r="N41" i="1"/>
  <c r="N42" i="1"/>
  <c r="U12" i="1" s="1"/>
  <c r="N43" i="1"/>
  <c r="N44" i="1"/>
  <c r="N45" i="1"/>
  <c r="N46" i="1"/>
  <c r="N47" i="1"/>
  <c r="N48" i="1"/>
  <c r="N49" i="1"/>
  <c r="U13" i="1" s="1"/>
  <c r="N50" i="1"/>
  <c r="N51" i="1"/>
  <c r="N52" i="1"/>
  <c r="N53" i="1"/>
  <c r="N54" i="1"/>
  <c r="N55" i="1"/>
  <c r="N56" i="1"/>
  <c r="U14" i="1" s="1"/>
  <c r="N57" i="1"/>
  <c r="N58" i="1"/>
  <c r="N59" i="1"/>
  <c r="N60" i="1"/>
  <c r="N61" i="1"/>
  <c r="N62" i="1"/>
  <c r="N63" i="1"/>
  <c r="U15" i="1" s="1"/>
  <c r="N64" i="1"/>
  <c r="N65" i="1"/>
  <c r="N66" i="1"/>
  <c r="N67" i="1"/>
  <c r="N68" i="1"/>
  <c r="N69" i="1"/>
  <c r="N70" i="1"/>
  <c r="U16" i="1" s="1"/>
  <c r="N71" i="1"/>
  <c r="N72" i="1"/>
  <c r="N73" i="1"/>
  <c r="N74" i="1"/>
  <c r="N75" i="1"/>
  <c r="N76" i="1"/>
  <c r="N77" i="1"/>
  <c r="U17" i="1" s="1"/>
  <c r="N78" i="1"/>
  <c r="N79" i="1"/>
  <c r="N80" i="1"/>
  <c r="N81" i="1"/>
  <c r="N82" i="1"/>
  <c r="N83" i="1"/>
  <c r="N84" i="1"/>
  <c r="U18" i="1" s="1"/>
  <c r="N85" i="1"/>
  <c r="N86" i="1"/>
  <c r="N87" i="1"/>
  <c r="N88" i="1"/>
  <c r="N89" i="1"/>
  <c r="N90" i="1"/>
  <c r="N91" i="1"/>
  <c r="U19" i="1" s="1"/>
  <c r="N92" i="1"/>
  <c r="N14" i="1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R19" i="1"/>
  <c r="H7" i="2"/>
  <c r="J7" i="2"/>
  <c r="F93" i="2"/>
  <c r="E93" i="1"/>
  <c r="L93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3" i="1"/>
  <c r="S2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R18" i="1"/>
  <c r="R17" i="1"/>
  <c r="R16" i="1"/>
  <c r="R15" i="1"/>
  <c r="R14" i="1"/>
  <c r="R13" i="1"/>
  <c r="R12" i="1"/>
  <c r="R11" i="1"/>
  <c r="R10" i="1"/>
  <c r="R9" i="1"/>
  <c r="R8" i="1"/>
  <c r="R7" i="1"/>
  <c r="L8" i="1"/>
  <c r="L9" i="1"/>
  <c r="L10" i="1"/>
  <c r="L11" i="1"/>
  <c r="L12" i="1"/>
  <c r="L13" i="1"/>
  <c r="L14" i="1"/>
  <c r="Q8" i="1"/>
  <c r="L15" i="1"/>
  <c r="L16" i="1"/>
  <c r="L17" i="1"/>
  <c r="L18" i="1"/>
  <c r="L19" i="1"/>
  <c r="L20" i="1"/>
  <c r="L21" i="1"/>
  <c r="Q9" i="1"/>
  <c r="L22" i="1"/>
  <c r="L23" i="1"/>
  <c r="L24" i="1"/>
  <c r="L25" i="1"/>
  <c r="L26" i="1"/>
  <c r="L27" i="1"/>
  <c r="L28" i="1"/>
  <c r="Q10" i="1"/>
  <c r="L29" i="1"/>
  <c r="L30" i="1"/>
  <c r="L31" i="1"/>
  <c r="L32" i="1"/>
  <c r="L33" i="1"/>
  <c r="L34" i="1"/>
  <c r="L35" i="1"/>
  <c r="Q11" i="1" s="1"/>
  <c r="L36" i="1"/>
  <c r="L37" i="1"/>
  <c r="L38" i="1"/>
  <c r="L39" i="1"/>
  <c r="L40" i="1"/>
  <c r="L41" i="1"/>
  <c r="L42" i="1"/>
  <c r="Q12" i="1" s="1"/>
  <c r="L43" i="1"/>
  <c r="L44" i="1"/>
  <c r="L45" i="1"/>
  <c r="L46" i="1"/>
  <c r="L47" i="1"/>
  <c r="L48" i="1"/>
  <c r="L49" i="1"/>
  <c r="Q13" i="1" s="1"/>
  <c r="L50" i="1"/>
  <c r="L51" i="1"/>
  <c r="L52" i="1"/>
  <c r="L53" i="1"/>
  <c r="L54" i="1"/>
  <c r="L55" i="1"/>
  <c r="L56" i="1"/>
  <c r="Q14" i="1" s="1"/>
  <c r="L57" i="1"/>
  <c r="L58" i="1"/>
  <c r="L59" i="1"/>
  <c r="L60" i="1"/>
  <c r="L61" i="1"/>
  <c r="L62" i="1"/>
  <c r="L63" i="1"/>
  <c r="Q15" i="1" s="1"/>
  <c r="L64" i="1"/>
  <c r="L65" i="1"/>
  <c r="L66" i="1"/>
  <c r="L67" i="1"/>
  <c r="L68" i="1"/>
  <c r="L69" i="1"/>
  <c r="L70" i="1"/>
  <c r="Q16" i="1" s="1"/>
  <c r="L71" i="1"/>
  <c r="L72" i="1"/>
  <c r="L73" i="1"/>
  <c r="L74" i="1"/>
  <c r="L75" i="1"/>
  <c r="L76" i="1"/>
  <c r="L77" i="1"/>
  <c r="Q17" i="1" s="1"/>
  <c r="L78" i="1"/>
  <c r="L79" i="1"/>
  <c r="L80" i="1"/>
  <c r="L81" i="1"/>
  <c r="L82" i="1"/>
  <c r="L83" i="1"/>
  <c r="L84" i="1"/>
  <c r="Q18" i="1" s="1"/>
  <c r="L85" i="1"/>
  <c r="L86" i="1"/>
  <c r="L87" i="1"/>
  <c r="L88" i="1"/>
  <c r="L89" i="1"/>
  <c r="L90" i="1"/>
  <c r="L91" i="1"/>
  <c r="Q19" i="1" s="1"/>
  <c r="L92" i="1"/>
  <c r="L7" i="1"/>
  <c r="Q7" i="1" s="1"/>
  <c r="I23" i="5" l="1"/>
  <c r="H23" i="5"/>
  <c r="G24" i="5" s="1"/>
  <c r="J23" i="5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K7" i="2"/>
  <c r="L7" i="2" s="1"/>
  <c r="N93" i="1"/>
  <c r="H13" i="1"/>
  <c r="I13" i="1" s="1"/>
  <c r="K13" i="1" s="1"/>
  <c r="M13" i="1"/>
  <c r="H93" i="1"/>
  <c r="I93" i="1" s="1"/>
  <c r="K93" i="1" s="1"/>
  <c r="M93" i="1"/>
  <c r="H92" i="1"/>
  <c r="I92" i="1" s="1"/>
  <c r="K92" i="1" s="1"/>
  <c r="M92" i="1"/>
  <c r="H91" i="1"/>
  <c r="I91" i="1" s="1"/>
  <c r="J91" i="1" s="1"/>
  <c r="T19" i="1"/>
  <c r="V19" i="1" s="1"/>
  <c r="M91" i="1"/>
  <c r="H90" i="1"/>
  <c r="I90" i="1" s="1"/>
  <c r="M90" i="1"/>
  <c r="H89" i="1"/>
  <c r="I89" i="1" s="1"/>
  <c r="J89" i="1" s="1"/>
  <c r="M89" i="1"/>
  <c r="H88" i="1"/>
  <c r="I88" i="1" s="1"/>
  <c r="J88" i="1" s="1"/>
  <c r="M88" i="1"/>
  <c r="H87" i="1"/>
  <c r="I87" i="1" s="1"/>
  <c r="M87" i="1"/>
  <c r="H86" i="1"/>
  <c r="I86" i="1" s="1"/>
  <c r="J86" i="1" s="1"/>
  <c r="M86" i="1"/>
  <c r="H85" i="1"/>
  <c r="I85" i="1" s="1"/>
  <c r="J85" i="1" s="1"/>
  <c r="M85" i="1"/>
  <c r="H84" i="1"/>
  <c r="I84" i="1" s="1"/>
  <c r="K84" i="1" s="1"/>
  <c r="T18" i="1"/>
  <c r="V18" i="1" s="1"/>
  <c r="M84" i="1"/>
  <c r="H83" i="1"/>
  <c r="I83" i="1" s="1"/>
  <c r="J83" i="1" s="1"/>
  <c r="M83" i="1"/>
  <c r="H82" i="1"/>
  <c r="I82" i="1" s="1"/>
  <c r="J82" i="1" s="1"/>
  <c r="M82" i="1"/>
  <c r="H81" i="1"/>
  <c r="I81" i="1" s="1"/>
  <c r="J81" i="1" s="1"/>
  <c r="M81" i="1"/>
  <c r="H80" i="1"/>
  <c r="I80" i="1" s="1"/>
  <c r="J80" i="1" s="1"/>
  <c r="M80" i="1"/>
  <c r="H79" i="1"/>
  <c r="I79" i="1" s="1"/>
  <c r="M79" i="1"/>
  <c r="H78" i="1"/>
  <c r="I78" i="1" s="1"/>
  <c r="J78" i="1" s="1"/>
  <c r="M78" i="1"/>
  <c r="H77" i="1"/>
  <c r="I77" i="1" s="1"/>
  <c r="J77" i="1" s="1"/>
  <c r="T17" i="1"/>
  <c r="V17" i="1" s="1"/>
  <c r="M77" i="1"/>
  <c r="H76" i="1"/>
  <c r="I76" i="1" s="1"/>
  <c r="M76" i="1"/>
  <c r="H75" i="1"/>
  <c r="I75" i="1" s="1"/>
  <c r="J75" i="1" s="1"/>
  <c r="M75" i="1"/>
  <c r="H74" i="1"/>
  <c r="I74" i="1" s="1"/>
  <c r="J74" i="1" s="1"/>
  <c r="M74" i="1"/>
  <c r="H73" i="1"/>
  <c r="I73" i="1" s="1"/>
  <c r="J73" i="1" s="1"/>
  <c r="M73" i="1"/>
  <c r="H72" i="1"/>
  <c r="I72" i="1" s="1"/>
  <c r="J72" i="1" s="1"/>
  <c r="M72" i="1"/>
  <c r="H71" i="1"/>
  <c r="I71" i="1" s="1"/>
  <c r="J71" i="1" s="1"/>
  <c r="M71" i="1"/>
  <c r="H70" i="1"/>
  <c r="I70" i="1" s="1"/>
  <c r="J70" i="1" s="1"/>
  <c r="T16" i="1"/>
  <c r="V16" i="1" s="1"/>
  <c r="M70" i="1"/>
  <c r="H69" i="1"/>
  <c r="I69" i="1" s="1"/>
  <c r="M69" i="1"/>
  <c r="H68" i="1"/>
  <c r="I68" i="1" s="1"/>
  <c r="J68" i="1" s="1"/>
  <c r="M68" i="1"/>
  <c r="H67" i="1"/>
  <c r="I67" i="1" s="1"/>
  <c r="J67" i="1" s="1"/>
  <c r="M67" i="1"/>
  <c r="H66" i="1"/>
  <c r="I66" i="1" s="1"/>
  <c r="J66" i="1" s="1"/>
  <c r="M66" i="1"/>
  <c r="H65" i="1"/>
  <c r="I65" i="1" s="1"/>
  <c r="J65" i="1" s="1"/>
  <c r="M65" i="1"/>
  <c r="H64" i="1"/>
  <c r="I64" i="1" s="1"/>
  <c r="K64" i="1" s="1"/>
  <c r="M64" i="1"/>
  <c r="H63" i="1"/>
  <c r="I63" i="1" s="1"/>
  <c r="J63" i="1" s="1"/>
  <c r="T15" i="1"/>
  <c r="V15" i="1" s="1"/>
  <c r="M63" i="1"/>
  <c r="H62" i="1"/>
  <c r="I62" i="1" s="1"/>
  <c r="J62" i="1" s="1"/>
  <c r="M62" i="1"/>
  <c r="H61" i="1"/>
  <c r="I61" i="1" s="1"/>
  <c r="M61" i="1"/>
  <c r="H60" i="1"/>
  <c r="I60" i="1" s="1"/>
  <c r="J60" i="1" s="1"/>
  <c r="M60" i="1"/>
  <c r="H59" i="1"/>
  <c r="I59" i="1" s="1"/>
  <c r="J59" i="1" s="1"/>
  <c r="M59" i="1"/>
  <c r="H58" i="1"/>
  <c r="I58" i="1" s="1"/>
  <c r="J58" i="1" s="1"/>
  <c r="M58" i="1"/>
  <c r="H57" i="1"/>
  <c r="I57" i="1" s="1"/>
  <c r="M57" i="1"/>
  <c r="H56" i="1"/>
  <c r="I56" i="1" s="1"/>
  <c r="J56" i="1" s="1"/>
  <c r="T14" i="1"/>
  <c r="V14" i="1" s="1"/>
  <c r="M56" i="1"/>
  <c r="H55" i="1"/>
  <c r="I55" i="1" s="1"/>
  <c r="K55" i="1" s="1"/>
  <c r="M55" i="1"/>
  <c r="H54" i="1"/>
  <c r="I54" i="1" s="1"/>
  <c r="J54" i="1" s="1"/>
  <c r="M54" i="1"/>
  <c r="H53" i="1"/>
  <c r="I53" i="1" s="1"/>
  <c r="K53" i="1" s="1"/>
  <c r="M53" i="1"/>
  <c r="H52" i="1"/>
  <c r="I52" i="1" s="1"/>
  <c r="J52" i="1" s="1"/>
  <c r="M52" i="1"/>
  <c r="H51" i="1"/>
  <c r="I51" i="1" s="1"/>
  <c r="K51" i="1" s="1"/>
  <c r="M51" i="1"/>
  <c r="H50" i="1"/>
  <c r="I50" i="1" s="1"/>
  <c r="M50" i="1"/>
  <c r="H49" i="1"/>
  <c r="I49" i="1" s="1"/>
  <c r="T13" i="1"/>
  <c r="V13" i="1" s="1"/>
  <c r="M49" i="1"/>
  <c r="H48" i="1"/>
  <c r="I48" i="1" s="1"/>
  <c r="J48" i="1" s="1"/>
  <c r="M48" i="1"/>
  <c r="H47" i="1"/>
  <c r="I47" i="1" s="1"/>
  <c r="J47" i="1" s="1"/>
  <c r="M47" i="1"/>
  <c r="H46" i="1"/>
  <c r="I46" i="1" s="1"/>
  <c r="J46" i="1" s="1"/>
  <c r="M46" i="1"/>
  <c r="H45" i="1"/>
  <c r="I45" i="1" s="1"/>
  <c r="J45" i="1" s="1"/>
  <c r="M45" i="1"/>
  <c r="H44" i="1"/>
  <c r="I44" i="1" s="1"/>
  <c r="J44" i="1" s="1"/>
  <c r="M44" i="1"/>
  <c r="H43" i="1"/>
  <c r="I43" i="1" s="1"/>
  <c r="J43" i="1" s="1"/>
  <c r="M43" i="1"/>
  <c r="H42" i="1"/>
  <c r="I42" i="1" s="1"/>
  <c r="J42" i="1" s="1"/>
  <c r="T12" i="1"/>
  <c r="V12" i="1" s="1"/>
  <c r="M42" i="1"/>
  <c r="H41" i="1"/>
  <c r="I41" i="1" s="1"/>
  <c r="J41" i="1" s="1"/>
  <c r="M41" i="1"/>
  <c r="H40" i="1"/>
  <c r="I40" i="1" s="1"/>
  <c r="K40" i="1" s="1"/>
  <c r="M40" i="1"/>
  <c r="H39" i="1"/>
  <c r="I39" i="1" s="1"/>
  <c r="K39" i="1" s="1"/>
  <c r="M39" i="1"/>
  <c r="H38" i="1"/>
  <c r="I38" i="1" s="1"/>
  <c r="J38" i="1" s="1"/>
  <c r="M38" i="1"/>
  <c r="H37" i="1"/>
  <c r="I37" i="1" s="1"/>
  <c r="J37" i="1" s="1"/>
  <c r="M37" i="1"/>
  <c r="H36" i="1"/>
  <c r="I36" i="1" s="1"/>
  <c r="J36" i="1" s="1"/>
  <c r="M36" i="1"/>
  <c r="H35" i="1"/>
  <c r="I35" i="1" s="1"/>
  <c r="K35" i="1" s="1"/>
  <c r="T11" i="1"/>
  <c r="V11" i="1" s="1"/>
  <c r="M35" i="1"/>
  <c r="H34" i="1"/>
  <c r="I34" i="1" s="1"/>
  <c r="J34" i="1" s="1"/>
  <c r="M34" i="1"/>
  <c r="H33" i="1"/>
  <c r="I33" i="1" s="1"/>
  <c r="J33" i="1" s="1"/>
  <c r="M33" i="1"/>
  <c r="H32" i="1"/>
  <c r="I32" i="1" s="1"/>
  <c r="J32" i="1" s="1"/>
  <c r="M32" i="1"/>
  <c r="H31" i="1"/>
  <c r="I31" i="1" s="1"/>
  <c r="J31" i="1" s="1"/>
  <c r="M31" i="1"/>
  <c r="H30" i="1"/>
  <c r="I30" i="1" s="1"/>
  <c r="J30" i="1" s="1"/>
  <c r="M30" i="1"/>
  <c r="H29" i="1"/>
  <c r="I29" i="1" s="1"/>
  <c r="J29" i="1" s="1"/>
  <c r="M29" i="1"/>
  <c r="H28" i="1"/>
  <c r="I28" i="1" s="1"/>
  <c r="J28" i="1" s="1"/>
  <c r="T10" i="1"/>
  <c r="V10" i="1" s="1"/>
  <c r="M28" i="1"/>
  <c r="H27" i="1"/>
  <c r="I27" i="1" s="1"/>
  <c r="J27" i="1" s="1"/>
  <c r="M27" i="1"/>
  <c r="H26" i="1"/>
  <c r="I26" i="1" s="1"/>
  <c r="J26" i="1" s="1"/>
  <c r="M26" i="1"/>
  <c r="H25" i="1"/>
  <c r="I25" i="1" s="1"/>
  <c r="K25" i="1" s="1"/>
  <c r="M25" i="1"/>
  <c r="H24" i="1"/>
  <c r="I24" i="1" s="1"/>
  <c r="J24" i="1" s="1"/>
  <c r="M24" i="1"/>
  <c r="H23" i="1"/>
  <c r="I23" i="1" s="1"/>
  <c r="J23" i="1" s="1"/>
  <c r="M23" i="1"/>
  <c r="H22" i="1"/>
  <c r="I22" i="1" s="1"/>
  <c r="J22" i="1" s="1"/>
  <c r="M22" i="1"/>
  <c r="H21" i="1"/>
  <c r="I21" i="1" s="1"/>
  <c r="J21" i="1" s="1"/>
  <c r="T9" i="1"/>
  <c r="V9" i="1" s="1"/>
  <c r="M21" i="1"/>
  <c r="H20" i="1"/>
  <c r="I20" i="1" s="1"/>
  <c r="J20" i="1" s="1"/>
  <c r="M20" i="1"/>
  <c r="H19" i="1"/>
  <c r="I19" i="1" s="1"/>
  <c r="J19" i="1" s="1"/>
  <c r="M19" i="1"/>
  <c r="H18" i="1"/>
  <c r="I18" i="1" s="1"/>
  <c r="K18" i="1" s="1"/>
  <c r="M18" i="1"/>
  <c r="H17" i="1"/>
  <c r="I17" i="1" s="1"/>
  <c r="J17" i="1" s="1"/>
  <c r="M17" i="1"/>
  <c r="H16" i="1"/>
  <c r="I16" i="1" s="1"/>
  <c r="J16" i="1" s="1"/>
  <c r="M16" i="1"/>
  <c r="H15" i="1"/>
  <c r="I15" i="1" s="1"/>
  <c r="K15" i="1" s="1"/>
  <c r="M15" i="1"/>
  <c r="H14" i="1"/>
  <c r="I14" i="1" s="1"/>
  <c r="K14" i="1" s="1"/>
  <c r="T8" i="1"/>
  <c r="V8" i="1" s="1"/>
  <c r="M14" i="1"/>
  <c r="J8" i="2"/>
  <c r="S8" i="2"/>
  <c r="H8" i="2"/>
  <c r="R8" i="2"/>
  <c r="J90" i="1"/>
  <c r="K90" i="1"/>
  <c r="J87" i="1"/>
  <c r="K87" i="1"/>
  <c r="J79" i="1"/>
  <c r="K79" i="1"/>
  <c r="J76" i="1"/>
  <c r="K76" i="1"/>
  <c r="K75" i="1"/>
  <c r="J69" i="1"/>
  <c r="K69" i="1"/>
  <c r="K68" i="1"/>
  <c r="J64" i="1"/>
  <c r="J61" i="1"/>
  <c r="K61" i="1"/>
  <c r="J57" i="1"/>
  <c r="K57" i="1"/>
  <c r="J50" i="1"/>
  <c r="K50" i="1"/>
  <c r="J49" i="1"/>
  <c r="K49" i="1"/>
  <c r="K42" i="1"/>
  <c r="K41" i="1"/>
  <c r="J39" i="1"/>
  <c r="K27" i="1"/>
  <c r="K26" i="1"/>
  <c r="K24" i="1"/>
  <c r="K23" i="1"/>
  <c r="K16" i="1"/>
  <c r="C94" i="1"/>
  <c r="K83" i="1" l="1"/>
  <c r="K38" i="1"/>
  <c r="J53" i="1"/>
  <c r="K19" i="1"/>
  <c r="K56" i="1"/>
  <c r="K54" i="1"/>
  <c r="K72" i="1"/>
  <c r="K80" i="1"/>
  <c r="K91" i="1"/>
  <c r="K20" i="1"/>
  <c r="K31" i="1"/>
  <c r="K46" i="1"/>
  <c r="K65" i="1"/>
  <c r="J35" i="1"/>
  <c r="K67" i="1"/>
  <c r="K86" i="1"/>
  <c r="K34" i="1"/>
  <c r="J15" i="1"/>
  <c r="K45" i="1"/>
  <c r="K63" i="1"/>
  <c r="K58" i="1"/>
  <c r="K37" i="1"/>
  <c r="K59" i="1"/>
  <c r="K62" i="1"/>
  <c r="K52" i="1"/>
  <c r="K71" i="1"/>
  <c r="K30" i="1"/>
  <c r="K60" i="1"/>
  <c r="K22" i="1"/>
  <c r="K88" i="1"/>
  <c r="J55" i="1"/>
  <c r="J84" i="1"/>
  <c r="J92" i="1"/>
  <c r="K17" i="1"/>
  <c r="K28" i="1"/>
  <c r="K32" i="1"/>
  <c r="K43" i="1"/>
  <c r="K47" i="1"/>
  <c r="J51" i="1"/>
  <c r="K73" i="1"/>
  <c r="K77" i="1"/>
  <c r="K81" i="1"/>
  <c r="K85" i="1"/>
  <c r="K89" i="1"/>
  <c r="K74" i="1"/>
  <c r="K78" i="1"/>
  <c r="K82" i="1"/>
  <c r="J18" i="1"/>
  <c r="K29" i="1"/>
  <c r="K33" i="1"/>
  <c r="K44" i="1"/>
  <c r="K48" i="1"/>
  <c r="K70" i="1"/>
  <c r="J14" i="1"/>
  <c r="J24" i="5"/>
  <c r="I24" i="5"/>
  <c r="H24" i="5"/>
  <c r="G25" i="5" s="1"/>
  <c r="H9" i="2"/>
  <c r="K8" i="2"/>
  <c r="L8" i="2" s="1"/>
  <c r="M8" i="2" s="1"/>
  <c r="K36" i="1"/>
  <c r="J40" i="1"/>
  <c r="K21" i="1"/>
  <c r="J25" i="1"/>
  <c r="K66" i="1"/>
  <c r="G94" i="1"/>
  <c r="H94" i="1" s="1"/>
  <c r="J93" i="1"/>
  <c r="J9" i="2"/>
  <c r="E94" i="1"/>
  <c r="J13" i="1"/>
  <c r="J25" i="5" l="1"/>
  <c r="I25" i="5"/>
  <c r="H25" i="5"/>
  <c r="G26" i="5" s="1"/>
  <c r="H10" i="2"/>
  <c r="K9" i="2"/>
  <c r="L9" i="2" s="1"/>
  <c r="M9" i="2" s="1"/>
  <c r="C95" i="1"/>
  <c r="L94" i="1"/>
  <c r="M94" i="1" s="1"/>
  <c r="N94" i="1"/>
  <c r="J10" i="2"/>
  <c r="I94" i="1"/>
  <c r="K94" i="1" s="1"/>
  <c r="E95" i="1"/>
  <c r="J26" i="5" l="1"/>
  <c r="I26" i="5"/>
  <c r="H26" i="5"/>
  <c r="G27" i="5" s="1"/>
  <c r="H11" i="2"/>
  <c r="K10" i="2"/>
  <c r="L10" i="2" s="1"/>
  <c r="M10" i="2" s="1"/>
  <c r="G95" i="1"/>
  <c r="L95" i="1"/>
  <c r="N95" i="1"/>
  <c r="J11" i="2"/>
  <c r="J94" i="1"/>
  <c r="I27" i="5" l="1"/>
  <c r="H27" i="5"/>
  <c r="G28" i="5" s="1"/>
  <c r="J27" i="5"/>
  <c r="H12" i="2"/>
  <c r="K11" i="2"/>
  <c r="L11" i="2" s="1"/>
  <c r="M11" i="2" s="1"/>
  <c r="M95" i="1"/>
  <c r="C96" i="1"/>
  <c r="H95" i="1"/>
  <c r="I95" i="1" s="1"/>
  <c r="J12" i="2"/>
  <c r="I28" i="5" l="1"/>
  <c r="H28" i="5"/>
  <c r="G29" i="5" s="1"/>
  <c r="J28" i="5"/>
  <c r="H13" i="2"/>
  <c r="K12" i="2"/>
  <c r="L12" i="2" s="1"/>
  <c r="M12" i="2" s="1"/>
  <c r="G96" i="1"/>
  <c r="H96" i="1" s="1"/>
  <c r="I96" i="1" s="1"/>
  <c r="K96" i="1" s="1"/>
  <c r="J95" i="1"/>
  <c r="K95" i="1"/>
  <c r="E96" i="1"/>
  <c r="J13" i="2"/>
  <c r="J29" i="5" l="1"/>
  <c r="I29" i="5"/>
  <c r="H29" i="5"/>
  <c r="G30" i="5" s="1"/>
  <c r="H14" i="2"/>
  <c r="K13" i="2"/>
  <c r="L13" i="2" s="1"/>
  <c r="M13" i="2" s="1"/>
  <c r="J96" i="1"/>
  <c r="L96" i="1"/>
  <c r="M96" i="1" s="1"/>
  <c r="N96" i="1"/>
  <c r="C97" i="1"/>
  <c r="J14" i="2"/>
  <c r="S9" i="2" s="1"/>
  <c r="J30" i="5" l="1"/>
  <c r="I30" i="5"/>
  <c r="H30" i="5"/>
  <c r="G31" i="5" s="1"/>
  <c r="K14" i="2"/>
  <c r="L14" i="2" s="1"/>
  <c r="M14" i="2" s="1"/>
  <c r="R9" i="2"/>
  <c r="H15" i="2"/>
  <c r="G97" i="1"/>
  <c r="E97" i="1"/>
  <c r="J15" i="2"/>
  <c r="I31" i="5" l="1"/>
  <c r="H31" i="5"/>
  <c r="G32" i="5" s="1"/>
  <c r="J31" i="5"/>
  <c r="H16" i="2"/>
  <c r="K15" i="2"/>
  <c r="L15" i="2" s="1"/>
  <c r="M15" i="2" s="1"/>
  <c r="C98" i="1"/>
  <c r="H97" i="1"/>
  <c r="I97" i="1" s="1"/>
  <c r="L97" i="1"/>
  <c r="M97" i="1" s="1"/>
  <c r="N97" i="1"/>
  <c r="J16" i="2"/>
  <c r="I32" i="5" l="1"/>
  <c r="H32" i="5"/>
  <c r="G33" i="5" s="1"/>
  <c r="J32" i="5"/>
  <c r="H17" i="2"/>
  <c r="K16" i="2"/>
  <c r="L16" i="2" s="1"/>
  <c r="M16" i="2" s="1"/>
  <c r="G98" i="1"/>
  <c r="J97" i="1"/>
  <c r="K97" i="1"/>
  <c r="E98" i="1"/>
  <c r="R20" i="1"/>
  <c r="J17" i="2"/>
  <c r="I33" i="5" l="1"/>
  <c r="H33" i="5"/>
  <c r="G34" i="5" s="1"/>
  <c r="J33" i="5"/>
  <c r="H18" i="2"/>
  <c r="K17" i="2"/>
  <c r="L17" i="2" s="1"/>
  <c r="M17" i="2" s="1"/>
  <c r="L98" i="1"/>
  <c r="Q20" i="1" s="1"/>
  <c r="N98" i="1"/>
  <c r="U20" i="1" s="1"/>
  <c r="T20" i="1"/>
  <c r="C99" i="1"/>
  <c r="H98" i="1"/>
  <c r="J18" i="2"/>
  <c r="M98" i="1" l="1"/>
  <c r="I34" i="5"/>
  <c r="H34" i="5"/>
  <c r="G35" i="5" s="1"/>
  <c r="J34" i="5"/>
  <c r="H19" i="2"/>
  <c r="K18" i="2"/>
  <c r="L18" i="2" s="1"/>
  <c r="M18" i="2" s="1"/>
  <c r="G99" i="1"/>
  <c r="E99" i="1"/>
  <c r="V20" i="1"/>
  <c r="I98" i="1"/>
  <c r="J19" i="2"/>
  <c r="J35" i="5" l="1"/>
  <c r="I35" i="5"/>
  <c r="H35" i="5"/>
  <c r="G36" i="5" s="1"/>
  <c r="H20" i="2"/>
  <c r="K19" i="2"/>
  <c r="L19" i="2" s="1"/>
  <c r="M19" i="2" s="1"/>
  <c r="K98" i="1"/>
  <c r="J98" i="1"/>
  <c r="C100" i="1"/>
  <c r="H99" i="1"/>
  <c r="L99" i="1"/>
  <c r="M99" i="1" s="1"/>
  <c r="N99" i="1"/>
  <c r="J20" i="2"/>
  <c r="I36" i="5" l="1"/>
  <c r="H36" i="5"/>
  <c r="G37" i="5" s="1"/>
  <c r="J36" i="5"/>
  <c r="K20" i="2"/>
  <c r="L20" i="2" s="1"/>
  <c r="M20" i="2" s="1"/>
  <c r="H21" i="2"/>
  <c r="G100" i="1"/>
  <c r="C101" i="1" s="1"/>
  <c r="G101" i="1" s="1"/>
  <c r="H100" i="1"/>
  <c r="I100" i="1" s="1"/>
  <c r="E100" i="1"/>
  <c r="I99" i="1"/>
  <c r="J21" i="2"/>
  <c r="I37" i="5" l="1"/>
  <c r="H37" i="5"/>
  <c r="G38" i="5" s="1"/>
  <c r="J37" i="5"/>
  <c r="K21" i="2"/>
  <c r="L21" i="2" s="1"/>
  <c r="M21" i="2" s="1"/>
  <c r="R10" i="2"/>
  <c r="H22" i="2"/>
  <c r="J100" i="1"/>
  <c r="K100" i="1"/>
  <c r="E101" i="1"/>
  <c r="L101" i="1" s="1"/>
  <c r="M101" i="1" s="1"/>
  <c r="H101" i="1"/>
  <c r="J99" i="1"/>
  <c r="K99" i="1"/>
  <c r="L100" i="1"/>
  <c r="M100" i="1" s="1"/>
  <c r="N100" i="1"/>
  <c r="C102" i="1"/>
  <c r="G102" i="1" s="1"/>
  <c r="J22" i="2"/>
  <c r="J23" i="2" s="1"/>
  <c r="J24" i="2" s="1"/>
  <c r="J25" i="2" s="1"/>
  <c r="J26" i="2" s="1"/>
  <c r="J27" i="2" s="1"/>
  <c r="J28" i="2" s="1"/>
  <c r="S10" i="2"/>
  <c r="I38" i="5" l="1"/>
  <c r="H38" i="5"/>
  <c r="G39" i="5" s="1"/>
  <c r="J38" i="5"/>
  <c r="H23" i="2"/>
  <c r="K22" i="2"/>
  <c r="L22" i="2" s="1"/>
  <c r="M22" i="2" s="1"/>
  <c r="N101" i="1"/>
  <c r="I101" i="1"/>
  <c r="C103" i="1"/>
  <c r="G103" i="1" s="1"/>
  <c r="C104" i="1" s="1"/>
  <c r="E104" i="1" s="1"/>
  <c r="L104" i="1" s="1"/>
  <c r="E102" i="1"/>
  <c r="H102" i="1"/>
  <c r="J29" i="2"/>
  <c r="J30" i="2" s="1"/>
  <c r="J31" i="2" s="1"/>
  <c r="J32" i="2" s="1"/>
  <c r="J33" i="2" s="1"/>
  <c r="J34" i="2" s="1"/>
  <c r="J35" i="2" s="1"/>
  <c r="S11" i="2"/>
  <c r="J39" i="5" l="1"/>
  <c r="I39" i="5"/>
  <c r="H39" i="5"/>
  <c r="G40" i="5" s="1"/>
  <c r="H24" i="2"/>
  <c r="K23" i="2"/>
  <c r="L23" i="2" s="1"/>
  <c r="M23" i="2" s="1"/>
  <c r="G104" i="1"/>
  <c r="M104" i="1" s="1"/>
  <c r="J101" i="1"/>
  <c r="K101" i="1"/>
  <c r="I102" i="1"/>
  <c r="L102" i="1"/>
  <c r="M102" i="1" s="1"/>
  <c r="N102" i="1"/>
  <c r="E103" i="1"/>
  <c r="L103" i="1" s="1"/>
  <c r="M103" i="1" s="1"/>
  <c r="H103" i="1"/>
  <c r="J36" i="2"/>
  <c r="J37" i="2" s="1"/>
  <c r="J38" i="2" s="1"/>
  <c r="J39" i="2" s="1"/>
  <c r="J40" i="2" s="1"/>
  <c r="J41" i="2" s="1"/>
  <c r="J42" i="2" s="1"/>
  <c r="S12" i="2"/>
  <c r="N103" i="1" l="1"/>
  <c r="J40" i="5"/>
  <c r="I40" i="5"/>
  <c r="H40" i="5"/>
  <c r="G41" i="5" s="1"/>
  <c r="H25" i="2"/>
  <c r="K24" i="2"/>
  <c r="L24" i="2" s="1"/>
  <c r="M24" i="2" s="1"/>
  <c r="N104" i="1"/>
  <c r="H104" i="1"/>
  <c r="J102" i="1"/>
  <c r="K102" i="1"/>
  <c r="I103" i="1"/>
  <c r="J43" i="2"/>
  <c r="J44" i="2" s="1"/>
  <c r="J45" i="2" s="1"/>
  <c r="J46" i="2" s="1"/>
  <c r="J47" i="2" s="1"/>
  <c r="J48" i="2" s="1"/>
  <c r="J49" i="2" s="1"/>
  <c r="S13" i="2"/>
  <c r="I41" i="5" l="1"/>
  <c r="H41" i="5"/>
  <c r="G42" i="5" s="1"/>
  <c r="J41" i="5"/>
  <c r="H26" i="2"/>
  <c r="K25" i="2"/>
  <c r="L25" i="2" s="1"/>
  <c r="M25" i="2" s="1"/>
  <c r="H105" i="1"/>
  <c r="J104" i="1"/>
  <c r="J106" i="1" s="1"/>
  <c r="J3" i="1" s="1"/>
  <c r="I104" i="1"/>
  <c r="H106" i="1"/>
  <c r="J103" i="1"/>
  <c r="K103" i="1"/>
  <c r="J50" i="2"/>
  <c r="J51" i="2" s="1"/>
  <c r="J52" i="2" s="1"/>
  <c r="J53" i="2" s="1"/>
  <c r="J54" i="2" s="1"/>
  <c r="J55" i="2" s="1"/>
  <c r="J56" i="2" s="1"/>
  <c r="S14" i="2"/>
  <c r="J105" i="1" l="1"/>
  <c r="I42" i="5"/>
  <c r="H42" i="5"/>
  <c r="J42" i="5"/>
  <c r="H27" i="2"/>
  <c r="K26" i="2"/>
  <c r="L26" i="2" s="1"/>
  <c r="M26" i="2" s="1"/>
  <c r="K104" i="1"/>
  <c r="K105" i="1" s="1"/>
  <c r="I106" i="1"/>
  <c r="G3" i="1" s="1"/>
  <c r="I105" i="1"/>
  <c r="J57" i="2"/>
  <c r="J58" i="2" s="1"/>
  <c r="J59" i="2" s="1"/>
  <c r="J60" i="2" s="1"/>
  <c r="J61" i="2" s="1"/>
  <c r="J62" i="2" s="1"/>
  <c r="J63" i="2" s="1"/>
  <c r="S15" i="2"/>
  <c r="S107" i="1" l="1"/>
  <c r="J43" i="5"/>
  <c r="G43" i="5"/>
  <c r="H28" i="2"/>
  <c r="K27" i="2"/>
  <c r="L27" i="2" s="1"/>
  <c r="M27" i="2" s="1"/>
  <c r="M3" i="1"/>
  <c r="J64" i="2"/>
  <c r="J65" i="2" s="1"/>
  <c r="J66" i="2" s="1"/>
  <c r="J67" i="2" s="1"/>
  <c r="J68" i="2" s="1"/>
  <c r="J69" i="2" s="1"/>
  <c r="J70" i="2" s="1"/>
  <c r="S16" i="2"/>
  <c r="I43" i="5" l="1"/>
  <c r="H43" i="5"/>
  <c r="G44" i="5" s="1"/>
  <c r="K28" i="2"/>
  <c r="L28" i="2" s="1"/>
  <c r="M28" i="2" s="1"/>
  <c r="H29" i="2"/>
  <c r="R11" i="2"/>
  <c r="J71" i="2"/>
  <c r="J72" i="2" s="1"/>
  <c r="J73" i="2" s="1"/>
  <c r="J74" i="2" s="1"/>
  <c r="J75" i="2" s="1"/>
  <c r="J76" i="2" s="1"/>
  <c r="J77" i="2" s="1"/>
  <c r="S17" i="2"/>
  <c r="J44" i="5" l="1"/>
  <c r="I44" i="5"/>
  <c r="H44" i="5"/>
  <c r="G45" i="5" s="1"/>
  <c r="H30" i="2"/>
  <c r="K29" i="2"/>
  <c r="L29" i="2" s="1"/>
  <c r="M29" i="2" s="1"/>
  <c r="J78" i="2"/>
  <c r="J79" i="2" s="1"/>
  <c r="J80" i="2" s="1"/>
  <c r="J81" i="2" s="1"/>
  <c r="J82" i="2" s="1"/>
  <c r="J83" i="2" s="1"/>
  <c r="J84" i="2" s="1"/>
  <c r="S18" i="2"/>
  <c r="J45" i="5" l="1"/>
  <c r="I45" i="5"/>
  <c r="H45" i="5"/>
  <c r="G46" i="5" s="1"/>
  <c r="H31" i="2"/>
  <c r="K30" i="2"/>
  <c r="L30" i="2" s="1"/>
  <c r="M30" i="2" s="1"/>
  <c r="J85" i="2"/>
  <c r="J86" i="2" s="1"/>
  <c r="J87" i="2" s="1"/>
  <c r="J88" i="2" s="1"/>
  <c r="J89" i="2" s="1"/>
  <c r="J90" i="2" s="1"/>
  <c r="J91" i="2" s="1"/>
  <c r="S19" i="2"/>
  <c r="J46" i="5" l="1"/>
  <c r="I46" i="5"/>
  <c r="H46" i="5"/>
  <c r="H32" i="2"/>
  <c r="K31" i="2"/>
  <c r="L31" i="2" s="1"/>
  <c r="M31" i="2" s="1"/>
  <c r="J92" i="2"/>
  <c r="J93" i="2" s="1"/>
  <c r="J94" i="2" s="1"/>
  <c r="S20" i="2"/>
  <c r="J47" i="5" l="1"/>
  <c r="G47" i="5"/>
  <c r="H33" i="2"/>
  <c r="K32" i="2"/>
  <c r="L32" i="2" s="1"/>
  <c r="M32" i="2" s="1"/>
  <c r="I47" i="5" l="1"/>
  <c r="H47" i="5"/>
  <c r="G48" i="5" s="1"/>
  <c r="H34" i="2"/>
  <c r="K33" i="2"/>
  <c r="L33" i="2" s="1"/>
  <c r="M33" i="2" s="1"/>
  <c r="I48" i="5" l="1"/>
  <c r="H48" i="5"/>
  <c r="G49" i="5" s="1"/>
  <c r="J48" i="5"/>
  <c r="H35" i="2"/>
  <c r="K34" i="2"/>
  <c r="L34" i="2" s="1"/>
  <c r="M34" i="2" s="1"/>
  <c r="I49" i="5" l="1"/>
  <c r="H49" i="5"/>
  <c r="J49" i="5"/>
  <c r="R12" i="2"/>
  <c r="K35" i="2"/>
  <c r="L35" i="2" s="1"/>
  <c r="M35" i="2" s="1"/>
  <c r="H36" i="2"/>
  <c r="J50" i="5" l="1"/>
  <c r="G50" i="5"/>
  <c r="H37" i="2"/>
  <c r="K36" i="2"/>
  <c r="L36" i="2" s="1"/>
  <c r="M36" i="2" s="1"/>
  <c r="I50" i="5" l="1"/>
  <c r="H50" i="5"/>
  <c r="G51" i="5" s="1"/>
  <c r="H38" i="2"/>
  <c r="K37" i="2"/>
  <c r="L37" i="2" s="1"/>
  <c r="M37" i="2" s="1"/>
  <c r="J51" i="5" l="1"/>
  <c r="I51" i="5"/>
  <c r="H51" i="5"/>
  <c r="G52" i="5" s="1"/>
  <c r="H39" i="2"/>
  <c r="K38" i="2"/>
  <c r="L38" i="2" s="1"/>
  <c r="M38" i="2" s="1"/>
  <c r="I52" i="5" l="1"/>
  <c r="H52" i="5"/>
  <c r="G53" i="5" s="1"/>
  <c r="J52" i="5"/>
  <c r="H40" i="2"/>
  <c r="K39" i="2"/>
  <c r="L39" i="2" s="1"/>
  <c r="M39" i="2" s="1"/>
  <c r="I53" i="5" l="1"/>
  <c r="H53" i="5"/>
  <c r="G54" i="5" s="1"/>
  <c r="J53" i="5"/>
  <c r="H41" i="2"/>
  <c r="K40" i="2"/>
  <c r="L40" i="2" s="1"/>
  <c r="M40" i="2" s="1"/>
  <c r="J54" i="5" l="1"/>
  <c r="I54" i="5"/>
  <c r="H54" i="5"/>
  <c r="G55" i="5" s="1"/>
  <c r="H42" i="2"/>
  <c r="K41" i="2"/>
  <c r="L41" i="2" s="1"/>
  <c r="M41" i="2" s="1"/>
  <c r="J55" i="5" l="1"/>
  <c r="I55" i="5"/>
  <c r="H55" i="5"/>
  <c r="G56" i="5" s="1"/>
  <c r="K42" i="2"/>
  <c r="L42" i="2" s="1"/>
  <c r="M42" i="2" s="1"/>
  <c r="H43" i="2"/>
  <c r="R13" i="2"/>
  <c r="J56" i="5" l="1"/>
  <c r="I56" i="5"/>
  <c r="H56" i="5"/>
  <c r="G57" i="5" s="1"/>
  <c r="H44" i="2"/>
  <c r="K43" i="2"/>
  <c r="L43" i="2" s="1"/>
  <c r="M43" i="2" s="1"/>
  <c r="I57" i="5" l="1"/>
  <c r="H57" i="5"/>
  <c r="G58" i="5" s="1"/>
  <c r="J57" i="5"/>
  <c r="H45" i="2"/>
  <c r="K44" i="2"/>
  <c r="L44" i="2" s="1"/>
  <c r="M44" i="2" s="1"/>
  <c r="I58" i="5" l="1"/>
  <c r="H58" i="5"/>
  <c r="G59" i="5" s="1"/>
  <c r="J58" i="5"/>
  <c r="H46" i="2"/>
  <c r="K45" i="2"/>
  <c r="L45" i="2" s="1"/>
  <c r="M45" i="2" s="1"/>
  <c r="I59" i="5" l="1"/>
  <c r="H59" i="5"/>
  <c r="G60" i="5" s="1"/>
  <c r="J59" i="5"/>
  <c r="H47" i="2"/>
  <c r="K46" i="2"/>
  <c r="L46" i="2" s="1"/>
  <c r="M46" i="2" s="1"/>
  <c r="J60" i="5" l="1"/>
  <c r="I60" i="5"/>
  <c r="H60" i="5"/>
  <c r="G61" i="5" s="1"/>
  <c r="H48" i="2"/>
  <c r="K47" i="2"/>
  <c r="L47" i="2" s="1"/>
  <c r="M47" i="2" s="1"/>
  <c r="I61" i="5" l="1"/>
  <c r="H61" i="5"/>
  <c r="G62" i="5" s="1"/>
  <c r="J61" i="5"/>
  <c r="H49" i="2"/>
  <c r="K48" i="2"/>
  <c r="L48" i="2" s="1"/>
  <c r="M48" i="2" s="1"/>
  <c r="I62" i="5" l="1"/>
  <c r="H62" i="5"/>
  <c r="G63" i="5" s="1"/>
  <c r="J62" i="5"/>
  <c r="K49" i="2"/>
  <c r="L49" i="2" s="1"/>
  <c r="M49" i="2" s="1"/>
  <c r="R14" i="2"/>
  <c r="H50" i="2"/>
  <c r="J63" i="5" l="1"/>
  <c r="I63" i="5"/>
  <c r="H63" i="5"/>
  <c r="G64" i="5" s="1"/>
  <c r="H51" i="2"/>
  <c r="K50" i="2"/>
  <c r="L50" i="2" s="1"/>
  <c r="M50" i="2" s="1"/>
  <c r="J64" i="5" l="1"/>
  <c r="I64" i="5"/>
  <c r="H64" i="5"/>
  <c r="G65" i="5" s="1"/>
  <c r="H52" i="2"/>
  <c r="K51" i="2"/>
  <c r="L51" i="2" s="1"/>
  <c r="M51" i="2" s="1"/>
  <c r="J65" i="5" l="1"/>
  <c r="I65" i="5"/>
  <c r="H65" i="5"/>
  <c r="G66" i="5" s="1"/>
  <c r="H53" i="2"/>
  <c r="K52" i="2"/>
  <c r="L52" i="2" s="1"/>
  <c r="M52" i="2" s="1"/>
  <c r="I66" i="5" l="1"/>
  <c r="H66" i="5"/>
  <c r="G67" i="5" s="1"/>
  <c r="J66" i="5"/>
  <c r="H54" i="2"/>
  <c r="K53" i="2"/>
  <c r="L53" i="2" s="1"/>
  <c r="M53" i="2" s="1"/>
  <c r="I67" i="5" l="1"/>
  <c r="H67" i="5"/>
  <c r="G68" i="5" s="1"/>
  <c r="J67" i="5"/>
  <c r="H55" i="2"/>
  <c r="K54" i="2"/>
  <c r="L54" i="2" s="1"/>
  <c r="M54" i="2" s="1"/>
  <c r="I68" i="5" l="1"/>
  <c r="H68" i="5"/>
  <c r="G69" i="5" s="1"/>
  <c r="J68" i="5"/>
  <c r="H56" i="2"/>
  <c r="K55" i="2"/>
  <c r="L55" i="2" s="1"/>
  <c r="M55" i="2" s="1"/>
  <c r="J69" i="5" l="1"/>
  <c r="I69" i="5"/>
  <c r="H69" i="5"/>
  <c r="G70" i="5" s="1"/>
  <c r="K56" i="2"/>
  <c r="L56" i="2" s="1"/>
  <c r="M56" i="2" s="1"/>
  <c r="H57" i="2"/>
  <c r="R15" i="2"/>
  <c r="J70" i="5" l="1"/>
  <c r="I70" i="5"/>
  <c r="H70" i="5"/>
  <c r="G71" i="5" s="1"/>
  <c r="H58" i="2"/>
  <c r="K57" i="2"/>
  <c r="L57" i="2" s="1"/>
  <c r="M57" i="2" s="1"/>
  <c r="I71" i="5" l="1"/>
  <c r="H71" i="5"/>
  <c r="G72" i="5" s="1"/>
  <c r="J71" i="5"/>
  <c r="H59" i="2"/>
  <c r="K58" i="2"/>
  <c r="L58" i="2" s="1"/>
  <c r="M58" i="2" s="1"/>
  <c r="I72" i="5" l="1"/>
  <c r="H72" i="5"/>
  <c r="G73" i="5" s="1"/>
  <c r="J72" i="5"/>
  <c r="H60" i="2"/>
  <c r="K59" i="2"/>
  <c r="L59" i="2" s="1"/>
  <c r="M59" i="2" s="1"/>
  <c r="J73" i="5" l="1"/>
  <c r="I73" i="5"/>
  <c r="H73" i="5"/>
  <c r="G74" i="5" s="1"/>
  <c r="H61" i="2"/>
  <c r="K60" i="2"/>
  <c r="L60" i="2" s="1"/>
  <c r="M60" i="2" s="1"/>
  <c r="I74" i="5" l="1"/>
  <c r="H74" i="5"/>
  <c r="G75" i="5" s="1"/>
  <c r="J74" i="5"/>
  <c r="H62" i="2"/>
  <c r="K61" i="2"/>
  <c r="L61" i="2" s="1"/>
  <c r="M61" i="2" s="1"/>
  <c r="J75" i="5" l="1"/>
  <c r="I75" i="5"/>
  <c r="H75" i="5"/>
  <c r="G76" i="5" s="1"/>
  <c r="H63" i="2"/>
  <c r="K62" i="2"/>
  <c r="L62" i="2" s="1"/>
  <c r="M62" i="2" s="1"/>
  <c r="I76" i="5" l="1"/>
  <c r="H76" i="5"/>
  <c r="G77" i="5" s="1"/>
  <c r="J76" i="5"/>
  <c r="K63" i="2"/>
  <c r="L63" i="2" s="1"/>
  <c r="M63" i="2" s="1"/>
  <c r="R16" i="2"/>
  <c r="H64" i="2"/>
  <c r="I77" i="5" l="1"/>
  <c r="H77" i="5"/>
  <c r="G78" i="5" s="1"/>
  <c r="J77" i="5"/>
  <c r="H65" i="2"/>
  <c r="K64" i="2"/>
  <c r="L64" i="2" s="1"/>
  <c r="M64" i="2" s="1"/>
  <c r="I78" i="5" l="1"/>
  <c r="H78" i="5"/>
  <c r="G79" i="5" s="1"/>
  <c r="J78" i="5"/>
  <c r="H66" i="2"/>
  <c r="K65" i="2"/>
  <c r="L65" i="2" s="1"/>
  <c r="M65" i="2" s="1"/>
  <c r="I79" i="5" l="1"/>
  <c r="H79" i="5"/>
  <c r="G80" i="5" s="1"/>
  <c r="J79" i="5"/>
  <c r="H67" i="2"/>
  <c r="K66" i="2"/>
  <c r="L66" i="2" s="1"/>
  <c r="M66" i="2" s="1"/>
  <c r="I80" i="5" l="1"/>
  <c r="H80" i="5"/>
  <c r="G81" i="5" s="1"/>
  <c r="J80" i="5"/>
  <c r="H68" i="2"/>
  <c r="K67" i="2"/>
  <c r="L67" i="2" s="1"/>
  <c r="M67" i="2" s="1"/>
  <c r="I81" i="5" l="1"/>
  <c r="H81" i="5"/>
  <c r="G82" i="5" s="1"/>
  <c r="J81" i="5"/>
  <c r="H69" i="2"/>
  <c r="K68" i="2"/>
  <c r="L68" i="2" s="1"/>
  <c r="M68" i="2" s="1"/>
  <c r="J82" i="5" l="1"/>
  <c r="I82" i="5"/>
  <c r="H82" i="5"/>
  <c r="G83" i="5" s="1"/>
  <c r="H70" i="2"/>
  <c r="K69" i="2"/>
  <c r="L69" i="2" s="1"/>
  <c r="M69" i="2" s="1"/>
  <c r="J83" i="5" l="1"/>
  <c r="I83" i="5"/>
  <c r="H83" i="5"/>
  <c r="G84" i="5" s="1"/>
  <c r="K70" i="2"/>
  <c r="L70" i="2" s="1"/>
  <c r="M70" i="2" s="1"/>
  <c r="R17" i="2"/>
  <c r="H71" i="2"/>
  <c r="I84" i="5" l="1"/>
  <c r="H84" i="5"/>
  <c r="G85" i="5" s="1"/>
  <c r="J84" i="5"/>
  <c r="H72" i="2"/>
  <c r="K71" i="2"/>
  <c r="L71" i="2" s="1"/>
  <c r="M71" i="2" s="1"/>
  <c r="J85" i="5" l="1"/>
  <c r="I85" i="5"/>
  <c r="H85" i="5"/>
  <c r="G86" i="5" s="1"/>
  <c r="H73" i="2"/>
  <c r="K72" i="2"/>
  <c r="L72" i="2" s="1"/>
  <c r="M72" i="2" s="1"/>
  <c r="J86" i="5" l="1"/>
  <c r="I86" i="5"/>
  <c r="H86" i="5"/>
  <c r="G87" i="5" s="1"/>
  <c r="H74" i="2"/>
  <c r="K73" i="2"/>
  <c r="L73" i="2" s="1"/>
  <c r="M73" i="2" s="1"/>
  <c r="I87" i="5" l="1"/>
  <c r="H87" i="5"/>
  <c r="G88" i="5" s="1"/>
  <c r="J87" i="5"/>
  <c r="H75" i="2"/>
  <c r="K74" i="2"/>
  <c r="L74" i="2" s="1"/>
  <c r="M74" i="2" s="1"/>
  <c r="J88" i="5" l="1"/>
  <c r="M11" i="5" s="1"/>
  <c r="I88" i="5"/>
  <c r="H88" i="5"/>
  <c r="H76" i="2"/>
  <c r="K75" i="2"/>
  <c r="L75" i="2" s="1"/>
  <c r="M75" i="2" s="1"/>
  <c r="J95" i="5" l="1"/>
  <c r="J98" i="5"/>
  <c r="J96" i="5"/>
  <c r="J99" i="5"/>
  <c r="J97" i="5"/>
  <c r="J89" i="5"/>
  <c r="J90" i="5"/>
  <c r="J91" i="5"/>
  <c r="J92" i="5"/>
  <c r="J93" i="5"/>
  <c r="J94" i="5"/>
  <c r="H77" i="2"/>
  <c r="K76" i="2"/>
  <c r="L76" i="2" s="1"/>
  <c r="M76" i="2" s="1"/>
  <c r="K77" i="2" l="1"/>
  <c r="L77" i="2" s="1"/>
  <c r="M77" i="2" s="1"/>
  <c r="H78" i="2"/>
  <c r="R18" i="2"/>
  <c r="H79" i="2" l="1"/>
  <c r="K78" i="2"/>
  <c r="L78" i="2" s="1"/>
  <c r="M78" i="2" s="1"/>
  <c r="H80" i="2" l="1"/>
  <c r="K79" i="2"/>
  <c r="L79" i="2" s="1"/>
  <c r="M79" i="2" s="1"/>
  <c r="H81" i="2" l="1"/>
  <c r="K80" i="2"/>
  <c r="L80" i="2" s="1"/>
  <c r="M80" i="2" s="1"/>
  <c r="H82" i="2" l="1"/>
  <c r="K81" i="2"/>
  <c r="L81" i="2" s="1"/>
  <c r="M81" i="2" s="1"/>
  <c r="H83" i="2" l="1"/>
  <c r="K82" i="2"/>
  <c r="L82" i="2" s="1"/>
  <c r="M82" i="2" s="1"/>
  <c r="H84" i="2" l="1"/>
  <c r="K83" i="2"/>
  <c r="L83" i="2" s="1"/>
  <c r="M83" i="2" s="1"/>
  <c r="K84" i="2" l="1"/>
  <c r="L84" i="2" s="1"/>
  <c r="M84" i="2" s="1"/>
  <c r="R19" i="2"/>
  <c r="H85" i="2"/>
  <c r="H86" i="2" l="1"/>
  <c r="K85" i="2"/>
  <c r="L85" i="2" s="1"/>
  <c r="M85" i="2" s="1"/>
  <c r="H87" i="2" l="1"/>
  <c r="K86" i="2"/>
  <c r="L86" i="2" s="1"/>
  <c r="M86" i="2" s="1"/>
  <c r="H88" i="2" l="1"/>
  <c r="K87" i="2"/>
  <c r="L87" i="2" s="1"/>
  <c r="M87" i="2" s="1"/>
  <c r="H89" i="2" l="1"/>
  <c r="K88" i="2"/>
  <c r="L88" i="2" s="1"/>
  <c r="M88" i="2" s="1"/>
  <c r="H90" i="2" l="1"/>
  <c r="K89" i="2"/>
  <c r="L89" i="2" s="1"/>
  <c r="M89" i="2" s="1"/>
  <c r="H91" i="2" l="1"/>
  <c r="K90" i="2"/>
  <c r="L90" i="2" s="1"/>
  <c r="M90" i="2" s="1"/>
  <c r="K91" i="2" l="1"/>
  <c r="L91" i="2" s="1"/>
  <c r="M91" i="2" s="1"/>
  <c r="R20" i="2"/>
  <c r="H92" i="2"/>
  <c r="H93" i="2" l="1"/>
  <c r="K92" i="2"/>
  <c r="L92" i="2" s="1"/>
  <c r="M92" i="2" s="1"/>
  <c r="K93" i="2" l="1"/>
  <c r="L93" i="2" s="1"/>
  <c r="M93" i="2" s="1"/>
  <c r="D94" i="2"/>
  <c r="H94" i="2"/>
  <c r="D95" i="2" s="1"/>
  <c r="F95" i="2" l="1"/>
  <c r="I95" i="2"/>
  <c r="I96" i="2" s="1"/>
  <c r="K94" i="2"/>
  <c r="L94" i="2" s="1"/>
  <c r="F94" i="2"/>
  <c r="H95" i="2"/>
  <c r="D96" i="2" s="1"/>
  <c r="J95" i="2"/>
  <c r="J96" i="2" s="1"/>
  <c r="O100" i="2"/>
  <c r="F96" i="2" l="1"/>
  <c r="I97" i="2"/>
  <c r="H96" i="2"/>
  <c r="D97" i="2" s="1"/>
  <c r="J97" i="2"/>
  <c r="K95" i="2"/>
  <c r="L95" i="2" s="1"/>
  <c r="J98" i="2" l="1"/>
  <c r="S21" i="2" s="1"/>
  <c r="I98" i="2"/>
  <c r="F97" i="2"/>
  <c r="H97" i="2"/>
  <c r="D98" i="2" s="1"/>
  <c r="K96" i="2"/>
  <c r="L96" i="2" s="1"/>
  <c r="I99" i="2" l="1"/>
  <c r="F98" i="2"/>
  <c r="P21" i="2" s="1"/>
  <c r="J99" i="2"/>
  <c r="H98" i="2"/>
  <c r="H99" i="2" s="1"/>
  <c r="D100" i="2" s="1"/>
  <c r="K97" i="2"/>
  <c r="L97" i="2" s="1"/>
  <c r="F100" i="2" l="1"/>
  <c r="R21" i="2"/>
  <c r="D99" i="2"/>
  <c r="K98" i="2"/>
  <c r="L98" i="2" s="1"/>
  <c r="I100" i="2" l="1"/>
  <c r="I101" i="2" s="1"/>
  <c r="K99" i="2"/>
  <c r="L99" i="2" s="1"/>
  <c r="F99" i="2"/>
  <c r="H100" i="2"/>
  <c r="J100" i="2"/>
  <c r="J101" i="2" s="1"/>
  <c r="D101" i="2" l="1"/>
  <c r="K100" i="2"/>
  <c r="L100" i="2" s="1"/>
  <c r="H101" i="2"/>
  <c r="D102" i="2" s="1"/>
  <c r="F102" i="2" l="1"/>
  <c r="I102" i="2"/>
  <c r="I103" i="2" s="1"/>
  <c r="K101" i="2"/>
  <c r="L101" i="2" s="1"/>
  <c r="F101" i="2"/>
  <c r="H102" i="2"/>
  <c r="D103" i="2" s="1"/>
  <c r="J102" i="2"/>
  <c r="J103" i="2" s="1"/>
  <c r="I104" i="2" l="1"/>
  <c r="F103" i="2"/>
  <c r="H103" i="2"/>
  <c r="D104" i="2" s="1"/>
  <c r="K102" i="2"/>
  <c r="L102" i="2" s="1"/>
  <c r="J104" i="2"/>
  <c r="F104" i="2" l="1"/>
  <c r="H104" i="2"/>
  <c r="K103" i="2"/>
  <c r="L103" i="2" s="1"/>
  <c r="K104" i="2" l="1"/>
  <c r="L104" i="2" s="1"/>
</calcChain>
</file>

<file path=xl/sharedStrings.xml><?xml version="1.0" encoding="utf-8"?>
<sst xmlns="http://schemas.openxmlformats.org/spreadsheetml/2006/main" count="204" uniqueCount="115">
  <si>
    <t>Saturday Data</t>
  </si>
  <si>
    <t>DOW</t>
  </si>
  <si>
    <t>Tuesday</t>
  </si>
  <si>
    <t>Pickup</t>
  </si>
  <si>
    <t xml:space="preserve">Moving Average </t>
  </si>
  <si>
    <t>Error</t>
  </si>
  <si>
    <t>Abs Error</t>
  </si>
  <si>
    <t>Error^2</t>
  </si>
  <si>
    <t>(e/A)*100</t>
  </si>
  <si>
    <t>Adjusted</t>
  </si>
  <si>
    <t xml:space="preserve">Actual </t>
  </si>
  <si>
    <t>MA (7)</t>
  </si>
  <si>
    <t>Adj. PR</t>
  </si>
  <si>
    <t>Actual</t>
  </si>
  <si>
    <t xml:space="preserve">Tuesday </t>
  </si>
  <si>
    <t>Week</t>
  </si>
  <si>
    <t>Indicator</t>
  </si>
  <si>
    <t>Demand</t>
  </si>
  <si>
    <t>Booking</t>
  </si>
  <si>
    <t>Ratio</t>
  </si>
  <si>
    <t>Index</t>
  </si>
  <si>
    <t>7 day</t>
  </si>
  <si>
    <t>PR</t>
  </si>
  <si>
    <t>Forecast</t>
  </si>
  <si>
    <t>Saturday</t>
  </si>
  <si>
    <t>Bookings</t>
  </si>
  <si>
    <t>Sum</t>
  </si>
  <si>
    <t>MAD</t>
  </si>
  <si>
    <t>MSE</t>
  </si>
  <si>
    <t>MAPE</t>
  </si>
  <si>
    <t>a</t>
  </si>
  <si>
    <t>EMA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</si>
  <si>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</si>
  <si>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</si>
  <si>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</si>
  <si>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</si>
  <si>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</si>
  <si>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</si>
  <si>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</si>
  <si>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</si>
  <si>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</si>
  <si>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</si>
  <si>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</si>
  <si>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</si>
  <si>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</si>
  <si>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</si>
  <si>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</si>
  <si>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</si>
  <si>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</si>
  <si>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</si>
  <si>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</si>
  <si>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</si>
  <si>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</si>
  <si>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</si>
  <si>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</si>
  <si>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</si>
  <si>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e/A*100</t>
  </si>
  <si>
    <t>Metric</t>
  </si>
  <si>
    <t>Full Form</t>
  </si>
  <si>
    <t>Value</t>
  </si>
  <si>
    <t>Mean Absolute Deviation</t>
  </si>
  <si>
    <t>Mean Squared Error</t>
  </si>
  <si>
    <t>Mean Absolute Percentage Error</t>
  </si>
  <si>
    <t xml:space="preserve">Saturday </t>
  </si>
  <si>
    <t>Marriott Rooms Forecasting</t>
  </si>
  <si>
    <t>Day</t>
  </si>
  <si>
    <t xml:space="preserve">Abs </t>
  </si>
  <si>
    <t>Moving Average (7)</t>
  </si>
  <si>
    <t>Pickup Ratios</t>
  </si>
  <si>
    <t>Moving Average</t>
  </si>
  <si>
    <t>Avg</t>
  </si>
  <si>
    <t>Exponential (x)</t>
  </si>
  <si>
    <t>x=0.1</t>
  </si>
  <si>
    <t>x=0.7</t>
  </si>
  <si>
    <t>WEEK</t>
  </si>
  <si>
    <r>
      <rPr>
        <b/>
        <sz val="11"/>
        <rFont val="Calibri"/>
        <family val="2"/>
        <scheme val="minor"/>
      </rPr>
      <t>DOW INDICATOR</t>
    </r>
    <r>
      <rPr>
        <vertAlign val="superscript"/>
        <sz val="11"/>
        <rFont val="Calibri"/>
        <family val="2"/>
        <scheme val="minor"/>
      </rPr>
      <t>1</t>
    </r>
  </si>
  <si>
    <t>DEMAND</t>
  </si>
  <si>
    <t xml:space="preserve"> TUESDAY BOOKINGS (for Saturday)</t>
  </si>
  <si>
    <t xml:space="preserve"> PICKUP RATIO</t>
  </si>
  <si>
    <t>DOW INDEX</t>
  </si>
  <si>
    <t>Forecasted Demand</t>
  </si>
  <si>
    <r>
      <rPr>
        <vertAlign val="superscript"/>
        <sz val="11"/>
        <rFont val="Calibri"/>
        <family val="2"/>
        <scheme val="minor"/>
      </rPr>
      <t xml:space="preserve">1 </t>
    </r>
    <r>
      <rPr>
        <sz val="11"/>
        <rFont val="Calibri"/>
        <family val="2"/>
        <scheme val="minor"/>
      </rPr>
      <t>DOW Indicator:</t>
    </r>
  </si>
  <si>
    <t>Date of the Week Indicator</t>
  </si>
  <si>
    <t>1 = Saturday</t>
  </si>
  <si>
    <t xml:space="preserve">2 = Sunday </t>
  </si>
  <si>
    <t xml:space="preserve">3 = Monday </t>
  </si>
  <si>
    <t xml:space="preserve">4 = Tuesday </t>
  </si>
  <si>
    <t xml:space="preserve">5 = Wednesday </t>
  </si>
  <si>
    <t xml:space="preserve">6 = Thursday </t>
  </si>
  <si>
    <t>7 = Friday</t>
  </si>
  <si>
    <t>Base, E</t>
  </si>
  <si>
    <t>Trend, T</t>
  </si>
  <si>
    <t>Seasonal, S</t>
  </si>
  <si>
    <t>Forcast, F</t>
  </si>
  <si>
    <t>alpha</t>
  </si>
  <si>
    <t>beta</t>
  </si>
  <si>
    <t>gamma</t>
  </si>
  <si>
    <t>b</t>
  </si>
  <si>
    <t>g</t>
  </si>
  <si>
    <t xml:space="preserve">season_length </t>
  </si>
  <si>
    <t>Threshold_High</t>
  </si>
  <si>
    <t>Deseasonalized_Value</t>
  </si>
  <si>
    <t>Capped_Value</t>
  </si>
  <si>
    <t>Smoothed_Value</t>
  </si>
  <si>
    <t>Adjusted_Pickup_Ratio</t>
  </si>
  <si>
    <t>Threshold_Low</t>
  </si>
  <si>
    <t>Squared Errors</t>
  </si>
  <si>
    <t>DOW INDICATOR</t>
  </si>
  <si>
    <t>1. Simple Regression: Using Tuesdays to Predict Saturdays</t>
  </si>
  <si>
    <t xml:space="preserve"> Simple Regression Forecasted Demand</t>
  </si>
  <si>
    <t>Multiple Regression Forecasted Demand</t>
  </si>
  <si>
    <t>Multiple Regression (Incorporating Day-of-Week and Pickup Ratios)</t>
  </si>
  <si>
    <t>MSE (Pick up )</t>
  </si>
  <si>
    <t>Predicted Demand</t>
  </si>
  <si>
    <t>squared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</si>
</sst>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_)"/>
  </numFmts>
  <fonts count="19">
    <font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 tint="-0.34998626667073579"/>
      <name val="Arial"/>
      <family val="2"/>
    </font>
    <font>
      <sz val="10"/>
      <name val="Arial Unicode MS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3.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right"/>
    </xf>
    <xf numFmtId="0" fontId="0" fillId="0" borderId="4" xfId="0" applyBorder="1"/>
    <xf numFmtId="1" fontId="0" fillId="2" borderId="0" xfId="0" applyNumberFormat="1" applyFill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13" xfId="0" applyBorder="1"/>
    <xf numFmtId="0" fontId="0" fillId="0" borderId="15" xfId="0" applyBorder="1"/>
    <xf numFmtId="0" fontId="0" fillId="2" borderId="16" xfId="0" applyFill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6" xfId="0" applyNumberFormat="1" applyBorder="1"/>
    <xf numFmtId="1" fontId="0" fillId="0" borderId="14" xfId="0" applyNumberFormat="1" applyBorder="1"/>
    <xf numFmtId="9" fontId="0" fillId="0" borderId="0" xfId="1" applyFont="1"/>
    <xf numFmtId="0" fontId="0" fillId="0" borderId="5" xfId="0" applyBorder="1" applyAlignment="1">
      <alignment horizontal="center"/>
    </xf>
    <xf numFmtId="2" fontId="0" fillId="0" borderId="5" xfId="0" applyNumberFormat="1" applyBorder="1"/>
    <xf numFmtId="1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5" xfId="0" applyFill="1" applyBorder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2" fontId="7" fillId="0" borderId="0" xfId="0" applyNumberFormat="1" applyFont="1"/>
    <xf numFmtId="10" fontId="7" fillId="0" borderId="0" xfId="0" applyNumberFormat="1" applyFont="1"/>
    <xf numFmtId="0" fontId="8" fillId="0" borderId="7" xfId="0" applyFont="1" applyBorder="1" applyAlignment="1">
      <alignment horizontal="right"/>
    </xf>
    <xf numFmtId="2" fontId="8" fillId="2" borderId="7" xfId="0" applyNumberFormat="1" applyFont="1" applyFill="1" applyBorder="1" applyAlignment="1">
      <alignment horizontal="center"/>
    </xf>
    <xf numFmtId="2" fontId="8" fillId="2" borderId="9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10" fontId="8" fillId="2" borderId="9" xfId="0" applyNumberFormat="1" applyFont="1" applyFill="1" applyBorder="1" applyAlignment="1">
      <alignment horizontal="center"/>
    </xf>
    <xf numFmtId="0" fontId="7" fillId="0" borderId="9" xfId="0" applyFont="1" applyBorder="1"/>
    <xf numFmtId="0" fontId="8" fillId="0" borderId="0" xfId="0" applyFont="1"/>
    <xf numFmtId="0" fontId="7" fillId="3" borderId="31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/>
    </xf>
    <xf numFmtId="164" fontId="7" fillId="3" borderId="32" xfId="0" applyNumberFormat="1" applyFont="1" applyFill="1" applyBorder="1"/>
    <xf numFmtId="2" fontId="7" fillId="3" borderId="32" xfId="0" applyNumberFormat="1" applyFont="1" applyFill="1" applyBorder="1"/>
    <xf numFmtId="10" fontId="7" fillId="3" borderId="32" xfId="0" applyNumberFormat="1" applyFont="1" applyFill="1" applyBorder="1"/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164" fontId="7" fillId="3" borderId="34" xfId="0" applyNumberFormat="1" applyFont="1" applyFill="1" applyBorder="1"/>
    <xf numFmtId="2" fontId="7" fillId="3" borderId="34" xfId="0" applyNumberFormat="1" applyFont="1" applyFill="1" applyBorder="1"/>
    <xf numFmtId="10" fontId="7" fillId="3" borderId="34" xfId="0" applyNumberFormat="1" applyFont="1" applyFill="1" applyBorder="1"/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7" fillId="0" borderId="6" xfId="0" applyNumberFormat="1" applyFont="1" applyBorder="1"/>
    <xf numFmtId="10" fontId="7" fillId="0" borderId="6" xfId="0" applyNumberFormat="1" applyFont="1" applyBorder="1"/>
    <xf numFmtId="0" fontId="7" fillId="0" borderId="23" xfId="0" applyFont="1" applyBorder="1"/>
    <xf numFmtId="0" fontId="7" fillId="0" borderId="6" xfId="0" applyFont="1" applyBorder="1"/>
    <xf numFmtId="0" fontId="7" fillId="0" borderId="2" xfId="0" applyFont="1" applyBorder="1"/>
    <xf numFmtId="0" fontId="7" fillId="0" borderId="24" xfId="0" applyFont="1" applyBorder="1"/>
    <xf numFmtId="1" fontId="7" fillId="0" borderId="0" xfId="0" applyNumberFormat="1" applyFo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64" fontId="7" fillId="0" borderId="5" xfId="0" applyNumberFormat="1" applyFont="1" applyBorder="1"/>
    <xf numFmtId="2" fontId="7" fillId="0" borderId="5" xfId="0" applyNumberFormat="1" applyFont="1" applyBorder="1"/>
    <xf numFmtId="10" fontId="7" fillId="0" borderId="5" xfId="0" applyNumberFormat="1" applyFont="1" applyBorder="1"/>
    <xf numFmtId="0" fontId="7" fillId="0" borderId="25" xfId="0" applyFont="1" applyBorder="1"/>
    <xf numFmtId="0" fontId="7" fillId="0" borderId="5" xfId="0" applyFont="1" applyBorder="1"/>
    <xf numFmtId="1" fontId="7" fillId="0" borderId="5" xfId="0" applyNumberFormat="1" applyFont="1" applyBorder="1"/>
    <xf numFmtId="164" fontId="7" fillId="0" borderId="19" xfId="0" applyNumberFormat="1" applyFont="1" applyBorder="1"/>
    <xf numFmtId="1" fontId="7" fillId="0" borderId="26" xfId="0" applyNumberFormat="1" applyFont="1" applyBorder="1"/>
    <xf numFmtId="164" fontId="7" fillId="0" borderId="5" xfId="0" applyNumberFormat="1" applyFont="1" applyBorder="1" applyAlignment="1">
      <alignment horizontal="right"/>
    </xf>
    <xf numFmtId="0" fontId="7" fillId="2" borderId="27" xfId="0" applyFont="1" applyFill="1" applyBorder="1"/>
    <xf numFmtId="164" fontId="7" fillId="2" borderId="28" xfId="0" applyNumberFormat="1" applyFont="1" applyFill="1" applyBorder="1"/>
    <xf numFmtId="1" fontId="7" fillId="2" borderId="28" xfId="0" applyNumberFormat="1" applyFont="1" applyFill="1" applyBorder="1"/>
    <xf numFmtId="0" fontId="7" fillId="2" borderId="28" xfId="0" applyFont="1" applyFill="1" applyBorder="1"/>
    <xf numFmtId="164" fontId="7" fillId="2" borderId="29" xfId="0" applyNumberFormat="1" applyFont="1" applyFill="1" applyBorder="1"/>
    <xf numFmtId="1" fontId="7" fillId="2" borderId="30" xfId="0" applyNumberFormat="1" applyFont="1" applyFill="1" applyBorder="1"/>
    <xf numFmtId="1" fontId="7" fillId="0" borderId="5" xfId="0" applyNumberFormat="1" applyFont="1" applyBorder="1" applyAlignment="1">
      <alignment horizontal="center"/>
    </xf>
    <xf numFmtId="0" fontId="7" fillId="2" borderId="5" xfId="0" applyFont="1" applyFill="1" applyBorder="1"/>
    <xf numFmtId="0" fontId="8" fillId="0" borderId="0" xfId="0" applyFont="1" applyAlignment="1">
      <alignment horizontal="center"/>
    </xf>
    <xf numFmtId="4" fontId="7" fillId="0" borderId="5" xfId="0" applyNumberFormat="1" applyFont="1" applyBorder="1"/>
    <xf numFmtId="0" fontId="7" fillId="3" borderId="5" xfId="0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164" fontId="7" fillId="3" borderId="5" xfId="0" applyNumberFormat="1" applyFont="1" applyFill="1" applyBorder="1" applyAlignment="1">
      <alignment horizontal="right"/>
    </xf>
    <xf numFmtId="1" fontId="7" fillId="3" borderId="5" xfId="0" applyNumberFormat="1" applyFont="1" applyFill="1" applyBorder="1"/>
    <xf numFmtId="2" fontId="7" fillId="3" borderId="5" xfId="0" applyNumberFormat="1" applyFont="1" applyFill="1" applyBorder="1"/>
    <xf numFmtId="10" fontId="7" fillId="3" borderId="5" xfId="0" applyNumberFormat="1" applyFont="1" applyFill="1" applyBorder="1"/>
    <xf numFmtId="164" fontId="7" fillId="3" borderId="5" xfId="0" applyNumberFormat="1" applyFont="1" applyFill="1" applyBorder="1"/>
    <xf numFmtId="0" fontId="7" fillId="0" borderId="0" xfId="0" applyFont="1" applyAlignment="1">
      <alignment horizontal="right"/>
    </xf>
    <xf numFmtId="0" fontId="7" fillId="3" borderId="5" xfId="0" applyFont="1" applyFill="1" applyBorder="1"/>
    <xf numFmtId="164" fontId="7" fillId="3" borderId="5" xfId="0" applyNumberFormat="1" applyFont="1" applyFill="1" applyBorder="1" applyAlignment="1">
      <alignment horizontal="center"/>
    </xf>
    <xf numFmtId="9" fontId="0" fillId="0" borderId="5" xfId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9" fontId="0" fillId="0" borderId="5" xfId="1" applyFont="1" applyBorder="1"/>
    <xf numFmtId="164" fontId="0" fillId="2" borderId="6" xfId="0" applyNumberFormat="1" applyFill="1" applyBorder="1"/>
    <xf numFmtId="1" fontId="0" fillId="2" borderId="6" xfId="0" applyNumberFormat="1" applyFill="1" applyBorder="1"/>
    <xf numFmtId="1" fontId="0" fillId="2" borderId="14" xfId="0" applyNumberFormat="1" applyFill="1" applyBorder="1"/>
    <xf numFmtId="0" fontId="9" fillId="0" borderId="1" xfId="0" applyFont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0" fontId="11" fillId="0" borderId="0" xfId="0" applyFont="1"/>
    <xf numFmtId="3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12" fillId="0" borderId="3" xfId="0" applyFont="1" applyBorder="1" applyAlignment="1">
      <alignment horizontal="centerContinuous"/>
    </xf>
    <xf numFmtId="0" fontId="11" fillId="0" borderId="1" xfId="0" applyFont="1" applyBorder="1"/>
    <xf numFmtId="3" fontId="11" fillId="0" borderId="1" xfId="0" applyNumberFormat="1" applyFont="1" applyBorder="1" applyAlignment="1">
      <alignment horizontal="right"/>
    </xf>
    <xf numFmtId="166" fontId="11" fillId="0" borderId="1" xfId="0" applyNumberFormat="1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3" fontId="11" fillId="0" borderId="0" xfId="0" applyNumberFormat="1" applyFont="1" applyAlignment="1">
      <alignment horizontal="right" wrapText="1"/>
    </xf>
    <xf numFmtId="0" fontId="11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wrapText="1"/>
    </xf>
    <xf numFmtId="3" fontId="0" fillId="0" borderId="0" xfId="0" applyNumberFormat="1"/>
    <xf numFmtId="0" fontId="13" fillId="0" borderId="0" xfId="0" applyFont="1"/>
    <xf numFmtId="3" fontId="13" fillId="0" borderId="1" xfId="0" applyNumberFormat="1" applyFont="1" applyBorder="1"/>
    <xf numFmtId="0" fontId="13" fillId="0" borderId="1" xfId="0" applyFont="1" applyBorder="1"/>
    <xf numFmtId="0" fontId="0" fillId="0" borderId="31" xfId="0" applyBorder="1"/>
    <xf numFmtId="0" fontId="0" fillId="0" borderId="32" xfId="0" applyBorder="1"/>
    <xf numFmtId="0" fontId="0" fillId="4" borderId="33" xfId="0" applyFill="1" applyBorder="1"/>
    <xf numFmtId="0" fontId="0" fillId="4" borderId="37" xfId="0" applyFill="1" applyBorder="1"/>
    <xf numFmtId="0" fontId="0" fillId="4" borderId="35" xfId="0" applyFill="1" applyBorder="1"/>
    <xf numFmtId="0" fontId="11" fillId="5" borderId="0" xfId="0" applyFont="1" applyFill="1"/>
    <xf numFmtId="3" fontId="11" fillId="5" borderId="0" xfId="0" applyNumberFormat="1" applyFont="1" applyFill="1" applyAlignment="1">
      <alignment horizontal="right"/>
    </xf>
    <xf numFmtId="0" fontId="11" fillId="5" borderId="0" xfId="0" applyFont="1" applyFill="1" applyAlignment="1">
      <alignment horizontal="right"/>
    </xf>
    <xf numFmtId="0" fontId="0" fillId="5" borderId="0" xfId="0" applyFill="1"/>
    <xf numFmtId="3" fontId="0" fillId="5" borderId="0" xfId="0" applyNumberFormat="1" applyFill="1"/>
    <xf numFmtId="0" fontId="11" fillId="5" borderId="1" xfId="0" applyFont="1" applyFill="1" applyBorder="1"/>
    <xf numFmtId="3" fontId="11" fillId="5" borderId="1" xfId="0" applyNumberFormat="1" applyFont="1" applyFill="1" applyBorder="1" applyAlignment="1">
      <alignment horizontal="right"/>
    </xf>
    <xf numFmtId="0" fontId="11" fillId="5" borderId="1" xfId="0" applyFont="1" applyFill="1" applyBorder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2" borderId="7" xfId="0" applyFont="1" applyFill="1" applyBorder="1"/>
    <xf numFmtId="0" fontId="3" fillId="2" borderId="9" xfId="0" applyFont="1" applyFill="1" applyBorder="1"/>
    <xf numFmtId="0" fontId="14" fillId="0" borderId="0" xfId="0" applyFont="1" applyAlignment="1">
      <alignment vertical="center" wrapText="1"/>
    </xf>
    <xf numFmtId="166" fontId="0" fillId="0" borderId="0" xfId="0" applyNumberFormat="1"/>
    <xf numFmtId="166" fontId="0" fillId="0" borderId="5" xfId="0" applyNumberFormat="1" applyBorder="1"/>
    <xf numFmtId="0" fontId="14" fillId="0" borderId="5" xfId="0" applyFont="1" applyBorder="1" applyAlignment="1">
      <alignment vertical="center" wrapText="1"/>
    </xf>
    <xf numFmtId="1" fontId="3" fillId="2" borderId="5" xfId="0" applyNumberFormat="1" applyFont="1" applyFill="1" applyBorder="1"/>
    <xf numFmtId="1" fontId="0" fillId="2" borderId="5" xfId="0" applyNumberFormat="1" applyFill="1" applyBorder="1"/>
    <xf numFmtId="164" fontId="3" fillId="4" borderId="5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5" fillId="2" borderId="5" xfId="0" applyFont="1" applyFill="1" applyBorder="1"/>
    <xf numFmtId="0" fontId="3" fillId="2" borderId="5" xfId="0" applyFont="1" applyFill="1" applyBorder="1"/>
    <xf numFmtId="0" fontId="16" fillId="6" borderId="0" xfId="0" applyFont="1" applyFill="1"/>
    <xf numFmtId="0" fontId="17" fillId="6" borderId="0" xfId="0" applyFont="1" applyFill="1"/>
    <xf numFmtId="0" fontId="18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9" fillId="2" borderId="1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vertical="top"/>
    </xf>
    <xf numFmtId="0" fontId="5" fillId="8" borderId="5" xfId="0" applyFont="1" applyFill="1" applyBorder="1" applyAlignment="1">
      <alignment horizontal="center" vertical="top"/>
    </xf>
    <xf numFmtId="3" fontId="3" fillId="2" borderId="5" xfId="0" applyNumberFormat="1" applyFont="1" applyFill="1" applyBorder="1"/>
    <xf numFmtId="0" fontId="6" fillId="4" borderId="0" xfId="0" applyFont="1" applyFill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3" fillId="4" borderId="5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3" fontId="3" fillId="2" borderId="19" xfId="0" applyNumberFormat="1" applyFont="1" applyFill="1" applyBorder="1" applyAlignment="1">
      <alignment horizontal="center"/>
    </xf>
    <xf numFmtId="3" fontId="3" fillId="2" borderId="36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'Naive methods &amp; Moving Average'!$R$6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'Naive methods &amp; Moving Average'!$P$7:$P$20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'Naive methods &amp; Moving Average'!$R$7:$R$20</c:f>
              <c:numCache>
                <c:formatCode>General</c:formatCode>
                <c:ptCount val="14"/>
                <c:pt idx="0">
                  <c:v>1470</c:v>
                </c:pt>
                <c:pt idx="1">
                  <c:v>1854</c:v>
                </c:pt>
                <c:pt idx="2">
                  <c:v>1537</c:v>
                </c:pt>
                <c:pt idx="3">
                  <c:v>1795</c:v>
                </c:pt>
                <c:pt idx="4">
                  <c:v>1847</c:v>
                </c:pt>
                <c:pt idx="5">
                  <c:v>1298</c:v>
                </c:pt>
                <c:pt idx="6">
                  <c:v>1486</c:v>
                </c:pt>
                <c:pt idx="7">
                  <c:v>1729</c:v>
                </c:pt>
                <c:pt idx="8">
                  <c:v>1924</c:v>
                </c:pt>
                <c:pt idx="9">
                  <c:v>1765</c:v>
                </c:pt>
                <c:pt idx="10">
                  <c:v>1773</c:v>
                </c:pt>
                <c:pt idx="11">
                  <c:v>1058</c:v>
                </c:pt>
                <c:pt idx="12">
                  <c:v>1542</c:v>
                </c:pt>
                <c:pt idx="13" formatCode="0">
                  <c:v>1349.7846730528945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D-4998-A07B-1EF141925D20}"/>
            </c:ext>
          </c:extLst>
        </c:ser>
        <c:ser>
          <c:idx val="1"/>
          <c:order val="1"/>
          <c:tx>
            <c:strRef>
              <c:f>'Naive methods &amp; Moving Average'!$V$6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'Naive methods &amp; Moving Average'!$P$7:$P$20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'Naive methods &amp; Moving Average'!$V$8:$V$20</c:f>
              <c:numCache>
                <c:formatCode>0</c:formatCode>
                <c:ptCount val="13"/>
                <c:pt idx="0">
                  <c:v>1499.0095102040821</c:v>
                </c:pt>
                <c:pt idx="1">
                  <c:v>1669.3632653061225</c:v>
                </c:pt>
                <c:pt idx="2">
                  <c:v>1764.2117346938778</c:v>
                </c:pt>
                <c:pt idx="3">
                  <c:v>1676.3739387755099</c:v>
                </c:pt>
                <c:pt idx="4">
                  <c:v>1592.9747346938773</c:v>
                </c:pt>
                <c:pt idx="5">
                  <c:v>1605.4468775510206</c:v>
                </c:pt>
                <c:pt idx="6">
                  <c:v>1806.9814285714288</c:v>
                </c:pt>
                <c:pt idx="7">
                  <c:v>1845.6648979591835</c:v>
                </c:pt>
                <c:pt idx="8">
                  <c:v>1760.9150204081634</c:v>
                </c:pt>
                <c:pt idx="9">
                  <c:v>1769.633224489796</c:v>
                </c:pt>
                <c:pt idx="10">
                  <c:v>1361.6718367346939</c:v>
                </c:pt>
                <c:pt idx="11">
                  <c:v>1484.4314081632654</c:v>
                </c:pt>
                <c:pt idx="12">
                  <c:v>1298.5585836079922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D-4998-A07B-1EF14192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04383"/>
        <c:axId val="869422143"/>
      </c:lineChart>
      <c:catAx>
        <c:axId val="8694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22143"/>
        <c:crosses val="autoZero"/>
        <c:auto val="1"/>
        <c:lblAlgn val="ctr"/>
        <c:lblOffset val="100"/>
        <c:noMultiLvlLbl val="0"/>
      </c:catAx>
      <c:valAx>
        <c:axId val="8694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Actual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9406035783989"/>
          <c:y val="0.17779383429672446"/>
          <c:w val="0.86541778431542216"/>
          <c:h val="0.59095170907104821"/>
        </c:manualLayout>
      </c:layout>
      <c:lineChart>
        <c:grouping val="standard"/>
        <c:varyColors val="0"/>
        <c:ser>
          <c:idx val="0"/>
          <c:order val="0"/>
          <c:tx>
            <c:strRef>
              <c:f>' Exponential'!$D$1:$D$5</c:f>
              <c:strCache>
                <c:ptCount val="5"/>
                <c:pt idx="4">
                  <c:v>DOW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 Exponential'!$A$7:$B$104</c:f>
              <c:multiLvlStrCache>
                <c:ptCount val="9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' Exponential'!$D$6:$D$98</c:f>
              <c:numCache>
                <c:formatCode>General</c:formatCode>
                <c:ptCount val="93"/>
                <c:pt idx="0">
                  <c:v>0</c:v>
                </c:pt>
                <c:pt idx="1">
                  <c:v>1470</c:v>
                </c:pt>
                <c:pt idx="2">
                  <c:v>870</c:v>
                </c:pt>
                <c:pt idx="3">
                  <c:v>986</c:v>
                </c:pt>
                <c:pt idx="4">
                  <c:v>1247</c:v>
                </c:pt>
                <c:pt idx="5">
                  <c:v>1109</c:v>
                </c:pt>
                <c:pt idx="6">
                  <c:v>1197</c:v>
                </c:pt>
                <c:pt idx="7">
                  <c:v>1500</c:v>
                </c:pt>
                <c:pt idx="8">
                  <c:v>1854</c:v>
                </c:pt>
                <c:pt idx="9">
                  <c:v>1489</c:v>
                </c:pt>
                <c:pt idx="10">
                  <c:v>1792</c:v>
                </c:pt>
                <c:pt idx="11">
                  <c:v>1708</c:v>
                </c:pt>
                <c:pt idx="12">
                  <c:v>1787</c:v>
                </c:pt>
                <c:pt idx="13">
                  <c:v>1314</c:v>
                </c:pt>
                <c:pt idx="14">
                  <c:v>1136</c:v>
                </c:pt>
                <c:pt idx="15">
                  <c:v>1537</c:v>
                </c:pt>
                <c:pt idx="16">
                  <c:v>1132</c:v>
                </c:pt>
                <c:pt idx="17">
                  <c:v>1368</c:v>
                </c:pt>
                <c:pt idx="18">
                  <c:v>1488</c:v>
                </c:pt>
                <c:pt idx="19">
                  <c:v>1392</c:v>
                </c:pt>
                <c:pt idx="20">
                  <c:v>1321</c:v>
                </c:pt>
                <c:pt idx="21">
                  <c:v>1469</c:v>
                </c:pt>
                <c:pt idx="22">
                  <c:v>1795</c:v>
                </c:pt>
                <c:pt idx="23">
                  <c:v>1780</c:v>
                </c:pt>
                <c:pt idx="24">
                  <c:v>1841</c:v>
                </c:pt>
                <c:pt idx="25">
                  <c:v>1774</c:v>
                </c:pt>
                <c:pt idx="26">
                  <c:v>1835</c:v>
                </c:pt>
                <c:pt idx="27">
                  <c:v>1847</c:v>
                </c:pt>
                <c:pt idx="28">
                  <c:v>1833</c:v>
                </c:pt>
                <c:pt idx="29">
                  <c:v>1847</c:v>
                </c:pt>
                <c:pt idx="30">
                  <c:v>1680</c:v>
                </c:pt>
                <c:pt idx="31">
                  <c:v>1680</c:v>
                </c:pt>
                <c:pt idx="32">
                  <c:v>1798</c:v>
                </c:pt>
                <c:pt idx="33">
                  <c:v>1843</c:v>
                </c:pt>
                <c:pt idx="34">
                  <c:v>1322</c:v>
                </c:pt>
                <c:pt idx="35">
                  <c:v>1022</c:v>
                </c:pt>
                <c:pt idx="36">
                  <c:v>1298</c:v>
                </c:pt>
                <c:pt idx="37">
                  <c:v>965</c:v>
                </c:pt>
                <c:pt idx="38">
                  <c:v>1236</c:v>
                </c:pt>
                <c:pt idx="39">
                  <c:v>1306</c:v>
                </c:pt>
                <c:pt idx="40">
                  <c:v>1176</c:v>
                </c:pt>
                <c:pt idx="41">
                  <c:v>1134</c:v>
                </c:pt>
                <c:pt idx="42">
                  <c:v>1164</c:v>
                </c:pt>
                <c:pt idx="43">
                  <c:v>1486</c:v>
                </c:pt>
                <c:pt idx="44">
                  <c:v>870</c:v>
                </c:pt>
                <c:pt idx="45">
                  <c:v>1392</c:v>
                </c:pt>
                <c:pt idx="46">
                  <c:v>1747</c:v>
                </c:pt>
                <c:pt idx="47">
                  <c:v>1861</c:v>
                </c:pt>
                <c:pt idx="48">
                  <c:v>1797</c:v>
                </c:pt>
                <c:pt idx="49">
                  <c:v>1719</c:v>
                </c:pt>
                <c:pt idx="50">
                  <c:v>1729</c:v>
                </c:pt>
                <c:pt idx="51">
                  <c:v>1251</c:v>
                </c:pt>
                <c:pt idx="52">
                  <c:v>1682</c:v>
                </c:pt>
                <c:pt idx="53">
                  <c:v>1795</c:v>
                </c:pt>
                <c:pt idx="54">
                  <c:v>1814</c:v>
                </c:pt>
                <c:pt idx="55">
                  <c:v>1772</c:v>
                </c:pt>
                <c:pt idx="56">
                  <c:v>1885</c:v>
                </c:pt>
                <c:pt idx="57">
                  <c:v>1924</c:v>
                </c:pt>
                <c:pt idx="58">
                  <c:v>1591</c:v>
                </c:pt>
                <c:pt idx="59">
                  <c:v>1727</c:v>
                </c:pt>
                <c:pt idx="60">
                  <c:v>1772</c:v>
                </c:pt>
                <c:pt idx="61">
                  <c:v>1748</c:v>
                </c:pt>
                <c:pt idx="62">
                  <c:v>1748</c:v>
                </c:pt>
                <c:pt idx="63">
                  <c:v>1643</c:v>
                </c:pt>
                <c:pt idx="64">
                  <c:v>1765</c:v>
                </c:pt>
                <c:pt idx="65">
                  <c:v>1748</c:v>
                </c:pt>
                <c:pt idx="66">
                  <c:v>1795</c:v>
                </c:pt>
                <c:pt idx="67">
                  <c:v>1672</c:v>
                </c:pt>
                <c:pt idx="68">
                  <c:v>1345</c:v>
                </c:pt>
                <c:pt idx="69">
                  <c:v>1273</c:v>
                </c:pt>
                <c:pt idx="70">
                  <c:v>1600</c:v>
                </c:pt>
                <c:pt idx="71">
                  <c:v>1773</c:v>
                </c:pt>
                <c:pt idx="72">
                  <c:v>1292</c:v>
                </c:pt>
                <c:pt idx="73">
                  <c:v>1753</c:v>
                </c:pt>
                <c:pt idx="74">
                  <c:v>1805</c:v>
                </c:pt>
                <c:pt idx="75">
                  <c:v>1601</c:v>
                </c:pt>
                <c:pt idx="76">
                  <c:v>722</c:v>
                </c:pt>
                <c:pt idx="77">
                  <c:v>889</c:v>
                </c:pt>
                <c:pt idx="78">
                  <c:v>1058</c:v>
                </c:pt>
                <c:pt idx="79">
                  <c:v>887</c:v>
                </c:pt>
                <c:pt idx="80">
                  <c:v>1676</c:v>
                </c:pt>
                <c:pt idx="81">
                  <c:v>1775</c:v>
                </c:pt>
                <c:pt idx="82">
                  <c:v>1759</c:v>
                </c:pt>
                <c:pt idx="83">
                  <c:v>1093</c:v>
                </c:pt>
                <c:pt idx="84">
                  <c:v>1217</c:v>
                </c:pt>
                <c:pt idx="85">
                  <c:v>1542</c:v>
                </c:pt>
                <c:pt idx="86">
                  <c:v>988</c:v>
                </c:pt>
                <c:pt idx="87">
                  <c:v>1510</c:v>
                </c:pt>
                <c:pt idx="88" formatCode="0">
                  <c:v>928.23809283716093</c:v>
                </c:pt>
                <c:pt idx="89" formatCode="0">
                  <c:v>1569.4118530070978</c:v>
                </c:pt>
                <c:pt idx="90" formatCode="0">
                  <c:v>862.75886375356629</c:v>
                </c:pt>
                <c:pt idx="91" formatCode="0">
                  <c:v>1641.5780828816255</c:v>
                </c:pt>
                <c:pt idx="92" formatCode="0">
                  <c:v>783.22272981933236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8-45CD-9186-172691DC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54983"/>
        <c:axId val="106096344"/>
      </c:lineChart>
      <c:catAx>
        <c:axId val="1408154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6344"/>
        <c:crosses val="autoZero"/>
        <c:auto val="1"/>
        <c:lblAlgn val="ctr"/>
        <c:lblOffset val="100"/>
        <c:noMultiLvlLbl val="0"/>
      </c:catAx>
      <c:valAx>
        <c:axId val="1060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54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Demand vs  Exponential Forecast  x=0.102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 Exponential'!$A$7:$B$104</c:f>
              <c:multiLvlStrCache>
                <c:ptCount val="9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' Exponential'!$D$7:$D$103</c:f>
              <c:numCache>
                <c:formatCode>General</c:formatCode>
                <c:ptCount val="97"/>
                <c:pt idx="0">
                  <c:v>1470</c:v>
                </c:pt>
                <c:pt idx="1">
                  <c:v>870</c:v>
                </c:pt>
                <c:pt idx="2">
                  <c:v>986</c:v>
                </c:pt>
                <c:pt idx="3">
                  <c:v>1247</c:v>
                </c:pt>
                <c:pt idx="4">
                  <c:v>1109</c:v>
                </c:pt>
                <c:pt idx="5">
                  <c:v>1197</c:v>
                </c:pt>
                <c:pt idx="6">
                  <c:v>1500</c:v>
                </c:pt>
                <c:pt idx="7">
                  <c:v>1854</c:v>
                </c:pt>
                <c:pt idx="8">
                  <c:v>1489</c:v>
                </c:pt>
                <c:pt idx="9">
                  <c:v>1792</c:v>
                </c:pt>
                <c:pt idx="10">
                  <c:v>1708</c:v>
                </c:pt>
                <c:pt idx="11">
                  <c:v>1787</c:v>
                </c:pt>
                <c:pt idx="12">
                  <c:v>1314</c:v>
                </c:pt>
                <c:pt idx="13">
                  <c:v>1136</c:v>
                </c:pt>
                <c:pt idx="14">
                  <c:v>1537</c:v>
                </c:pt>
                <c:pt idx="15">
                  <c:v>1132</c:v>
                </c:pt>
                <c:pt idx="16">
                  <c:v>1368</c:v>
                </c:pt>
                <c:pt idx="17">
                  <c:v>1488</c:v>
                </c:pt>
                <c:pt idx="18">
                  <c:v>1392</c:v>
                </c:pt>
                <c:pt idx="19">
                  <c:v>1321</c:v>
                </c:pt>
                <c:pt idx="20">
                  <c:v>1469</c:v>
                </c:pt>
                <c:pt idx="21">
                  <c:v>1795</c:v>
                </c:pt>
                <c:pt idx="22">
                  <c:v>1780</c:v>
                </c:pt>
                <c:pt idx="23">
                  <c:v>1841</c:v>
                </c:pt>
                <c:pt idx="24">
                  <c:v>1774</c:v>
                </c:pt>
                <c:pt idx="25">
                  <c:v>1835</c:v>
                </c:pt>
                <c:pt idx="26">
                  <c:v>1847</c:v>
                </c:pt>
                <c:pt idx="27">
                  <c:v>1833</c:v>
                </c:pt>
                <c:pt idx="28">
                  <c:v>1847</c:v>
                </c:pt>
                <c:pt idx="29">
                  <c:v>1680</c:v>
                </c:pt>
                <c:pt idx="30">
                  <c:v>1680</c:v>
                </c:pt>
                <c:pt idx="31">
                  <c:v>1798</c:v>
                </c:pt>
                <c:pt idx="32">
                  <c:v>1843</c:v>
                </c:pt>
                <c:pt idx="33">
                  <c:v>1322</c:v>
                </c:pt>
                <c:pt idx="34">
                  <c:v>1022</c:v>
                </c:pt>
                <c:pt idx="35">
                  <c:v>1298</c:v>
                </c:pt>
                <c:pt idx="36">
                  <c:v>965</c:v>
                </c:pt>
                <c:pt idx="37">
                  <c:v>1236</c:v>
                </c:pt>
                <c:pt idx="38">
                  <c:v>1306</c:v>
                </c:pt>
                <c:pt idx="39">
                  <c:v>1176</c:v>
                </c:pt>
                <c:pt idx="40">
                  <c:v>1134</c:v>
                </c:pt>
                <c:pt idx="41">
                  <c:v>1164</c:v>
                </c:pt>
                <c:pt idx="42">
                  <c:v>1486</c:v>
                </c:pt>
                <c:pt idx="43">
                  <c:v>870</c:v>
                </c:pt>
                <c:pt idx="44">
                  <c:v>1392</c:v>
                </c:pt>
                <c:pt idx="45">
                  <c:v>1747</c:v>
                </c:pt>
                <c:pt idx="46">
                  <c:v>1861</c:v>
                </c:pt>
                <c:pt idx="47">
                  <c:v>1797</c:v>
                </c:pt>
                <c:pt idx="48">
                  <c:v>1719</c:v>
                </c:pt>
                <c:pt idx="49">
                  <c:v>1729</c:v>
                </c:pt>
                <c:pt idx="50">
                  <c:v>1251</c:v>
                </c:pt>
                <c:pt idx="51">
                  <c:v>1682</c:v>
                </c:pt>
                <c:pt idx="52">
                  <c:v>1795</c:v>
                </c:pt>
                <c:pt idx="53">
                  <c:v>1814</c:v>
                </c:pt>
                <c:pt idx="54">
                  <c:v>1772</c:v>
                </c:pt>
                <c:pt idx="55">
                  <c:v>1885</c:v>
                </c:pt>
                <c:pt idx="56">
                  <c:v>1924</c:v>
                </c:pt>
                <c:pt idx="57">
                  <c:v>1591</c:v>
                </c:pt>
                <c:pt idx="58">
                  <c:v>1727</c:v>
                </c:pt>
                <c:pt idx="59">
                  <c:v>1772</c:v>
                </c:pt>
                <c:pt idx="60">
                  <c:v>1748</c:v>
                </c:pt>
                <c:pt idx="61">
                  <c:v>1748</c:v>
                </c:pt>
                <c:pt idx="62">
                  <c:v>1643</c:v>
                </c:pt>
                <c:pt idx="63">
                  <c:v>1765</c:v>
                </c:pt>
                <c:pt idx="64">
                  <c:v>1748</c:v>
                </c:pt>
                <c:pt idx="65">
                  <c:v>1795</c:v>
                </c:pt>
                <c:pt idx="66">
                  <c:v>1672</c:v>
                </c:pt>
                <c:pt idx="67">
                  <c:v>1345</c:v>
                </c:pt>
                <c:pt idx="68">
                  <c:v>1273</c:v>
                </c:pt>
                <c:pt idx="69">
                  <c:v>1600</c:v>
                </c:pt>
                <c:pt idx="70">
                  <c:v>1773</c:v>
                </c:pt>
                <c:pt idx="71">
                  <c:v>1292</c:v>
                </c:pt>
                <c:pt idx="72">
                  <c:v>1753</c:v>
                </c:pt>
                <c:pt idx="73">
                  <c:v>1805</c:v>
                </c:pt>
                <c:pt idx="74">
                  <c:v>1601</c:v>
                </c:pt>
                <c:pt idx="75">
                  <c:v>722</c:v>
                </c:pt>
                <c:pt idx="76">
                  <c:v>889</c:v>
                </c:pt>
                <c:pt idx="77">
                  <c:v>1058</c:v>
                </c:pt>
                <c:pt idx="78">
                  <c:v>887</c:v>
                </c:pt>
                <c:pt idx="79">
                  <c:v>1676</c:v>
                </c:pt>
                <c:pt idx="80">
                  <c:v>1775</c:v>
                </c:pt>
                <c:pt idx="81">
                  <c:v>1759</c:v>
                </c:pt>
                <c:pt idx="82">
                  <c:v>1093</c:v>
                </c:pt>
                <c:pt idx="83">
                  <c:v>1217</c:v>
                </c:pt>
                <c:pt idx="84">
                  <c:v>1542</c:v>
                </c:pt>
                <c:pt idx="85">
                  <c:v>988</c:v>
                </c:pt>
                <c:pt idx="86">
                  <c:v>1510</c:v>
                </c:pt>
                <c:pt idx="87" formatCode="0">
                  <c:v>928.23809283716093</c:v>
                </c:pt>
                <c:pt idx="88" formatCode="0">
                  <c:v>1569.4118530070978</c:v>
                </c:pt>
                <c:pt idx="89" formatCode="0">
                  <c:v>862.75886375356629</c:v>
                </c:pt>
                <c:pt idx="90" formatCode="0">
                  <c:v>1641.5780828816255</c:v>
                </c:pt>
                <c:pt idx="91" formatCode="0">
                  <c:v>783.22272981933236</c:v>
                </c:pt>
                <c:pt idx="92" formatCode="0">
                  <c:v>1729.2367649577591</c:v>
                </c:pt>
                <c:pt idx="93" formatCode="0">
                  <c:v>686.61199249485571</c:v>
                </c:pt>
                <c:pt idx="94" formatCode="0">
                  <c:v>1835.7137772207607</c:v>
                </c:pt>
                <c:pt idx="95" formatCode="0">
                  <c:v>569.26112183150735</c:v>
                </c:pt>
                <c:pt idx="96" formatCode="0">
                  <c:v>1965.0489881997328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6-442A-883A-599C879A40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 Exponential'!$A$7:$B$104</c:f>
              <c:multiLvlStrCache>
                <c:ptCount val="9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' Exponential'!$H$8:$H$98</c:f>
              <c:numCache>
                <c:formatCode>0</c:formatCode>
                <c:ptCount val="91"/>
                <c:pt idx="0">
                  <c:v>1470</c:v>
                </c:pt>
                <c:pt idx="1">
                  <c:v>808.72559999999999</c:v>
                </c:pt>
                <c:pt idx="2">
                  <c:v>1004.1039708256</c:v>
                </c:pt>
                <c:pt idx="3">
                  <c:v>1271.8055140834065</c:v>
                </c:pt>
                <c:pt idx="4">
                  <c:v>1092.3736496797462</c:v>
                </c:pt>
                <c:pt idx="5">
                  <c:v>1207.6848614001055</c:v>
                </c:pt>
                <c:pt idx="6">
                  <c:v>1529.8523912143755</c:v>
                </c:pt>
                <c:pt idx="7">
                  <c:v>1887.1032503996232</c:v>
                </c:pt>
                <c:pt idx="8">
                  <c:v>1448.344103656189</c:v>
                </c:pt>
                <c:pt idx="9">
                  <c:v>1827.0955147582154</c:v>
                </c:pt>
                <c:pt idx="10">
                  <c:v>1695.8374896508319</c:v>
                </c:pt>
                <c:pt idx="11">
                  <c:v>1796.3098802068985</c:v>
                </c:pt>
                <c:pt idx="12">
                  <c:v>1264.7445857937507</c:v>
                </c:pt>
                <c:pt idx="13">
                  <c:v>1122.8520879203991</c:v>
                </c:pt>
                <c:pt idx="14">
                  <c:v>1579.2944413732171</c:v>
                </c:pt>
                <c:pt idx="15">
                  <c:v>1086.3205024692015</c:v>
                </c:pt>
                <c:pt idx="16">
                  <c:v>1396.7662370058354</c:v>
                </c:pt>
                <c:pt idx="17">
                  <c:v>1497.317156812016</c:v>
                </c:pt>
                <c:pt idx="18">
                  <c:v>1381.2445906777298</c:v>
                </c:pt>
                <c:pt idx="19">
                  <c:v>1314.8475814216276</c:v>
                </c:pt>
                <c:pt idx="20">
                  <c:v>1484.7426615948978</c:v>
                </c:pt>
                <c:pt idx="21">
                  <c:v>1826.6847204272826</c:v>
                </c:pt>
                <c:pt idx="22">
                  <c:v>1775.2323696110841</c:v>
                </c:pt>
                <c:pt idx="23">
                  <c:v>1847.7164534858377</c:v>
                </c:pt>
                <c:pt idx="24">
                  <c:v>1766.4717809042122</c:v>
                </c:pt>
                <c:pt idx="25">
                  <c:v>1841.9983758469382</c:v>
                </c:pt>
                <c:pt idx="26">
                  <c:v>1847.5107858650074</c:v>
                </c:pt>
                <c:pt idx="27">
                  <c:v>1831.5181005043221</c:v>
                </c:pt>
                <c:pt idx="28">
                  <c:v>1848.5810735040966</c:v>
                </c:pt>
                <c:pt idx="29">
                  <c:v>1662.7838264494676</c:v>
                </c:pt>
                <c:pt idx="30">
                  <c:v>1681.7581845076745</c:v>
                </c:pt>
                <c:pt idx="31">
                  <c:v>1809.8710791653382</c:v>
                </c:pt>
                <c:pt idx="32">
                  <c:v>1846.3832579113191</c:v>
                </c:pt>
                <c:pt idx="33">
                  <c:v>1268.4478841690645</c:v>
                </c:pt>
                <c:pt idx="34">
                  <c:v>996.83175627711842</c:v>
                </c:pt>
                <c:pt idx="35">
                  <c:v>1328.7565057219556</c:v>
                </c:pt>
                <c:pt idx="36">
                  <c:v>927.85173060965099</c:v>
                </c:pt>
                <c:pt idx="37">
                  <c:v>1267.4693338632201</c:v>
                </c:pt>
                <c:pt idx="38">
                  <c:v>1309.9349057485524</c:v>
                </c:pt>
                <c:pt idx="39">
                  <c:v>1162.3220316853349</c:v>
                </c:pt>
                <c:pt idx="40">
                  <c:v>1131.1076408361669</c:v>
                </c:pt>
                <c:pt idx="41">
                  <c:v>1167.3590992872473</c:v>
                </c:pt>
                <c:pt idx="42">
                  <c:v>1518.5408833443892</c:v>
                </c:pt>
                <c:pt idx="43">
                  <c:v>803.76841082933765</c:v>
                </c:pt>
                <c:pt idx="44">
                  <c:v>1452.0725628124646</c:v>
                </c:pt>
                <c:pt idx="45">
                  <c:v>1777.1191695953398</c:v>
                </c:pt>
                <c:pt idx="46">
                  <c:v>1869.5662459242455</c:v>
                </c:pt>
                <c:pt idx="47">
                  <c:v>1789.5892447012322</c:v>
                </c:pt>
                <c:pt idx="48">
                  <c:v>1711.7911439741313</c:v>
                </c:pt>
                <c:pt idx="49">
                  <c:v>1730.7574372127858</c:v>
                </c:pt>
                <c:pt idx="50">
                  <c:v>1202.0052514820813</c:v>
                </c:pt>
                <c:pt idx="51">
                  <c:v>1731.018983697644</c:v>
                </c:pt>
                <c:pt idx="52">
                  <c:v>1801.5339973088619</c:v>
                </c:pt>
                <c:pt idx="53">
                  <c:v>1815.2730780588297</c:v>
                </c:pt>
                <c:pt idx="54">
                  <c:v>1767.5807801763201</c:v>
                </c:pt>
                <c:pt idx="55">
                  <c:v>1896.9913204052734</c:v>
                </c:pt>
                <c:pt idx="56">
                  <c:v>1926.7582343949318</c:v>
                </c:pt>
                <c:pt idx="57">
                  <c:v>1556.711026070652</c:v>
                </c:pt>
                <c:pt idx="58">
                  <c:v>1744.3905911735608</c:v>
                </c:pt>
                <c:pt idx="59">
                  <c:v>1774.8195832669912</c:v>
                </c:pt>
                <c:pt idx="60">
                  <c:v>1745.2610768784418</c:v>
                </c:pt>
                <c:pt idx="61">
                  <c:v>1748.2797097848661</c:v>
                </c:pt>
                <c:pt idx="62">
                  <c:v>1632.2484149179304</c:v>
                </c:pt>
                <c:pt idx="63">
                  <c:v>1778.5571228749213</c:v>
                </c:pt>
                <c:pt idx="64">
                  <c:v>1744.8793843835215</c:v>
                </c:pt>
                <c:pt idx="65">
                  <c:v>1800.1185177492173</c:v>
                </c:pt>
                <c:pt idx="66">
                  <c:v>1658.9160244933789</c:v>
                </c:pt>
                <c:pt idx="67">
                  <c:v>1312.9416399146382</c:v>
                </c:pt>
                <c:pt idx="68">
                  <c:v>1268.9209999653574</c:v>
                </c:pt>
                <c:pt idx="69">
                  <c:v>1633.8111117995379</c:v>
                </c:pt>
                <c:pt idx="70">
                  <c:v>1787.2145260185839</c:v>
                </c:pt>
                <c:pt idx="71">
                  <c:v>1241.426711744878</c:v>
                </c:pt>
                <c:pt idx="72">
                  <c:v>1805.243910489766</c:v>
                </c:pt>
                <c:pt idx="73">
                  <c:v>1804.9750908851431</c:v>
                </c:pt>
                <c:pt idx="74">
                  <c:v>1580.1692478184457</c:v>
                </c:pt>
                <c:pt idx="75">
                  <c:v>634.36032373578905</c:v>
                </c:pt>
                <c:pt idx="76">
                  <c:v>915.00482229880629</c:v>
                </c:pt>
                <c:pt idx="77">
                  <c:v>1072.6032395275568</c:v>
                </c:pt>
                <c:pt idx="78">
                  <c:v>868.04545476648775</c:v>
                </c:pt>
                <c:pt idx="79">
                  <c:v>1758.5115499774272</c:v>
                </c:pt>
                <c:pt idx="80">
                  <c:v>1776.6838664701052</c:v>
                </c:pt>
                <c:pt idx="81">
                  <c:v>1757.1940528206069</c:v>
                </c:pt>
                <c:pt idx="82">
                  <c:v>1025.1698465497484</c:v>
                </c:pt>
                <c:pt idx="83">
                  <c:v>1236.5904625909534</c:v>
                </c:pt>
                <c:pt idx="84">
                  <c:v>1573.1896435983615</c:v>
                </c:pt>
                <c:pt idx="85">
                  <c:v>928.23809283716093</c:v>
                </c:pt>
                <c:pt idx="86">
                  <c:v>1569.4118530070978</c:v>
                </c:pt>
                <c:pt idx="87">
                  <c:v>862.75886375356629</c:v>
                </c:pt>
                <c:pt idx="88">
                  <c:v>1641.5780828816255</c:v>
                </c:pt>
                <c:pt idx="89">
                  <c:v>783.22272981933236</c:v>
                </c:pt>
                <c:pt idx="90">
                  <c:v>1729.2367649577591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6-442A-883A-599C879A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21895"/>
        <c:axId val="16712792"/>
      </c:lineChart>
      <c:catAx>
        <c:axId val="616521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792"/>
        <c:crosses val="autoZero"/>
        <c:auto val="1"/>
        <c:lblAlgn val="ctr"/>
        <c:lblOffset val="100"/>
        <c:noMultiLvlLbl val="0"/>
      </c:catAx>
      <c:valAx>
        <c:axId val="167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1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Winter,s</a:t>
            </a:r>
            <a:r>
              <a:rPr lang="en-US" baseline="0"/>
              <a:t> Forcast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'Winter''s method'!$C$1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'Winter''s method'!$A$2:$B$99</c:f>
              <c:multiLvlStrCache>
                <c:ptCount val="9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'Winter''s method'!$C$9:$C$88</c:f>
              <c:numCache>
                <c:formatCode>#,##0</c:formatCode>
                <c:ptCount val="80"/>
                <c:pt idx="0">
                  <c:v>1854</c:v>
                </c:pt>
                <c:pt idx="1">
                  <c:v>1489</c:v>
                </c:pt>
                <c:pt idx="2">
                  <c:v>1792</c:v>
                </c:pt>
                <c:pt idx="3">
                  <c:v>1708</c:v>
                </c:pt>
                <c:pt idx="4">
                  <c:v>1787</c:v>
                </c:pt>
                <c:pt idx="5">
                  <c:v>1314</c:v>
                </c:pt>
                <c:pt idx="6">
                  <c:v>1136</c:v>
                </c:pt>
                <c:pt idx="7">
                  <c:v>1537</c:v>
                </c:pt>
                <c:pt idx="8">
                  <c:v>1132</c:v>
                </c:pt>
                <c:pt idx="9">
                  <c:v>1368</c:v>
                </c:pt>
                <c:pt idx="10">
                  <c:v>1488</c:v>
                </c:pt>
                <c:pt idx="11">
                  <c:v>1392</c:v>
                </c:pt>
                <c:pt idx="12">
                  <c:v>1321</c:v>
                </c:pt>
                <c:pt idx="13">
                  <c:v>1469</c:v>
                </c:pt>
                <c:pt idx="14">
                  <c:v>1795</c:v>
                </c:pt>
                <c:pt idx="15">
                  <c:v>1780</c:v>
                </c:pt>
                <c:pt idx="16">
                  <c:v>1841</c:v>
                </c:pt>
                <c:pt idx="17">
                  <c:v>1774</c:v>
                </c:pt>
                <c:pt idx="18">
                  <c:v>1835</c:v>
                </c:pt>
                <c:pt idx="19">
                  <c:v>1847</c:v>
                </c:pt>
                <c:pt idx="20">
                  <c:v>1833</c:v>
                </c:pt>
                <c:pt idx="21">
                  <c:v>1847</c:v>
                </c:pt>
                <c:pt idx="22">
                  <c:v>1680</c:v>
                </c:pt>
                <c:pt idx="23">
                  <c:v>1680</c:v>
                </c:pt>
                <c:pt idx="24">
                  <c:v>1798</c:v>
                </c:pt>
                <c:pt idx="25">
                  <c:v>1843</c:v>
                </c:pt>
                <c:pt idx="26">
                  <c:v>1322</c:v>
                </c:pt>
                <c:pt idx="27">
                  <c:v>1022</c:v>
                </c:pt>
                <c:pt idx="28">
                  <c:v>1298</c:v>
                </c:pt>
                <c:pt idx="29">
                  <c:v>956</c:v>
                </c:pt>
                <c:pt idx="30">
                  <c:v>1236</c:v>
                </c:pt>
                <c:pt idx="31">
                  <c:v>1306</c:v>
                </c:pt>
                <c:pt idx="32">
                  <c:v>1176</c:v>
                </c:pt>
                <c:pt idx="33">
                  <c:v>1134</c:v>
                </c:pt>
                <c:pt idx="34">
                  <c:v>1164</c:v>
                </c:pt>
                <c:pt idx="35">
                  <c:v>1486</c:v>
                </c:pt>
                <c:pt idx="36">
                  <c:v>870</c:v>
                </c:pt>
                <c:pt idx="37">
                  <c:v>1392</c:v>
                </c:pt>
                <c:pt idx="38">
                  <c:v>1747</c:v>
                </c:pt>
                <c:pt idx="39">
                  <c:v>1861</c:v>
                </c:pt>
                <c:pt idx="40">
                  <c:v>1797</c:v>
                </c:pt>
                <c:pt idx="41">
                  <c:v>1719</c:v>
                </c:pt>
                <c:pt idx="42">
                  <c:v>1729</c:v>
                </c:pt>
                <c:pt idx="43">
                  <c:v>1251</c:v>
                </c:pt>
                <c:pt idx="44">
                  <c:v>1682</c:v>
                </c:pt>
                <c:pt idx="45">
                  <c:v>1795</c:v>
                </c:pt>
                <c:pt idx="46">
                  <c:v>1814</c:v>
                </c:pt>
                <c:pt idx="47">
                  <c:v>1772</c:v>
                </c:pt>
                <c:pt idx="48">
                  <c:v>1885</c:v>
                </c:pt>
                <c:pt idx="49">
                  <c:v>1924</c:v>
                </c:pt>
                <c:pt idx="50">
                  <c:v>1591</c:v>
                </c:pt>
                <c:pt idx="51">
                  <c:v>1727</c:v>
                </c:pt>
                <c:pt idx="52">
                  <c:v>1772</c:v>
                </c:pt>
                <c:pt idx="53">
                  <c:v>1748</c:v>
                </c:pt>
                <c:pt idx="54">
                  <c:v>1748</c:v>
                </c:pt>
                <c:pt idx="55">
                  <c:v>1643</c:v>
                </c:pt>
                <c:pt idx="56">
                  <c:v>1765</c:v>
                </c:pt>
                <c:pt idx="57">
                  <c:v>1748</c:v>
                </c:pt>
                <c:pt idx="58">
                  <c:v>1795</c:v>
                </c:pt>
                <c:pt idx="59">
                  <c:v>1672</c:v>
                </c:pt>
                <c:pt idx="60">
                  <c:v>1345</c:v>
                </c:pt>
                <c:pt idx="61">
                  <c:v>1273</c:v>
                </c:pt>
                <c:pt idx="62">
                  <c:v>1600</c:v>
                </c:pt>
                <c:pt idx="63">
                  <c:v>1773</c:v>
                </c:pt>
                <c:pt idx="64">
                  <c:v>1292</c:v>
                </c:pt>
                <c:pt idx="65">
                  <c:v>1753</c:v>
                </c:pt>
                <c:pt idx="66">
                  <c:v>1805</c:v>
                </c:pt>
                <c:pt idx="67">
                  <c:v>1601</c:v>
                </c:pt>
                <c:pt idx="68">
                  <c:v>722</c:v>
                </c:pt>
                <c:pt idx="69">
                  <c:v>889</c:v>
                </c:pt>
                <c:pt idx="70">
                  <c:v>1058</c:v>
                </c:pt>
                <c:pt idx="71">
                  <c:v>887</c:v>
                </c:pt>
                <c:pt idx="72">
                  <c:v>1676</c:v>
                </c:pt>
                <c:pt idx="73">
                  <c:v>1775</c:v>
                </c:pt>
                <c:pt idx="74">
                  <c:v>1759</c:v>
                </c:pt>
                <c:pt idx="75">
                  <c:v>1093</c:v>
                </c:pt>
                <c:pt idx="76">
                  <c:v>1217</c:v>
                </c:pt>
                <c:pt idx="77">
                  <c:v>1542</c:v>
                </c:pt>
                <c:pt idx="78">
                  <c:v>988</c:v>
                </c:pt>
                <c:pt idx="79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2-408E-98F3-5CDA04AE3EAE}"/>
            </c:ext>
          </c:extLst>
        </c:ser>
        <c:ser>
          <c:idx val="1"/>
          <c:order val="1"/>
          <c:tx>
            <c:strRef>
              <c:f>'Winter''s method'!$J$1</c:f>
              <c:strCache>
                <c:ptCount val="1"/>
                <c:pt idx="0">
                  <c:v>Forcast,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'Winter''s method'!$A$2:$B$99</c:f>
              <c:multiLvlStrCache>
                <c:ptCount val="9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'Winter''s method'!$J$10:$J$99</c:f>
              <c:numCache>
                <c:formatCode>#,##0</c:formatCode>
                <c:ptCount val="90"/>
                <c:pt idx="0">
                  <c:v>1767.7496233941479</c:v>
                </c:pt>
                <c:pt idx="1">
                  <c:v>1364.8100956179246</c:v>
                </c:pt>
                <c:pt idx="2">
                  <c:v>1647.1813526654105</c:v>
                </c:pt>
                <c:pt idx="3">
                  <c:v>1665.595577294725</c:v>
                </c:pt>
                <c:pt idx="4">
                  <c:v>1703.153037445567</c:v>
                </c:pt>
                <c:pt idx="5">
                  <c:v>1370.5897192644093</c:v>
                </c:pt>
                <c:pt idx="6">
                  <c:v>1290.8880679658828</c:v>
                </c:pt>
                <c:pt idx="7">
                  <c:v>1620.4581232431433</c:v>
                </c:pt>
                <c:pt idx="8">
                  <c:v>1180.184181043709</c:v>
                </c:pt>
                <c:pt idx="9">
                  <c:v>1393.3833754554214</c:v>
                </c:pt>
                <c:pt idx="10">
                  <c:v>1478.8997084761631</c:v>
                </c:pt>
                <c:pt idx="11">
                  <c:v>1400.0340078292197</c:v>
                </c:pt>
                <c:pt idx="12">
                  <c:v>1278.6407374262603</c:v>
                </c:pt>
                <c:pt idx="13">
                  <c:v>1409.4433481066601</c:v>
                </c:pt>
                <c:pt idx="14">
                  <c:v>1760.8584204670033</c:v>
                </c:pt>
                <c:pt idx="15">
                  <c:v>1664.5059585968497</c:v>
                </c:pt>
                <c:pt idx="16">
                  <c:v>1783.9368300596293</c:v>
                </c:pt>
                <c:pt idx="17">
                  <c:v>1759.4481093724166</c:v>
                </c:pt>
                <c:pt idx="18">
                  <c:v>1792.9199142833586</c:v>
                </c:pt>
                <c:pt idx="19">
                  <c:v>1774.9103573279488</c:v>
                </c:pt>
                <c:pt idx="20">
                  <c:v>1795.5914823268702</c:v>
                </c:pt>
                <c:pt idx="21">
                  <c:v>1885.940649999055</c:v>
                </c:pt>
                <c:pt idx="22">
                  <c:v>1708.2302215064237</c:v>
                </c:pt>
                <c:pt idx="23">
                  <c:v>1720.3764257514272</c:v>
                </c:pt>
                <c:pt idx="24">
                  <c:v>1796.9186826942002</c:v>
                </c:pt>
                <c:pt idx="25">
                  <c:v>1832.2733399712422</c:v>
                </c:pt>
                <c:pt idx="26">
                  <c:v>1413.6894793260278</c:v>
                </c:pt>
                <c:pt idx="27">
                  <c:v>1163.4996922893847</c:v>
                </c:pt>
                <c:pt idx="28">
                  <c:v>1380.1499247637234</c:v>
                </c:pt>
                <c:pt idx="29">
                  <c:v>1065.7713478952517</c:v>
                </c:pt>
                <c:pt idx="30">
                  <c:v>1273.6655716460955</c:v>
                </c:pt>
                <c:pt idx="31">
                  <c:v>1338.4665936770757</c:v>
                </c:pt>
                <c:pt idx="32">
                  <c:v>1238.1732949339034</c:v>
                </c:pt>
                <c:pt idx="33">
                  <c:v>1116.6684692825031</c:v>
                </c:pt>
                <c:pt idx="34">
                  <c:v>1111.0701928047588</c:v>
                </c:pt>
                <c:pt idx="35">
                  <c:v>1432.655104213942</c:v>
                </c:pt>
                <c:pt idx="36">
                  <c:v>912.47511341784752</c:v>
                </c:pt>
                <c:pt idx="37">
                  <c:v>1363.0959690889713</c:v>
                </c:pt>
                <c:pt idx="38">
                  <c:v>1663.4763116020238</c:v>
                </c:pt>
                <c:pt idx="39">
                  <c:v>1754.418633260055</c:v>
                </c:pt>
                <c:pt idx="40">
                  <c:v>1692.8625742147815</c:v>
                </c:pt>
                <c:pt idx="41">
                  <c:v>1639.9377104979319</c:v>
                </c:pt>
                <c:pt idx="42">
                  <c:v>1724.3489361606166</c:v>
                </c:pt>
                <c:pt idx="43">
                  <c:v>1244.9854065537829</c:v>
                </c:pt>
                <c:pt idx="44">
                  <c:v>1676.4531244129143</c:v>
                </c:pt>
                <c:pt idx="45">
                  <c:v>1818.1206850304159</c:v>
                </c:pt>
                <c:pt idx="46">
                  <c:v>1830.9576275489876</c:v>
                </c:pt>
                <c:pt idx="47">
                  <c:v>1763.7243722144212</c:v>
                </c:pt>
                <c:pt idx="48">
                  <c:v>1827.2733677850015</c:v>
                </c:pt>
                <c:pt idx="49">
                  <c:v>1885.6076375784924</c:v>
                </c:pt>
                <c:pt idx="50">
                  <c:v>1525.3051682546791</c:v>
                </c:pt>
                <c:pt idx="51">
                  <c:v>1738.0218913664498</c:v>
                </c:pt>
                <c:pt idx="52">
                  <c:v>1806.8166592360956</c:v>
                </c:pt>
                <c:pt idx="53">
                  <c:v>1788.0170339193066</c:v>
                </c:pt>
                <c:pt idx="54">
                  <c:v>1764.6044604947379</c:v>
                </c:pt>
                <c:pt idx="55">
                  <c:v>1684.6697431362804</c:v>
                </c:pt>
                <c:pt idx="56">
                  <c:v>1778.5908719477502</c:v>
                </c:pt>
                <c:pt idx="57">
                  <c:v>1670.8363140122551</c:v>
                </c:pt>
                <c:pt idx="58">
                  <c:v>1770.2349648623047</c:v>
                </c:pt>
                <c:pt idx="59">
                  <c:v>1700.5682147245873</c:v>
                </c:pt>
                <c:pt idx="60">
                  <c:v>1444.7635809791609</c:v>
                </c:pt>
                <c:pt idx="61">
                  <c:v>1369.3649272436592</c:v>
                </c:pt>
                <c:pt idx="62">
                  <c:v>1595.5499974467361</c:v>
                </c:pt>
                <c:pt idx="63">
                  <c:v>1753.8929437413258</c:v>
                </c:pt>
                <c:pt idx="64">
                  <c:v>1346.7360438870528</c:v>
                </c:pt>
                <c:pt idx="65">
                  <c:v>1712.8343014101063</c:v>
                </c:pt>
                <c:pt idx="66">
                  <c:v>1749.3359680015506</c:v>
                </c:pt>
                <c:pt idx="67">
                  <c:v>1560.4495922410747</c:v>
                </c:pt>
                <c:pt idx="68">
                  <c:v>885.51024855392507</c:v>
                </c:pt>
                <c:pt idx="69">
                  <c:v>1036.8974483632237</c:v>
                </c:pt>
                <c:pt idx="70">
                  <c:v>1174.7618702392308</c:v>
                </c:pt>
                <c:pt idx="71">
                  <c:v>940.04378489561145</c:v>
                </c:pt>
                <c:pt idx="72">
                  <c:v>1618.0140885264923</c:v>
                </c:pt>
                <c:pt idx="73">
                  <c:v>1703.3759168988549</c:v>
                </c:pt>
                <c:pt idx="74">
                  <c:v>1653.8917038848278</c:v>
                </c:pt>
                <c:pt idx="75">
                  <c:v>1032.1137589986797</c:v>
                </c:pt>
                <c:pt idx="76">
                  <c:v>1198.1974035188548</c:v>
                </c:pt>
                <c:pt idx="77">
                  <c:v>1504.4957989811355</c:v>
                </c:pt>
                <c:pt idx="78">
                  <c:v>1037.7933585637388</c:v>
                </c:pt>
                <c:pt idx="79">
                  <c:v>1784.7730887409396</c:v>
                </c:pt>
                <c:pt idx="80">
                  <c:v>1654.7520681516332</c:v>
                </c:pt>
                <c:pt idx="81">
                  <c:v>986.32144543944275</c:v>
                </c:pt>
                <c:pt idx="82">
                  <c:v>1137.9980340878499</c:v>
                </c:pt>
                <c:pt idx="83">
                  <c:v>1415.5597005538655</c:v>
                </c:pt>
                <c:pt idx="84">
                  <c:v>987.01027265206108</c:v>
                </c:pt>
                <c:pt idx="85">
                  <c:v>1576.2768216465192</c:v>
                </c:pt>
                <c:pt idx="86">
                  <c:v>1307.7708475242105</c:v>
                </c:pt>
                <c:pt idx="87">
                  <c:v>1307.7708475242105</c:v>
                </c:pt>
                <c:pt idx="88">
                  <c:v>1307.7708475242105</c:v>
                </c:pt>
                <c:pt idx="89">
                  <c:v>1307.7708475242105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2-408E-98F3-5CDA04AE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315103"/>
        <c:axId val="869328063"/>
      </c:lineChart>
      <c:catAx>
        <c:axId val="8693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28063"/>
        <c:crosses val="autoZero"/>
        <c:auto val="1"/>
        <c:lblAlgn val="ctr"/>
        <c:lblOffset val="100"/>
        <c:noMultiLvlLbl val="0"/>
      </c:catAx>
      <c:valAx>
        <c:axId val="8693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 Capped deseasonalized(Pickup)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'Capped Deseasonalized'!$E$1</c:f>
              <c:strCache>
                <c:ptCount val="1"/>
                <c:pt idx="0">
                  <c:v> PICKUP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'Capped Deseasonalized'!$A$2:$B$99</c:f>
              <c:multiLvlStrCache>
                <c:ptCount val="9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'Capped Deseasonalized'!$E$2:$E$88</c:f>
              <c:numCache>
                <c:formatCode>0.000_)</c:formatCode>
                <c:ptCount val="87"/>
                <c:pt idx="0">
                  <c:v>0.97222222222222221</c:v>
                </c:pt>
                <c:pt idx="1">
                  <c:v>1.0069444444444444</c:v>
                </c:pt>
                <c:pt idx="2">
                  <c:v>1.1922611850060461</c:v>
                </c:pt>
                <c:pt idx="3">
                  <c:v>1.3098739495798319</c:v>
                </c:pt>
                <c:pt idx="4">
                  <c:v>1.4986486486486486</c:v>
                </c:pt>
                <c:pt idx="5">
                  <c:v>1.3182819383259912</c:v>
                </c:pt>
                <c:pt idx="6">
                  <c:v>1.1441647597254005</c:v>
                </c:pt>
                <c:pt idx="7">
                  <c:v>0.91150442477876104</c:v>
                </c:pt>
                <c:pt idx="8">
                  <c:v>0.94002525252525249</c:v>
                </c:pt>
                <c:pt idx="9">
                  <c:v>1.0653983353151011</c:v>
                </c:pt>
                <c:pt idx="10">
                  <c:v>1.0142517814726841</c:v>
                </c:pt>
                <c:pt idx="11">
                  <c:v>1.1168750000000001</c:v>
                </c:pt>
                <c:pt idx="12">
                  <c:v>1.2200557103064067</c:v>
                </c:pt>
                <c:pt idx="13">
                  <c:v>1.1882845188284519</c:v>
                </c:pt>
                <c:pt idx="14">
                  <c:v>1.0563573883161512</c:v>
                </c:pt>
                <c:pt idx="15">
                  <c:v>1.1308691308691308</c:v>
                </c:pt>
                <c:pt idx="16">
                  <c:v>1.209549071618037</c:v>
                </c:pt>
                <c:pt idx="17">
                  <c:v>1.2927888792354474</c:v>
                </c:pt>
                <c:pt idx="18">
                  <c:v>1.4777070063694266</c:v>
                </c:pt>
                <c:pt idx="19">
                  <c:v>1.494343891402715</c:v>
                </c:pt>
                <c:pt idx="20">
                  <c:v>1.1171102661596959</c:v>
                </c:pt>
                <c:pt idx="21">
                  <c:v>0.95225464190981435</c:v>
                </c:pt>
                <c:pt idx="22">
                  <c:v>0.90677534386143654</c:v>
                </c:pt>
                <c:pt idx="23">
                  <c:v>0.91774675972083752</c:v>
                </c:pt>
                <c:pt idx="24">
                  <c:v>0.95633423180592991</c:v>
                </c:pt>
                <c:pt idx="25">
                  <c:v>0.93527013251783897</c:v>
                </c:pt>
                <c:pt idx="26">
                  <c:v>0.91480931154036649</c:v>
                </c:pt>
                <c:pt idx="27">
                  <c:v>0.89327485380116955</c:v>
                </c:pt>
                <c:pt idx="28">
                  <c:v>0.91526263627353821</c:v>
                </c:pt>
                <c:pt idx="29">
                  <c:v>0.98475967174677603</c:v>
                </c:pt>
                <c:pt idx="30">
                  <c:v>0.89647812166488794</c:v>
                </c:pt>
                <c:pt idx="31">
                  <c:v>0.98412698412698407</c:v>
                </c:pt>
                <c:pt idx="32">
                  <c:v>1.0628604382929643</c:v>
                </c:pt>
                <c:pt idx="33">
                  <c:v>1.1761565836298933</c:v>
                </c:pt>
                <c:pt idx="34">
                  <c:v>1.2727272727272727</c:v>
                </c:pt>
                <c:pt idx="35">
                  <c:v>0.95722713864306785</c:v>
                </c:pt>
                <c:pt idx="36">
                  <c:v>1.1273584905660377</c:v>
                </c:pt>
                <c:pt idx="37">
                  <c:v>1.2795031055900621</c:v>
                </c:pt>
                <c:pt idx="38">
                  <c:v>1.4367436743674367</c:v>
                </c:pt>
                <c:pt idx="39">
                  <c:v>1.4736842105263157</c:v>
                </c:pt>
                <c:pt idx="40">
                  <c:v>1.5512995896032831</c:v>
                </c:pt>
                <c:pt idx="41">
                  <c:v>1.3394706559263521</c:v>
                </c:pt>
                <c:pt idx="42">
                  <c:v>1.0830903790087463</c:v>
                </c:pt>
                <c:pt idx="43">
                  <c:v>1.1447368421052631</c:v>
                </c:pt>
                <c:pt idx="44">
                  <c:v>1.2167832167832169</c:v>
                </c:pt>
                <c:pt idx="45">
                  <c:v>1.2048275862068965</c:v>
                </c:pt>
                <c:pt idx="46">
                  <c:v>1.0701552616446233</c:v>
                </c:pt>
                <c:pt idx="47">
                  <c:v>1.2052313883299799</c:v>
                </c:pt>
                <c:pt idx="48">
                  <c:v>1.1638456330399458</c:v>
                </c:pt>
                <c:pt idx="49">
                  <c:v>0.96002220988339815</c:v>
                </c:pt>
                <c:pt idx="50">
                  <c:v>1.1414233576642336</c:v>
                </c:pt>
                <c:pt idx="51">
                  <c:v>1.0479750778816199</c:v>
                </c:pt>
                <c:pt idx="52">
                  <c:v>1.0039149888143177</c:v>
                </c:pt>
                <c:pt idx="53">
                  <c:v>0.98801742919389979</c:v>
                </c:pt>
                <c:pt idx="54">
                  <c:v>1.089790897908979</c:v>
                </c:pt>
                <c:pt idx="55">
                  <c:v>1.2745098039215685</c:v>
                </c:pt>
                <c:pt idx="56">
                  <c:v>0.91401425178147266</c:v>
                </c:pt>
                <c:pt idx="57">
                  <c:v>0.92500000000000004</c:v>
                </c:pt>
                <c:pt idx="58">
                  <c:v>1.1113256113256114</c:v>
                </c:pt>
                <c:pt idx="59">
                  <c:v>1.1351697629724535</c:v>
                </c:pt>
                <c:pt idx="60">
                  <c:v>1.1183621241202815</c:v>
                </c:pt>
                <c:pt idx="61">
                  <c:v>1.0966122961104141</c:v>
                </c:pt>
                <c:pt idx="62">
                  <c:v>0.96194379391100704</c:v>
                </c:pt>
                <c:pt idx="63">
                  <c:v>0.84611697027804411</c:v>
                </c:pt>
                <c:pt idx="64">
                  <c:v>0.9625550660792952</c:v>
                </c:pt>
                <c:pt idx="65">
                  <c:v>1.0761390887290168</c:v>
                </c:pt>
                <c:pt idx="66">
                  <c:v>1.1444216290212184</c:v>
                </c:pt>
                <c:pt idx="67">
                  <c:v>1.3096397273612463</c:v>
                </c:pt>
                <c:pt idx="68">
                  <c:v>1.2216890595009597</c:v>
                </c:pt>
                <c:pt idx="69">
                  <c:v>1.1095700416088765</c:v>
                </c:pt>
                <c:pt idx="70">
                  <c:v>0.91344667697063364</c:v>
                </c:pt>
                <c:pt idx="71">
                  <c:v>0.92219842969307642</c:v>
                </c:pt>
                <c:pt idx="72">
                  <c:v>0.97011621472053122</c:v>
                </c:pt>
                <c:pt idx="73">
                  <c:v>1.0737656157049376</c:v>
                </c:pt>
                <c:pt idx="74">
                  <c:v>1.1330502476999291</c:v>
                </c:pt>
                <c:pt idx="75">
                  <c:v>1.2053422370617697</c:v>
                </c:pt>
                <c:pt idx="76">
                  <c:v>1.0697954271961492</c:v>
                </c:pt>
                <c:pt idx="77">
                  <c:v>0.94211932324131786</c:v>
                </c:pt>
                <c:pt idx="78">
                  <c:v>0.93172268907563027</c:v>
                </c:pt>
                <c:pt idx="79">
                  <c:v>0.95771428571428574</c:v>
                </c:pt>
                <c:pt idx="80">
                  <c:v>0.99887450759707375</c:v>
                </c:pt>
                <c:pt idx="81">
                  <c:v>1.0062929061784898</c:v>
                </c:pt>
                <c:pt idx="82">
                  <c:v>1.1727467811158798</c:v>
                </c:pt>
                <c:pt idx="83">
                  <c:v>1.2559339525283797</c:v>
                </c:pt>
                <c:pt idx="84">
                  <c:v>0.98719590268886048</c:v>
                </c:pt>
                <c:pt idx="85">
                  <c:v>0.98406374501992033</c:v>
                </c:pt>
                <c:pt idx="86">
                  <c:v>1.0754985754985755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9-42A5-B463-E4AA16AB763E}"/>
            </c:ext>
          </c:extLst>
        </c:ser>
        <c:ser>
          <c:idx val="1"/>
          <c:order val="1"/>
          <c:tx>
            <c:strRef>
              <c:f>'Capped Deseasonalized'!$J$1</c:f>
              <c:strCache>
                <c:ptCount val="1"/>
                <c:pt idx="0">
                  <c:v>Adjusted_Pickup_Ratio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'Capped Deseasonalized'!$A$2:$B$99</c:f>
              <c:multiLvlStrCache>
                <c:ptCount val="9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'Capped Deseasonalized'!$J$2:$J$88</c:f>
              <c:numCache>
                <c:formatCode>General</c:formatCode>
                <c:ptCount val="87"/>
                <c:pt idx="0">
                  <c:v>0.87371777864883571</c:v>
                </c:pt>
                <c:pt idx="1">
                  <c:v>0.94068978962414895</c:v>
                </c:pt>
                <c:pt idx="2">
                  <c:v>1.0750324783646603</c:v>
                </c:pt>
                <c:pt idx="3">
                  <c:v>1.1809194819446407</c:v>
                </c:pt>
                <c:pt idx="4">
                  <c:v>1.335859711059713</c:v>
                </c:pt>
                <c:pt idx="5">
                  <c:v>1.2359262483044133</c:v>
                </c:pt>
                <c:pt idx="6">
                  <c:v>1.0228246423108145</c:v>
                </c:pt>
                <c:pt idx="7">
                  <c:v>0.84961432104256629</c:v>
                </c:pt>
                <c:pt idx="8">
                  <c:v>0.91230706271134054</c:v>
                </c:pt>
                <c:pt idx="9">
                  <c:v>1.0190331382106348</c:v>
                </c:pt>
                <c:pt idx="10">
                  <c:v>1.0432927769294975</c:v>
                </c:pt>
                <c:pt idx="11">
                  <c:v>1.1489969914062585</c:v>
                </c:pt>
                <c:pt idx="12">
                  <c:v>1.191021638377046</c:v>
                </c:pt>
                <c:pt idx="13">
                  <c:v>1.0394579167577762</c:v>
                </c:pt>
                <c:pt idx="14">
                  <c:v>0.90711735001882499</c:v>
                </c:pt>
                <c:pt idx="15">
                  <c:v>0.99325050399730841</c:v>
                </c:pt>
                <c:pt idx="16">
                  <c:v>1.082663634729881</c:v>
                </c:pt>
                <c:pt idx="17">
                  <c:v>1.1729655387356277</c:v>
                </c:pt>
                <c:pt idx="18">
                  <c:v>1.3256096263716872</c:v>
                </c:pt>
                <c:pt idx="19">
                  <c:v>1.3164138480561254</c:v>
                </c:pt>
                <c:pt idx="20">
                  <c:v>1.0126250214232471</c:v>
                </c:pt>
                <c:pt idx="21">
                  <c:v>0.86579114517686129</c:v>
                </c:pt>
                <c:pt idx="22">
                  <c:v>0.89820463483653157</c:v>
                </c:pt>
                <c:pt idx="23">
                  <c:v>0.95385731387652994</c:v>
                </c:pt>
                <c:pt idx="24">
                  <c:v>1.0163292999540592</c:v>
                </c:pt>
                <c:pt idx="25">
                  <c:v>1.0601087730597565</c:v>
                </c:pt>
                <c:pt idx="26">
                  <c:v>1.051476725122414</c:v>
                </c:pt>
                <c:pt idx="27">
                  <c:v>0.92823843544910112</c:v>
                </c:pt>
                <c:pt idx="28">
                  <c:v>0.85110623766757421</c:v>
                </c:pt>
                <c:pt idx="29">
                  <c:v>0.93128046582566382</c:v>
                </c:pt>
                <c:pt idx="30">
                  <c:v>0.94446898861023243</c:v>
                </c:pt>
                <c:pt idx="31">
                  <c:v>1.029268197431674</c:v>
                </c:pt>
                <c:pt idx="32">
                  <c:v>1.1225590538031971</c:v>
                </c:pt>
                <c:pt idx="33">
                  <c:v>1.1709529337214233</c:v>
                </c:pt>
                <c:pt idx="34">
                  <c:v>1.0712930747280565</c:v>
                </c:pt>
                <c:pt idx="35">
                  <c:v>0.86776510288372455</c:v>
                </c:pt>
                <c:pt idx="36">
                  <c:v>0.99176152090958503</c:v>
                </c:pt>
                <c:pt idx="37">
                  <c:v>1.1135424913304457</c:v>
                </c:pt>
                <c:pt idx="38">
                  <c:v>1.2399835984839911</c:v>
                </c:pt>
                <c:pt idx="39">
                  <c:v>1.3236406309354776</c:v>
                </c:pt>
                <c:pt idx="40">
                  <c:v>1.3424514294883212</c:v>
                </c:pt>
                <c:pt idx="41">
                  <c:v>1.0964555196923638</c:v>
                </c:pt>
                <c:pt idx="42">
                  <c:v>0.91772968338694105</c:v>
                </c:pt>
                <c:pt idx="43">
                  <c:v>0.99913227646993663</c:v>
                </c:pt>
                <c:pt idx="44">
                  <c:v>1.0858569049174529</c:v>
                </c:pt>
                <c:pt idx="45">
                  <c:v>1.1320152168910114</c:v>
                </c:pt>
                <c:pt idx="46">
                  <c:v>1.1261295740203665</c:v>
                </c:pt>
                <c:pt idx="47">
                  <c:v>1.1842446256665873</c:v>
                </c:pt>
                <c:pt idx="48">
                  <c:v>1.0302443874284635</c:v>
                </c:pt>
                <c:pt idx="49">
                  <c:v>0.86887467674813468</c:v>
                </c:pt>
                <c:pt idx="50">
                  <c:v>0.99772691395251201</c:v>
                </c:pt>
                <c:pt idx="51">
                  <c:v>1.0113422269471279</c:v>
                </c:pt>
                <c:pt idx="52">
                  <c:v>1.0384804899379481</c:v>
                </c:pt>
                <c:pt idx="53">
                  <c:v>1.0859264358192087</c:v>
                </c:pt>
                <c:pt idx="54">
                  <c:v>1.1314704298464497</c:v>
                </c:pt>
                <c:pt idx="55">
                  <c:v>1.0719650940492802</c:v>
                </c:pt>
                <c:pt idx="56">
                  <c:v>0.85061066002892805</c:v>
                </c:pt>
                <c:pt idx="57">
                  <c:v>0.90593433723469119</c:v>
                </c:pt>
                <c:pt idx="58">
                  <c:v>1.0393061902343428</c:v>
                </c:pt>
                <c:pt idx="59">
                  <c:v>1.0995860633141088</c:v>
                </c:pt>
                <c:pt idx="60">
                  <c:v>1.1497248783585445</c:v>
                </c:pt>
                <c:pt idx="61">
                  <c:v>1.1345888660479664</c:v>
                </c:pt>
                <c:pt idx="62">
                  <c:v>0.95412682083581823</c:v>
                </c:pt>
                <c:pt idx="63">
                  <c:v>0.82365712555952075</c:v>
                </c:pt>
                <c:pt idx="64">
                  <c:v>0.92186273018373122</c:v>
                </c:pt>
                <c:pt idx="65">
                  <c:v>1.0237742827253737</c:v>
                </c:pt>
                <c:pt idx="66">
                  <c:v>1.1038932634394776</c:v>
                </c:pt>
                <c:pt idx="67">
                  <c:v>1.2433475086184334</c:v>
                </c:pt>
                <c:pt idx="68">
                  <c:v>1.1917683321057511</c:v>
                </c:pt>
                <c:pt idx="69">
                  <c:v>1.0097823353593327</c:v>
                </c:pt>
                <c:pt idx="70">
                  <c:v>0.85038534692523404</c:v>
                </c:pt>
                <c:pt idx="71">
                  <c:v>0.90474609507772574</c:v>
                </c:pt>
                <c:pt idx="72">
                  <c:v>0.97697404924352738</c:v>
                </c:pt>
                <c:pt idx="73">
                  <c:v>1.0709994031295793</c:v>
                </c:pt>
                <c:pt idx="74">
                  <c:v>1.1569141192304966</c:v>
                </c:pt>
                <c:pt idx="75">
                  <c:v>1.1842953007170531</c:v>
                </c:pt>
                <c:pt idx="76">
                  <c:v>0.99478719279738648</c:v>
                </c:pt>
                <c:pt idx="77">
                  <c:v>0.86176767538483501</c:v>
                </c:pt>
                <c:pt idx="78">
                  <c:v>0.90878566049011456</c:v>
                </c:pt>
                <c:pt idx="79">
                  <c:v>0.97149963460852029</c:v>
                </c:pt>
                <c:pt idx="80">
                  <c:v>1.0361338972380103</c:v>
                </c:pt>
                <c:pt idx="81">
                  <c:v>1.0948715407115774</c:v>
                </c:pt>
                <c:pt idx="82">
                  <c:v>1.1693941254997475</c:v>
                </c:pt>
                <c:pt idx="83">
                  <c:v>1.0649619453333681</c:v>
                </c:pt>
                <c:pt idx="84">
                  <c:v>0.87966195790984258</c:v>
                </c:pt>
                <c:pt idx="85">
                  <c:v>0.93098529940668617</c:v>
                </c:pt>
                <c:pt idx="86">
                  <c:v>0.54874885936787965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9-42A5-B463-E4AA16A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79263"/>
        <c:axId val="869485023"/>
      </c:lineChart>
      <c:catAx>
        <c:axId val="8694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85023"/>
        <c:crosses val="autoZero"/>
        <c:auto val="1"/>
        <c:lblAlgn val="ctr"/>
        <c:lblOffset val="100"/>
        <c:noMultiLvlLbl val="0"/>
      </c:catAx>
      <c:valAx>
        <c:axId val="8694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Actual Demand vs Forecast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'Capped Deseasonalized'!$C$1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'Capped Deseasonalized'!$A$2:$B$93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'Capped Deseasonalized'!$C$2:$C$88</c:f>
              <c:numCache>
                <c:formatCode>#,##0</c:formatCode>
                <c:ptCount val="87"/>
                <c:pt idx="0">
                  <c:v>1470</c:v>
                </c:pt>
                <c:pt idx="1">
                  <c:v>870</c:v>
                </c:pt>
                <c:pt idx="2">
                  <c:v>986</c:v>
                </c:pt>
                <c:pt idx="3">
                  <c:v>1247</c:v>
                </c:pt>
                <c:pt idx="4">
                  <c:v>1109</c:v>
                </c:pt>
                <c:pt idx="5">
                  <c:v>1197</c:v>
                </c:pt>
                <c:pt idx="6">
                  <c:v>1500</c:v>
                </c:pt>
                <c:pt idx="7">
                  <c:v>1854</c:v>
                </c:pt>
                <c:pt idx="8">
                  <c:v>1489</c:v>
                </c:pt>
                <c:pt idx="9">
                  <c:v>1792</c:v>
                </c:pt>
                <c:pt idx="10">
                  <c:v>1708</c:v>
                </c:pt>
                <c:pt idx="11">
                  <c:v>1787</c:v>
                </c:pt>
                <c:pt idx="12">
                  <c:v>1314</c:v>
                </c:pt>
                <c:pt idx="13">
                  <c:v>1136</c:v>
                </c:pt>
                <c:pt idx="14">
                  <c:v>1537</c:v>
                </c:pt>
                <c:pt idx="15">
                  <c:v>1132</c:v>
                </c:pt>
                <c:pt idx="16">
                  <c:v>1368</c:v>
                </c:pt>
                <c:pt idx="17">
                  <c:v>1488</c:v>
                </c:pt>
                <c:pt idx="18">
                  <c:v>1392</c:v>
                </c:pt>
                <c:pt idx="19">
                  <c:v>1321</c:v>
                </c:pt>
                <c:pt idx="20">
                  <c:v>1469</c:v>
                </c:pt>
                <c:pt idx="21">
                  <c:v>1795</c:v>
                </c:pt>
                <c:pt idx="22">
                  <c:v>1780</c:v>
                </c:pt>
                <c:pt idx="23">
                  <c:v>1841</c:v>
                </c:pt>
                <c:pt idx="24">
                  <c:v>1774</c:v>
                </c:pt>
                <c:pt idx="25">
                  <c:v>1835</c:v>
                </c:pt>
                <c:pt idx="26">
                  <c:v>1847</c:v>
                </c:pt>
                <c:pt idx="27">
                  <c:v>1833</c:v>
                </c:pt>
                <c:pt idx="28">
                  <c:v>1847</c:v>
                </c:pt>
                <c:pt idx="29">
                  <c:v>1680</c:v>
                </c:pt>
                <c:pt idx="30">
                  <c:v>1680</c:v>
                </c:pt>
                <c:pt idx="31">
                  <c:v>1798</c:v>
                </c:pt>
                <c:pt idx="32">
                  <c:v>1843</c:v>
                </c:pt>
                <c:pt idx="33">
                  <c:v>1322</c:v>
                </c:pt>
                <c:pt idx="34">
                  <c:v>1022</c:v>
                </c:pt>
                <c:pt idx="35">
                  <c:v>1298</c:v>
                </c:pt>
                <c:pt idx="36">
                  <c:v>956</c:v>
                </c:pt>
                <c:pt idx="37">
                  <c:v>1236</c:v>
                </c:pt>
                <c:pt idx="38">
                  <c:v>1306</c:v>
                </c:pt>
                <c:pt idx="39">
                  <c:v>1176</c:v>
                </c:pt>
                <c:pt idx="40">
                  <c:v>1134</c:v>
                </c:pt>
                <c:pt idx="41">
                  <c:v>1164</c:v>
                </c:pt>
                <c:pt idx="42">
                  <c:v>1486</c:v>
                </c:pt>
                <c:pt idx="43">
                  <c:v>870</c:v>
                </c:pt>
                <c:pt idx="44">
                  <c:v>1392</c:v>
                </c:pt>
                <c:pt idx="45">
                  <c:v>1747</c:v>
                </c:pt>
                <c:pt idx="46">
                  <c:v>1861</c:v>
                </c:pt>
                <c:pt idx="47">
                  <c:v>1797</c:v>
                </c:pt>
                <c:pt idx="48">
                  <c:v>1719</c:v>
                </c:pt>
                <c:pt idx="49">
                  <c:v>1729</c:v>
                </c:pt>
                <c:pt idx="50">
                  <c:v>1251</c:v>
                </c:pt>
                <c:pt idx="51">
                  <c:v>1682</c:v>
                </c:pt>
                <c:pt idx="52">
                  <c:v>1795</c:v>
                </c:pt>
                <c:pt idx="53">
                  <c:v>1814</c:v>
                </c:pt>
                <c:pt idx="54">
                  <c:v>1772</c:v>
                </c:pt>
                <c:pt idx="55">
                  <c:v>1885</c:v>
                </c:pt>
                <c:pt idx="56">
                  <c:v>1924</c:v>
                </c:pt>
                <c:pt idx="57">
                  <c:v>1591</c:v>
                </c:pt>
                <c:pt idx="58">
                  <c:v>1727</c:v>
                </c:pt>
                <c:pt idx="59">
                  <c:v>1772</c:v>
                </c:pt>
                <c:pt idx="60">
                  <c:v>1748</c:v>
                </c:pt>
                <c:pt idx="61">
                  <c:v>1748</c:v>
                </c:pt>
                <c:pt idx="62">
                  <c:v>1643</c:v>
                </c:pt>
                <c:pt idx="63">
                  <c:v>1765</c:v>
                </c:pt>
                <c:pt idx="64">
                  <c:v>1748</c:v>
                </c:pt>
                <c:pt idx="65">
                  <c:v>1795</c:v>
                </c:pt>
                <c:pt idx="66">
                  <c:v>1672</c:v>
                </c:pt>
                <c:pt idx="67">
                  <c:v>1345</c:v>
                </c:pt>
                <c:pt idx="68">
                  <c:v>1273</c:v>
                </c:pt>
                <c:pt idx="69">
                  <c:v>1600</c:v>
                </c:pt>
                <c:pt idx="70">
                  <c:v>1773</c:v>
                </c:pt>
                <c:pt idx="71">
                  <c:v>1292</c:v>
                </c:pt>
                <c:pt idx="72">
                  <c:v>1753</c:v>
                </c:pt>
                <c:pt idx="73">
                  <c:v>1805</c:v>
                </c:pt>
                <c:pt idx="74">
                  <c:v>1601</c:v>
                </c:pt>
                <c:pt idx="75">
                  <c:v>722</c:v>
                </c:pt>
                <c:pt idx="76">
                  <c:v>889</c:v>
                </c:pt>
                <c:pt idx="77">
                  <c:v>1058</c:v>
                </c:pt>
                <c:pt idx="78">
                  <c:v>887</c:v>
                </c:pt>
                <c:pt idx="79">
                  <c:v>1676</c:v>
                </c:pt>
                <c:pt idx="80">
                  <c:v>1775</c:v>
                </c:pt>
                <c:pt idx="81">
                  <c:v>1759</c:v>
                </c:pt>
                <c:pt idx="82">
                  <c:v>1093</c:v>
                </c:pt>
                <c:pt idx="83">
                  <c:v>1217</c:v>
                </c:pt>
                <c:pt idx="84">
                  <c:v>1542</c:v>
                </c:pt>
                <c:pt idx="85">
                  <c:v>988</c:v>
                </c:pt>
                <c:pt idx="86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C-434F-B98F-D6549D5D0B36}"/>
            </c:ext>
          </c:extLst>
        </c:ser>
        <c:ser>
          <c:idx val="1"/>
          <c:order val="1"/>
          <c:tx>
            <c:strRef>
              <c:f>'Capped Deseasonalized'!$L$1</c:f>
              <c:strCache>
                <c:ptCount val="1"/>
                <c:pt idx="0">
                  <c:v>Predicted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'Capped Deseasonalized'!$A$2:$B$93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'Capped Deseasonalized'!$L$2:$L$88</c:f>
              <c:numCache>
                <c:formatCode>General</c:formatCode>
                <c:ptCount val="87"/>
                <c:pt idx="0">
                  <c:v>1321.0612813170396</c:v>
                </c:pt>
                <c:pt idx="1">
                  <c:v>812.75597823526471</c:v>
                </c:pt>
                <c:pt idx="2">
                  <c:v>889.0518596075741</c:v>
                </c:pt>
                <c:pt idx="3">
                  <c:v>1124.2353468112979</c:v>
                </c:pt>
                <c:pt idx="4">
                  <c:v>988.53618618418761</c:v>
                </c:pt>
                <c:pt idx="5">
                  <c:v>1122.2210334604074</c:v>
                </c:pt>
                <c:pt idx="6">
                  <c:v>1340.9231060694779</c:v>
                </c:pt>
                <c:pt idx="7">
                  <c:v>1728.1155290005797</c:v>
                </c:pt>
                <c:pt idx="8">
                  <c:v>1445.0943873347635</c:v>
                </c:pt>
                <c:pt idx="9">
                  <c:v>1714.0137384702878</c:v>
                </c:pt>
                <c:pt idx="10">
                  <c:v>1756.9050363492738</c:v>
                </c:pt>
                <c:pt idx="11">
                  <c:v>1838.3951862500137</c:v>
                </c:pt>
                <c:pt idx="12">
                  <c:v>1282.7303045320784</c:v>
                </c:pt>
                <c:pt idx="13">
                  <c:v>993.72176842043405</c:v>
                </c:pt>
                <c:pt idx="14">
                  <c:v>1319.8557442773904</c:v>
                </c:pt>
                <c:pt idx="15">
                  <c:v>994.24375450130572</c:v>
                </c:pt>
                <c:pt idx="16">
                  <c:v>1224.4925708794954</c:v>
                </c:pt>
                <c:pt idx="17">
                  <c:v>1350.0833350847074</c:v>
                </c:pt>
                <c:pt idx="18">
                  <c:v>1248.7242680421293</c:v>
                </c:pt>
                <c:pt idx="19">
                  <c:v>1163.7098416816148</c:v>
                </c:pt>
                <c:pt idx="20">
                  <c:v>1331.6019031715698</c:v>
                </c:pt>
                <c:pt idx="21">
                  <c:v>1632.0163086583834</c:v>
                </c:pt>
                <c:pt idx="22">
                  <c:v>1763.1756981841115</c:v>
                </c:pt>
                <c:pt idx="23">
                  <c:v>1913.437771636319</c:v>
                </c:pt>
                <c:pt idx="24">
                  <c:v>1885.2908514147798</c:v>
                </c:pt>
                <c:pt idx="25">
                  <c:v>2079.9334127432421</c:v>
                </c:pt>
                <c:pt idx="26">
                  <c:v>2122.9315080221536</c:v>
                </c:pt>
                <c:pt idx="27">
                  <c:v>1904.7452695415554</c:v>
                </c:pt>
                <c:pt idx="28">
                  <c:v>1717.5323876131647</c:v>
                </c:pt>
                <c:pt idx="29">
                  <c:v>1588.7644746985825</c:v>
                </c:pt>
                <c:pt idx="30">
                  <c:v>1769.9348846555756</c:v>
                </c:pt>
                <c:pt idx="31">
                  <c:v>1880.4729967076682</c:v>
                </c:pt>
                <c:pt idx="32">
                  <c:v>1946.5173992947437</c:v>
                </c:pt>
                <c:pt idx="33">
                  <c:v>1316.1510975028798</c:v>
                </c:pt>
                <c:pt idx="34">
                  <c:v>860.24833900662929</c:v>
                </c:pt>
                <c:pt idx="35">
                  <c:v>1176.6894795103306</c:v>
                </c:pt>
                <c:pt idx="36">
                  <c:v>841.01376973132813</c:v>
                </c:pt>
                <c:pt idx="37">
                  <c:v>1075.6820466252104</c:v>
                </c:pt>
                <c:pt idx="38">
                  <c:v>1127.1450910219478</c:v>
                </c:pt>
                <c:pt idx="39">
                  <c:v>1056.2652234865111</c:v>
                </c:pt>
                <c:pt idx="40">
                  <c:v>981.33199495596284</c:v>
                </c:pt>
                <c:pt idx="41">
                  <c:v>952.81984661266415</c:v>
                </c:pt>
                <c:pt idx="42">
                  <c:v>1259.1251256068831</c:v>
                </c:pt>
                <c:pt idx="43">
                  <c:v>759.34053011715184</c:v>
                </c:pt>
                <c:pt idx="44">
                  <c:v>1242.2202992255661</c:v>
                </c:pt>
                <c:pt idx="45">
                  <c:v>1641.4220644919665</c:v>
                </c:pt>
                <c:pt idx="46">
                  <c:v>1958.3393292214173</c:v>
                </c:pt>
                <c:pt idx="47">
                  <c:v>1765.7087368688817</c:v>
                </c:pt>
                <c:pt idx="48">
                  <c:v>1521.6709602318406</c:v>
                </c:pt>
                <c:pt idx="49">
                  <c:v>1564.8432928233906</c:v>
                </c:pt>
                <c:pt idx="50">
                  <c:v>1093.5086976919531</c:v>
                </c:pt>
                <c:pt idx="51">
                  <c:v>1623.2042742501403</c:v>
                </c:pt>
                <c:pt idx="52">
                  <c:v>1856.8031160090511</c:v>
                </c:pt>
                <c:pt idx="53">
                  <c:v>1993.7609361640671</c:v>
                </c:pt>
                <c:pt idx="54">
                  <c:v>1839.7709189303273</c:v>
                </c:pt>
                <c:pt idx="55">
                  <c:v>1585.4363740988854</c:v>
                </c:pt>
                <c:pt idx="56">
                  <c:v>1790.5354393608936</c:v>
                </c:pt>
                <c:pt idx="57">
                  <c:v>1558.2070600436689</c:v>
                </c:pt>
                <c:pt idx="58">
                  <c:v>1615.0818196241687</c:v>
                </c:pt>
                <c:pt idx="59">
                  <c:v>1716.4538448333237</c:v>
                </c:pt>
                <c:pt idx="60">
                  <c:v>1797.0199848744051</c:v>
                </c:pt>
                <c:pt idx="61">
                  <c:v>1808.5346524804584</c:v>
                </c:pt>
                <c:pt idx="62">
                  <c:v>1629.6486099875776</c:v>
                </c:pt>
                <c:pt idx="63">
                  <c:v>1718.1487639171603</c:v>
                </c:pt>
                <c:pt idx="64">
                  <c:v>1674.1027180136559</c:v>
                </c:pt>
                <c:pt idx="65">
                  <c:v>1707.6555035859235</c:v>
                </c:pt>
                <c:pt idx="66">
                  <c:v>1612.7880578850768</c:v>
                </c:pt>
                <c:pt idx="67">
                  <c:v>1276.9178913511309</c:v>
                </c:pt>
                <c:pt idx="68">
                  <c:v>1241.8226020541927</c:v>
                </c:pt>
                <c:pt idx="69">
                  <c:v>1456.1061275881577</c:v>
                </c:pt>
                <c:pt idx="70">
                  <c:v>1650.5979583818794</c:v>
                </c:pt>
                <c:pt idx="71">
                  <c:v>1267.5492792038938</c:v>
                </c:pt>
                <c:pt idx="72">
                  <c:v>1765.392106983054</c:v>
                </c:pt>
                <c:pt idx="73">
                  <c:v>1800.3499966608229</c:v>
                </c:pt>
                <c:pt idx="74">
                  <c:v>1634.7196504726917</c:v>
                </c:pt>
                <c:pt idx="75">
                  <c:v>709.39288512951487</c:v>
                </c:pt>
                <c:pt idx="76">
                  <c:v>826.6681572146282</c:v>
                </c:pt>
                <c:pt idx="77">
                  <c:v>967.76509945716975</c:v>
                </c:pt>
                <c:pt idx="78">
                  <c:v>865.163948786589</c:v>
                </c:pt>
                <c:pt idx="79">
                  <c:v>1700.1243605649106</c:v>
                </c:pt>
                <c:pt idx="80">
                  <c:v>1841.2099353919443</c:v>
                </c:pt>
                <c:pt idx="81">
                  <c:v>1913.8354531638374</c:v>
                </c:pt>
                <c:pt idx="82">
                  <c:v>1089.8753249657648</c:v>
                </c:pt>
                <c:pt idx="83">
                  <c:v>1031.9481250280337</c:v>
                </c:pt>
                <c:pt idx="84">
                  <c:v>1374.0319782551742</c:v>
                </c:pt>
                <c:pt idx="85">
                  <c:v>934.70924060431287</c:v>
                </c:pt>
                <c:pt idx="86">
                  <c:v>770.44339855250303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C-434F-B98F-D6549D5D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230623"/>
        <c:axId val="869321343"/>
      </c:lineChart>
      <c:catAx>
        <c:axId val="869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21343"/>
        <c:crosses val="autoZero"/>
        <c:auto val="1"/>
        <c:lblAlgn val="ctr"/>
        <c:lblOffset val="100"/>
        <c:noMultiLvlLbl val="0"/>
      </c:catAx>
      <c:valAx>
        <c:axId val="8693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Regression: Using Tuesdays to Predict Saturdayst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 TUESDAY BOOKINGS (for Saturday)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Regression!$A$2:$B$99</c:f>
              <c:multiLvlStrCache>
                <c:ptCount val="9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Regression!$D$2:$D$95</c:f>
              <c:numCache>
                <c:formatCode>#,##0</c:formatCode>
                <c:ptCount val="94"/>
                <c:pt idx="0">
                  <c:v>1512</c:v>
                </c:pt>
                <c:pt idx="1">
                  <c:v>864</c:v>
                </c:pt>
                <c:pt idx="2">
                  <c:v>827</c:v>
                </c:pt>
                <c:pt idx="3">
                  <c:v>952</c:v>
                </c:pt>
                <c:pt idx="4">
                  <c:v>740</c:v>
                </c:pt>
                <c:pt idx="5">
                  <c:v>908</c:v>
                </c:pt>
                <c:pt idx="6">
                  <c:v>1311</c:v>
                </c:pt>
                <c:pt idx="7">
                  <c:v>2034</c:v>
                </c:pt>
                <c:pt idx="8">
                  <c:v>1584</c:v>
                </c:pt>
                <c:pt idx="9">
                  <c:v>1682</c:v>
                </c:pt>
                <c:pt idx="10">
                  <c:v>1684</c:v>
                </c:pt>
                <c:pt idx="11">
                  <c:v>1600</c:v>
                </c:pt>
                <c:pt idx="12">
                  <c:v>1077</c:v>
                </c:pt>
                <c:pt idx="13">
                  <c:v>956</c:v>
                </c:pt>
                <c:pt idx="14">
                  <c:v>1455</c:v>
                </c:pt>
                <c:pt idx="15">
                  <c:v>1001</c:v>
                </c:pt>
                <c:pt idx="16">
                  <c:v>1131</c:v>
                </c:pt>
                <c:pt idx="17">
                  <c:v>1151</c:v>
                </c:pt>
                <c:pt idx="18">
                  <c:v>942</c:v>
                </c:pt>
                <c:pt idx="19">
                  <c:v>884</c:v>
                </c:pt>
                <c:pt idx="20">
                  <c:v>1315</c:v>
                </c:pt>
                <c:pt idx="21">
                  <c:v>1885</c:v>
                </c:pt>
                <c:pt idx="22">
                  <c:v>1963</c:v>
                </c:pt>
                <c:pt idx="23">
                  <c:v>2006</c:v>
                </c:pt>
                <c:pt idx="24">
                  <c:v>1855</c:v>
                </c:pt>
                <c:pt idx="25">
                  <c:v>1962</c:v>
                </c:pt>
                <c:pt idx="26">
                  <c:v>2019</c:v>
                </c:pt>
                <c:pt idx="27">
                  <c:v>2052</c:v>
                </c:pt>
                <c:pt idx="28">
                  <c:v>2018</c:v>
                </c:pt>
                <c:pt idx="29">
                  <c:v>1706</c:v>
                </c:pt>
                <c:pt idx="30">
                  <c:v>1874</c:v>
                </c:pt>
                <c:pt idx="31">
                  <c:v>1827</c:v>
                </c:pt>
                <c:pt idx="32">
                  <c:v>1734</c:v>
                </c:pt>
                <c:pt idx="33">
                  <c:v>1124</c:v>
                </c:pt>
                <c:pt idx="34">
                  <c:v>803</c:v>
                </c:pt>
                <c:pt idx="35">
                  <c:v>1356</c:v>
                </c:pt>
                <c:pt idx="36">
                  <c:v>848</c:v>
                </c:pt>
                <c:pt idx="37">
                  <c:v>966</c:v>
                </c:pt>
                <c:pt idx="38">
                  <c:v>909</c:v>
                </c:pt>
                <c:pt idx="39">
                  <c:v>798</c:v>
                </c:pt>
                <c:pt idx="40">
                  <c:v>731</c:v>
                </c:pt>
                <c:pt idx="41">
                  <c:v>869</c:v>
                </c:pt>
                <c:pt idx="42">
                  <c:v>1372</c:v>
                </c:pt>
                <c:pt idx="43">
                  <c:v>760</c:v>
                </c:pt>
                <c:pt idx="44">
                  <c:v>1144</c:v>
                </c:pt>
                <c:pt idx="45">
                  <c:v>1450</c:v>
                </c:pt>
                <c:pt idx="46">
                  <c:v>1739</c:v>
                </c:pt>
                <c:pt idx="47">
                  <c:v>1491</c:v>
                </c:pt>
                <c:pt idx="48">
                  <c:v>1477</c:v>
                </c:pt>
                <c:pt idx="49">
                  <c:v>1801</c:v>
                </c:pt>
                <c:pt idx="50">
                  <c:v>1096</c:v>
                </c:pt>
                <c:pt idx="51">
                  <c:v>1605</c:v>
                </c:pt>
                <c:pt idx="52">
                  <c:v>1788</c:v>
                </c:pt>
                <c:pt idx="53">
                  <c:v>1836</c:v>
                </c:pt>
                <c:pt idx="54">
                  <c:v>1626</c:v>
                </c:pt>
                <c:pt idx="55">
                  <c:v>1479</c:v>
                </c:pt>
                <c:pt idx="56">
                  <c:v>2105</c:v>
                </c:pt>
                <c:pt idx="57">
                  <c:v>1720</c:v>
                </c:pt>
                <c:pt idx="58">
                  <c:v>1554</c:v>
                </c:pt>
                <c:pt idx="59">
                  <c:v>1561</c:v>
                </c:pt>
                <c:pt idx="60">
                  <c:v>1563</c:v>
                </c:pt>
                <c:pt idx="61">
                  <c:v>1594</c:v>
                </c:pt>
                <c:pt idx="62">
                  <c:v>1708</c:v>
                </c:pt>
                <c:pt idx="63">
                  <c:v>2086</c:v>
                </c:pt>
                <c:pt idx="64">
                  <c:v>1816</c:v>
                </c:pt>
                <c:pt idx="65">
                  <c:v>1668</c:v>
                </c:pt>
                <c:pt idx="66">
                  <c:v>1461</c:v>
                </c:pt>
                <c:pt idx="67">
                  <c:v>1027</c:v>
                </c:pt>
                <c:pt idx="68">
                  <c:v>1042</c:v>
                </c:pt>
                <c:pt idx="69">
                  <c:v>1442</c:v>
                </c:pt>
                <c:pt idx="70">
                  <c:v>1941</c:v>
                </c:pt>
                <c:pt idx="71">
                  <c:v>1401</c:v>
                </c:pt>
                <c:pt idx="72">
                  <c:v>1807</c:v>
                </c:pt>
                <c:pt idx="73">
                  <c:v>1681</c:v>
                </c:pt>
                <c:pt idx="74">
                  <c:v>1413</c:v>
                </c:pt>
                <c:pt idx="75">
                  <c:v>599</c:v>
                </c:pt>
                <c:pt idx="76">
                  <c:v>831</c:v>
                </c:pt>
                <c:pt idx="77">
                  <c:v>1123</c:v>
                </c:pt>
                <c:pt idx="78">
                  <c:v>952</c:v>
                </c:pt>
                <c:pt idx="79">
                  <c:v>1750</c:v>
                </c:pt>
                <c:pt idx="80">
                  <c:v>1777</c:v>
                </c:pt>
                <c:pt idx="81">
                  <c:v>1748</c:v>
                </c:pt>
                <c:pt idx="82">
                  <c:v>932</c:v>
                </c:pt>
                <c:pt idx="83">
                  <c:v>969</c:v>
                </c:pt>
                <c:pt idx="84">
                  <c:v>1562</c:v>
                </c:pt>
                <c:pt idx="85">
                  <c:v>1004</c:v>
                </c:pt>
                <c:pt idx="86">
                  <c:v>1404</c:v>
                </c:pt>
                <c:pt idx="87">
                  <c:v>1657</c:v>
                </c:pt>
                <c:pt idx="88">
                  <c:v>1643</c:v>
                </c:pt>
                <c:pt idx="89">
                  <c:v>1124</c:v>
                </c:pt>
                <c:pt idx="90">
                  <c:v>1074</c:v>
                </c:pt>
                <c:pt idx="91">
                  <c:v>1839</c:v>
                </c:pt>
                <c:pt idx="92">
                  <c:v>1862</c:v>
                </c:pt>
                <c:pt idx="93">
                  <c:v>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8-4E2B-BA25-D0AEE7B7AEB6}"/>
            </c:ext>
          </c:extLst>
        </c:ser>
        <c:ser>
          <c:idx val="1"/>
          <c:order val="1"/>
          <c:tx>
            <c:strRef>
              <c:f>Regression!$H$1</c:f>
              <c:strCache>
                <c:ptCount val="1"/>
                <c:pt idx="0">
                  <c:v> Simple Regression Forecasted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Regression!$A$2:$B$99</c:f>
              <c:multiLvlStrCache>
                <c:ptCount val="9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5</c:v>
                  </c:pt>
                  <c:pt idx="82">
                    <c:v>6</c:v>
                  </c:pt>
                  <c:pt idx="83">
                    <c:v>7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</c:lvl>
              </c:multiLvlStrCache>
            </c:multiLvlStrRef>
          </c:cat>
          <c:val>
            <c:numRef>
              <c:f>Regression!$H$2:$H$95</c:f>
              <c:numCache>
                <c:formatCode>General</c:formatCode>
                <c:ptCount val="94"/>
                <c:pt idx="0">
                  <c:v>1573.4745266332952</c:v>
                </c:pt>
                <c:pt idx="1">
                  <c:v>1122.7354260511484</c:v>
                </c:pt>
                <c:pt idx="2">
                  <c:v>1096.9987798759332</c:v>
                </c:pt>
                <c:pt idx="3">
                  <c:v>1183.9469088462547</c:v>
                </c:pt>
                <c:pt idx="4">
                  <c:v>1036.4828821125893</c:v>
                </c:pt>
                <c:pt idx="5">
                  <c:v>1153.3411674487015</c:v>
                </c:pt>
                <c:pt idx="6">
                  <c:v>1433.6619352490181</c:v>
                </c:pt>
                <c:pt idx="7">
                  <c:v>1936.5699132133577</c:v>
                </c:pt>
                <c:pt idx="8">
                  <c:v>1623.5566489202004</c:v>
                </c:pt>
                <c:pt idx="9">
                  <c:v>1691.7239820329323</c:v>
                </c:pt>
                <c:pt idx="10">
                  <c:v>1693.1151520964575</c:v>
                </c:pt>
                <c:pt idx="11">
                  <c:v>1634.6860094284016</c:v>
                </c:pt>
                <c:pt idx="12">
                  <c:v>1270.8950378165764</c:v>
                </c:pt>
                <c:pt idx="13">
                  <c:v>1186.7292489733049</c:v>
                </c:pt>
                <c:pt idx="14">
                  <c:v>1533.8261798228286</c:v>
                </c:pt>
                <c:pt idx="15">
                  <c:v>1218.0305754026208</c:v>
                </c:pt>
                <c:pt idx="16">
                  <c:v>1308.4566295317552</c:v>
                </c:pt>
                <c:pt idx="17">
                  <c:v>1322.3683301670067</c:v>
                </c:pt>
                <c:pt idx="18">
                  <c:v>1176.9910585286291</c:v>
                </c:pt>
                <c:pt idx="19">
                  <c:v>1136.6471266863998</c:v>
                </c:pt>
                <c:pt idx="20">
                  <c:v>1436.4442753760684</c:v>
                </c:pt>
                <c:pt idx="21">
                  <c:v>1832.9277434807345</c:v>
                </c:pt>
                <c:pt idx="22">
                  <c:v>1887.1833759582153</c:v>
                </c:pt>
                <c:pt idx="23">
                  <c:v>1917.0935323240058</c:v>
                </c:pt>
                <c:pt idx="24">
                  <c:v>1812.0601925278575</c:v>
                </c:pt>
                <c:pt idx="25">
                  <c:v>1886.4877909264526</c:v>
                </c:pt>
                <c:pt idx="26">
                  <c:v>1926.1361377369192</c:v>
                </c:pt>
                <c:pt idx="27">
                  <c:v>1949.0904437850841</c:v>
                </c:pt>
                <c:pt idx="28">
                  <c:v>1925.4405527051567</c:v>
                </c:pt>
                <c:pt idx="29">
                  <c:v>1708.418022795234</c:v>
                </c:pt>
                <c:pt idx="30">
                  <c:v>1825.2763081313462</c:v>
                </c:pt>
                <c:pt idx="31">
                  <c:v>1792.5838116385053</c:v>
                </c:pt>
                <c:pt idx="32">
                  <c:v>1727.8944036845862</c:v>
                </c:pt>
                <c:pt idx="33">
                  <c:v>1303.5875343094172</c:v>
                </c:pt>
                <c:pt idx="34">
                  <c:v>1080.3047391136315</c:v>
                </c:pt>
                <c:pt idx="35">
                  <c:v>1464.9632616783338</c:v>
                </c:pt>
                <c:pt idx="36">
                  <c:v>1111.6060655429474</c:v>
                </c:pt>
                <c:pt idx="37">
                  <c:v>1193.6850992909308</c:v>
                </c:pt>
                <c:pt idx="38">
                  <c:v>1154.0367524804642</c:v>
                </c:pt>
                <c:pt idx="39">
                  <c:v>1076.8268139548186</c:v>
                </c:pt>
                <c:pt idx="40">
                  <c:v>1030.2226168267264</c:v>
                </c:pt>
                <c:pt idx="41">
                  <c:v>1126.2133512099613</c:v>
                </c:pt>
                <c:pt idx="42">
                  <c:v>1476.0926221865352</c:v>
                </c:pt>
                <c:pt idx="43">
                  <c:v>1050.394582747841</c:v>
                </c:pt>
                <c:pt idx="44">
                  <c:v>1317.4992349446686</c:v>
                </c:pt>
                <c:pt idx="45">
                  <c:v>1530.3482546640157</c:v>
                </c:pt>
                <c:pt idx="46">
                  <c:v>1731.3723288433989</c:v>
                </c:pt>
                <c:pt idx="47">
                  <c:v>1558.8672409662811</c:v>
                </c:pt>
                <c:pt idx="48">
                  <c:v>1549.1290505216052</c:v>
                </c:pt>
                <c:pt idx="49">
                  <c:v>1774.4986008126784</c:v>
                </c:pt>
                <c:pt idx="50">
                  <c:v>1284.1111534200652</c:v>
                </c:pt>
                <c:pt idx="51">
                  <c:v>1638.1639345872143</c:v>
                </c:pt>
                <c:pt idx="52">
                  <c:v>1765.455995399765</c:v>
                </c:pt>
                <c:pt idx="53">
                  <c:v>1798.8440769243684</c:v>
                </c:pt>
                <c:pt idx="54">
                  <c:v>1652.7712202542284</c:v>
                </c:pt>
                <c:pt idx="55">
                  <c:v>1550.5202205851303</c:v>
                </c:pt>
                <c:pt idx="56">
                  <c:v>1985.9564504685004</c:v>
                </c:pt>
                <c:pt idx="57">
                  <c:v>1718.1562132399101</c:v>
                </c:pt>
                <c:pt idx="58">
                  <c:v>1602.6890979673233</c:v>
                </c:pt>
                <c:pt idx="59">
                  <c:v>1607.5581931896611</c:v>
                </c:pt>
                <c:pt idx="60">
                  <c:v>1608.9493632531862</c:v>
                </c:pt>
                <c:pt idx="61">
                  <c:v>1630.512499237826</c:v>
                </c:pt>
                <c:pt idx="62">
                  <c:v>1709.8091928587594</c:v>
                </c:pt>
                <c:pt idx="63">
                  <c:v>1972.7403348650116</c:v>
                </c:pt>
                <c:pt idx="64">
                  <c:v>1784.932376289117</c:v>
                </c:pt>
                <c:pt idx="65">
                  <c:v>1681.9857915882565</c:v>
                </c:pt>
                <c:pt idx="66">
                  <c:v>1537.999690013404</c:v>
                </c:pt>
                <c:pt idx="67">
                  <c:v>1236.1157862284476</c:v>
                </c:pt>
                <c:pt idx="68">
                  <c:v>1246.5495617048864</c:v>
                </c:pt>
                <c:pt idx="69">
                  <c:v>1524.7835744099152</c:v>
                </c:pt>
                <c:pt idx="70">
                  <c:v>1871.8805052594387</c:v>
                </c:pt>
                <c:pt idx="71">
                  <c:v>1496.2645881076496</c:v>
                </c:pt>
                <c:pt idx="72">
                  <c:v>1778.672111003254</c:v>
                </c:pt>
                <c:pt idx="73">
                  <c:v>1691.0283970011699</c:v>
                </c:pt>
                <c:pt idx="74">
                  <c:v>1504.6116084888004</c:v>
                </c:pt>
                <c:pt idx="75">
                  <c:v>938.40539263406686</c:v>
                </c:pt>
                <c:pt idx="76">
                  <c:v>1099.7811200029835</c:v>
                </c:pt>
                <c:pt idx="77">
                  <c:v>1302.8919492776545</c:v>
                </c:pt>
                <c:pt idx="78">
                  <c:v>1183.9469088462547</c:v>
                </c:pt>
                <c:pt idx="79">
                  <c:v>1739.0237641927872</c:v>
                </c:pt>
                <c:pt idx="80">
                  <c:v>1757.8045600503767</c:v>
                </c:pt>
                <c:pt idx="81">
                  <c:v>1737.6325941292621</c:v>
                </c:pt>
                <c:pt idx="82">
                  <c:v>1170.0352082110035</c:v>
                </c:pt>
                <c:pt idx="83">
                  <c:v>1195.7718543862184</c:v>
                </c:pt>
                <c:pt idx="84">
                  <c:v>1608.2537782214238</c:v>
                </c:pt>
                <c:pt idx="85">
                  <c:v>1220.1173304979084</c:v>
                </c:pt>
                <c:pt idx="86">
                  <c:v>1498.3513432029374</c:v>
                </c:pt>
                <c:pt idx="87">
                  <c:v>1674.3343562388682</c:v>
                </c:pt>
                <c:pt idx="88">
                  <c:v>1664.5961657941921</c:v>
                </c:pt>
                <c:pt idx="89">
                  <c:v>1303.5875343094172</c:v>
                </c:pt>
                <c:pt idx="90">
                  <c:v>1268.8082827212886</c:v>
                </c:pt>
                <c:pt idx="91">
                  <c:v>1800.9308320196562</c:v>
                </c:pt>
                <c:pt idx="92">
                  <c:v>1816.9292877501955</c:v>
                </c:pt>
                <c:pt idx="93">
                  <c:v>1833.6233285124972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8-4E2B-BA25-D0AEE7B7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08223"/>
        <c:axId val="869405823"/>
      </c:lineChart>
      <c:catAx>
        <c:axId val="8694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05823"/>
        <c:crosses val="autoZero"/>
        <c:auto val="1"/>
        <c:lblAlgn val="ctr"/>
        <c:lblOffset val="100"/>
        <c:noMultiLvlLbl val="0"/>
      </c:catAx>
      <c:valAx>
        <c:axId val="8694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293615</xdr:colOff>
      <xdr:row>31</xdr:row>
      <xdr:rowOff>9088</xdr:rowOff>
    </xdr:from>
    <xdr:to>
      <xdr:col>22</xdr:col>
      <xdr:colOff>20972</xdr:colOff>
      <xdr:row>48</xdr:row>
      <xdr:rowOff>137719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65E47-6344-4F3E-EFEA-282131427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148590</xdr:colOff>
      <xdr:row>2</xdr:row>
      <xdr:rowOff>45085</xdr:rowOff>
    </xdr:from>
    <xdr:to>
      <xdr:col>25</xdr:col>
      <xdr:colOff>148590</xdr:colOff>
      <xdr:row>20</xdr:row>
      <xdr:rowOff>29845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B8A2D-F2E2-9C8F-24F1-7AEF8900F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522604</xdr:colOff>
      <xdr:row>23</xdr:row>
      <xdr:rowOff>33654</xdr:rowOff>
    </xdr:from>
    <xdr:to>
      <xdr:col>22</xdr:col>
      <xdr:colOff>228599</xdr:colOff>
      <xdr:row>44</xdr:row>
      <xdr:rowOff>60959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134D01-D404-C360-E76D-E94571EE8D63}"/>
            </a:ext>
            <a:ext uri="{147F2762-F138-4A5C-976F-8EAC2B608ADB}">
              <a16:predDERef xmlns:a16="http://schemas.microsoft.com/office/drawing/2014/main" pred="{39F85870-0D3D-8D25-F9C2-6E6940D50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</xdr:colOff>
      <xdr:row>11</xdr:row>
      <xdr:rowOff>45720</xdr:rowOff>
    </xdr:from>
    <xdr:to>
      <xdr:col>18</xdr:col>
      <xdr:colOff>1005840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50BB3-04AF-CC5C-B884-722FB5B1F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311374</xdr:colOff>
      <xdr:row>10</xdr:row>
      <xdr:rowOff>48754</xdr:rowOff>
    </xdr:from>
    <xdr:to>
      <xdr:col>20</xdr:col>
      <xdr:colOff>159182</xdr:colOff>
      <xdr:row>25</xdr:row>
      <xdr:rowOff>48753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435DC-148B-C7D3-35B9-C4E72947B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358588</xdr:colOff>
      <xdr:row>26</xdr:row>
      <xdr:rowOff>71718</xdr:rowOff>
    </xdr:from>
    <xdr:to>
      <xdr:col>20</xdr:col>
      <xdr:colOff>224118</xdr:colOff>
      <xdr:row>41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6AA57-5D8A-BC03-FE43-FAD787393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1425388</xdr:colOff>
      <xdr:row>26</xdr:row>
      <xdr:rowOff>71718</xdr:rowOff>
    </xdr:from>
    <xdr:to>
      <xdr:col>16</xdr:col>
      <xdr:colOff>304800</xdr:colOff>
      <xdr:row>44</xdr:row>
      <xdr:rowOff>17930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56E17-FB48-B156-9FB0-CB1CE713F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178"/>
  <sheetViews>
    <sheetView tabSelected="1" topLeftCell="A4" zoomScale="72" zoomScaleNormal="72" workbookViewId="0">
      <selection activeCell="L15" sqref="L15"/>
    </sheetView>
  </sheetViews>
  <sheetFormatPr defaultColWidth="9" defaultRowHeight="12"/>
  <cols>
    <col min="1" max="6" width="9" style="37"/>
    <col min="7" max="7" width="21" style="38" bestFit="1" customWidth="1"/>
    <col min="8" max="8" width="9.75" style="39" customWidth="1"/>
    <col min="9" max="9" width="11.75" style="39" customWidth="1"/>
    <col min="10" max="10" width="11.625" style="39" customWidth="1"/>
    <col min="11" max="11" width="11.25" style="40" customWidth="1"/>
    <col min="12" max="13" width="9" style="37"/>
    <col min="14" max="14" width="16.125" style="37" customWidth="1"/>
    <col min="15" max="20" width="9" style="37"/>
    <col min="21" max="21" width="15.875" style="37" customWidth="1"/>
    <col min="22" max="22" width="10" style="37" customWidth="1"/>
    <col min="23" max="16384" width="9" style="37"/>
  </cols>
  <sheetData>
    <row r="1" spans="1:48" ht="15.6">
      <c r="B1" s="36"/>
      <c r="C1" s="36"/>
      <c r="D1" s="36"/>
      <c r="E1" s="36"/>
      <c r="K1" s="174" t="s">
        <v>64</v>
      </c>
      <c r="L1" s="174"/>
      <c r="M1" s="174"/>
      <c r="N1" s="174"/>
    </row>
    <row r="2" spans="1:48" ht="12.6" thickBot="1"/>
    <row r="3" spans="1:48" ht="12.6" thickBot="1">
      <c r="E3" s="41"/>
      <c r="F3" s="42" t="s">
        <v>27</v>
      </c>
      <c r="G3" s="43">
        <f>I106</f>
        <v>183.77060761083376</v>
      </c>
      <c r="H3" s="44"/>
      <c r="I3" s="42" t="s">
        <v>28</v>
      </c>
      <c r="J3" s="43">
        <f>J106</f>
        <v>64025.375109446592</v>
      </c>
      <c r="K3" s="45"/>
      <c r="L3" s="42" t="s">
        <v>29</v>
      </c>
      <c r="M3" s="46">
        <f>K105/S107</f>
        <v>0.13791615348662883</v>
      </c>
      <c r="N3" s="47"/>
    </row>
    <row r="4" spans="1:48" ht="12.6" thickBot="1">
      <c r="P4" s="175" t="s">
        <v>63</v>
      </c>
      <c r="Q4" s="176"/>
      <c r="R4" s="176"/>
      <c r="S4" s="176"/>
      <c r="T4" s="176"/>
      <c r="U4" s="176"/>
      <c r="V4" s="177"/>
      <c r="AC4" s="48"/>
      <c r="AJ4" s="48"/>
      <c r="AQ4" s="48"/>
    </row>
    <row r="5" spans="1:48">
      <c r="A5" s="49"/>
      <c r="B5" s="50" t="s">
        <v>1</v>
      </c>
      <c r="C5" s="50"/>
      <c r="D5" s="50" t="s">
        <v>2</v>
      </c>
      <c r="E5" s="50" t="s">
        <v>3</v>
      </c>
      <c r="F5" s="50" t="s">
        <v>1</v>
      </c>
      <c r="G5" s="51" t="s">
        <v>4</v>
      </c>
      <c r="H5" s="52" t="s">
        <v>5</v>
      </c>
      <c r="I5" s="52" t="s">
        <v>6</v>
      </c>
      <c r="J5" s="52" t="s">
        <v>7</v>
      </c>
      <c r="K5" s="53" t="s">
        <v>8</v>
      </c>
      <c r="L5" s="54" t="s">
        <v>9</v>
      </c>
      <c r="M5" s="54" t="s">
        <v>10</v>
      </c>
      <c r="N5" s="55" t="s">
        <v>67</v>
      </c>
      <c r="O5" s="56"/>
      <c r="P5" s="105"/>
      <c r="Q5" s="96" t="s">
        <v>12</v>
      </c>
      <c r="R5" s="96" t="s">
        <v>13</v>
      </c>
      <c r="S5" s="96" t="s">
        <v>14</v>
      </c>
      <c r="T5" s="96" t="s">
        <v>11</v>
      </c>
      <c r="U5" s="106" t="s">
        <v>69</v>
      </c>
      <c r="V5" s="96" t="s">
        <v>10</v>
      </c>
      <c r="W5" s="56"/>
      <c r="X5" s="56"/>
      <c r="Y5" s="56"/>
      <c r="Z5" s="56"/>
      <c r="AA5" s="56"/>
      <c r="AC5" s="56"/>
      <c r="AD5" s="56"/>
      <c r="AE5" s="56"/>
      <c r="AF5" s="56"/>
      <c r="AG5" s="56"/>
      <c r="AH5" s="56"/>
      <c r="AJ5" s="56"/>
      <c r="AK5" s="56"/>
      <c r="AL5" s="56"/>
      <c r="AM5" s="56"/>
      <c r="AN5" s="56"/>
      <c r="AO5" s="56"/>
      <c r="AQ5" s="56"/>
      <c r="AR5" s="56"/>
      <c r="AS5" s="56"/>
      <c r="AT5" s="56"/>
      <c r="AU5" s="56"/>
      <c r="AV5" s="56"/>
    </row>
    <row r="6" spans="1:48" ht="12.6" thickBot="1">
      <c r="A6" s="57" t="s">
        <v>15</v>
      </c>
      <c r="B6" s="58" t="s">
        <v>16</v>
      </c>
      <c r="C6" s="58" t="s">
        <v>17</v>
      </c>
      <c r="D6" s="58" t="s">
        <v>18</v>
      </c>
      <c r="E6" s="58" t="s">
        <v>19</v>
      </c>
      <c r="F6" s="58" t="s">
        <v>20</v>
      </c>
      <c r="G6" s="59" t="s">
        <v>21</v>
      </c>
      <c r="H6" s="60"/>
      <c r="I6" s="60"/>
      <c r="J6" s="60"/>
      <c r="K6" s="61"/>
      <c r="L6" s="62" t="s">
        <v>22</v>
      </c>
      <c r="M6" s="62" t="s">
        <v>23</v>
      </c>
      <c r="N6" s="63" t="s">
        <v>68</v>
      </c>
      <c r="P6" s="96" t="s">
        <v>15</v>
      </c>
      <c r="Q6" s="96" t="s">
        <v>24</v>
      </c>
      <c r="R6" s="96" t="s">
        <v>17</v>
      </c>
      <c r="S6" s="96" t="s">
        <v>25</v>
      </c>
      <c r="T6" s="105" t="s">
        <v>18</v>
      </c>
      <c r="U6" s="106" t="s">
        <v>68</v>
      </c>
      <c r="V6" s="96" t="s">
        <v>23</v>
      </c>
      <c r="W6" s="56"/>
      <c r="X6" s="56"/>
      <c r="Y6" s="56"/>
      <c r="Z6" s="64"/>
      <c r="AA6" s="64"/>
      <c r="AC6" s="56"/>
      <c r="AD6" s="56"/>
      <c r="AE6" s="56"/>
      <c r="AF6" s="56"/>
      <c r="AG6" s="64"/>
      <c r="AH6" s="64"/>
      <c r="AJ6" s="56"/>
      <c r="AK6" s="56"/>
      <c r="AL6" s="56"/>
      <c r="AM6" s="56"/>
      <c r="AN6" s="64"/>
      <c r="AO6" s="64"/>
      <c r="AQ6" s="56"/>
      <c r="AR6" s="56"/>
      <c r="AS6" s="56"/>
      <c r="AT6" s="56"/>
      <c r="AU6" s="64"/>
      <c r="AV6" s="64"/>
    </row>
    <row r="7" spans="1:48">
      <c r="A7" s="65">
        <v>1</v>
      </c>
      <c r="B7" s="65">
        <v>1</v>
      </c>
      <c r="C7" s="66">
        <v>1470</v>
      </c>
      <c r="D7" s="66">
        <v>1512</v>
      </c>
      <c r="E7" s="67">
        <v>0.97199999999999998</v>
      </c>
      <c r="F7" s="66">
        <v>0.86499999999999999</v>
      </c>
      <c r="G7" s="68"/>
      <c r="H7" s="78">
        <f t="shared" ref="H7:H38" si="0">C7-G7</f>
        <v>1470</v>
      </c>
      <c r="I7" s="78">
        <f t="shared" ref="I7:I12" si="1">ABS(H7)</f>
        <v>1470</v>
      </c>
      <c r="J7" s="78">
        <f t="shared" ref="J7:J12" si="2">(I7)*(I7)</f>
        <v>2160900</v>
      </c>
      <c r="K7" s="69"/>
      <c r="L7" s="68">
        <f t="shared" ref="L7:L38" si="3">E7/F7</f>
        <v>1.1236994219653178</v>
      </c>
      <c r="M7" s="68"/>
      <c r="N7" s="68"/>
      <c r="P7" s="70">
        <v>1</v>
      </c>
      <c r="Q7" s="68">
        <f>L7</f>
        <v>1.1236994219653178</v>
      </c>
      <c r="R7" s="71">
        <f>C7</f>
        <v>1470</v>
      </c>
      <c r="S7" s="71">
        <f>D7</f>
        <v>1512</v>
      </c>
      <c r="T7" s="71"/>
      <c r="U7" s="72"/>
      <c r="V7" s="73"/>
      <c r="AD7" s="38"/>
      <c r="AK7" s="38"/>
      <c r="AQ7" s="38"/>
      <c r="AR7" s="38"/>
      <c r="AS7" s="74"/>
      <c r="AT7" s="74"/>
      <c r="AU7" s="74"/>
      <c r="AV7" s="74"/>
    </row>
    <row r="8" spans="1:48">
      <c r="A8" s="75"/>
      <c r="B8" s="75">
        <v>2</v>
      </c>
      <c r="C8" s="76">
        <v>870</v>
      </c>
      <c r="D8" s="76">
        <v>864</v>
      </c>
      <c r="E8" s="76">
        <v>1.0069999999999999</v>
      </c>
      <c r="F8" s="76">
        <v>0.91100000000000003</v>
      </c>
      <c r="G8" s="77"/>
      <c r="H8" s="78">
        <f t="shared" si="0"/>
        <v>870</v>
      </c>
      <c r="I8" s="78">
        <f t="shared" si="1"/>
        <v>870</v>
      </c>
      <c r="J8" s="78">
        <f t="shared" si="2"/>
        <v>756900</v>
      </c>
      <c r="K8" s="79"/>
      <c r="L8" s="77">
        <f t="shared" si="3"/>
        <v>1.1053787047200876</v>
      </c>
      <c r="M8" s="77"/>
      <c r="N8" s="77"/>
      <c r="P8" s="80">
        <v>2</v>
      </c>
      <c r="Q8" s="77">
        <f>L14</f>
        <v>1.0543352601156071</v>
      </c>
      <c r="R8" s="81">
        <f>C14</f>
        <v>1854</v>
      </c>
      <c r="S8" s="81">
        <f>D14</f>
        <v>2034</v>
      </c>
      <c r="T8" s="82">
        <f>G14</f>
        <v>1251.8571428571429</v>
      </c>
      <c r="U8" s="83">
        <f>N14</f>
        <v>1.1974285714285717</v>
      </c>
      <c r="V8" s="84">
        <f>T8*U8</f>
        <v>1499.0095102040821</v>
      </c>
      <c r="X8" s="74"/>
      <c r="Y8" s="74"/>
      <c r="Z8" s="74"/>
      <c r="AA8" s="74"/>
      <c r="AD8" s="38"/>
      <c r="AK8" s="38"/>
      <c r="AQ8" s="38"/>
      <c r="AR8" s="38"/>
      <c r="AS8" s="74"/>
      <c r="AT8" s="74"/>
      <c r="AU8" s="74"/>
      <c r="AV8" s="74"/>
    </row>
    <row r="9" spans="1:48">
      <c r="A9" s="75"/>
      <c r="B9" s="75">
        <v>3</v>
      </c>
      <c r="C9" s="76">
        <v>986</v>
      </c>
      <c r="D9" s="76">
        <v>827</v>
      </c>
      <c r="E9" s="76">
        <v>1.1919999999999999</v>
      </c>
      <c r="F9" s="76">
        <v>0.97299999999999998</v>
      </c>
      <c r="G9" s="77"/>
      <c r="H9" s="78">
        <f t="shared" si="0"/>
        <v>986</v>
      </c>
      <c r="I9" s="78">
        <f t="shared" si="1"/>
        <v>986</v>
      </c>
      <c r="J9" s="78">
        <f t="shared" si="2"/>
        <v>972196</v>
      </c>
      <c r="K9" s="79"/>
      <c r="L9" s="77">
        <f t="shared" si="3"/>
        <v>1.2250770811921892</v>
      </c>
      <c r="M9" s="77"/>
      <c r="N9" s="77"/>
      <c r="P9" s="80">
        <v>3</v>
      </c>
      <c r="Q9" s="77">
        <f>L21</f>
        <v>1.2208092485549134</v>
      </c>
      <c r="R9" s="81">
        <f>C21</f>
        <v>1537</v>
      </c>
      <c r="S9" s="81">
        <f>D21</f>
        <v>1455</v>
      </c>
      <c r="T9" s="82">
        <f>G21</f>
        <v>1537.5714285714287</v>
      </c>
      <c r="U9" s="83">
        <f>N21</f>
        <v>1.0857142857142856</v>
      </c>
      <c r="V9" s="84">
        <f t="shared" ref="V9:V20" si="4">T9*U9</f>
        <v>1669.3632653061225</v>
      </c>
      <c r="W9" s="74"/>
      <c r="X9" s="74"/>
      <c r="Y9" s="74"/>
      <c r="Z9" s="74"/>
      <c r="AA9" s="74"/>
      <c r="AC9" s="38"/>
      <c r="AD9" s="38"/>
      <c r="AE9" s="74"/>
      <c r="AF9" s="74"/>
      <c r="AG9" s="74"/>
      <c r="AH9" s="74"/>
      <c r="AJ9" s="38"/>
      <c r="AK9" s="38"/>
      <c r="AL9" s="74"/>
      <c r="AM9" s="74"/>
      <c r="AN9" s="74"/>
      <c r="AO9" s="74"/>
      <c r="AQ9" s="38"/>
      <c r="AR9" s="38"/>
      <c r="AS9" s="74"/>
      <c r="AT9" s="74"/>
      <c r="AU9" s="74"/>
      <c r="AV9" s="74"/>
    </row>
    <row r="10" spans="1:48">
      <c r="A10" s="75"/>
      <c r="B10" s="75">
        <v>4</v>
      </c>
      <c r="C10" s="76">
        <v>1247</v>
      </c>
      <c r="D10" s="76">
        <v>952</v>
      </c>
      <c r="E10" s="85">
        <v>1.31</v>
      </c>
      <c r="F10" s="76">
        <v>1.0129999999999999</v>
      </c>
      <c r="G10" s="77"/>
      <c r="H10" s="78">
        <f t="shared" si="0"/>
        <v>1247</v>
      </c>
      <c r="I10" s="78">
        <f t="shared" si="1"/>
        <v>1247</v>
      </c>
      <c r="J10" s="78">
        <f t="shared" si="2"/>
        <v>1555009</v>
      </c>
      <c r="K10" s="79"/>
      <c r="L10" s="77">
        <f t="shared" si="3"/>
        <v>1.2931885488647583</v>
      </c>
      <c r="M10" s="77"/>
      <c r="N10" s="77"/>
      <c r="P10" s="80">
        <v>4</v>
      </c>
      <c r="Q10" s="77">
        <f>L28</f>
        <v>1.1005780346820808</v>
      </c>
      <c r="R10" s="81">
        <f>C28</f>
        <v>1795</v>
      </c>
      <c r="S10" s="81">
        <f>D28</f>
        <v>1885</v>
      </c>
      <c r="T10" s="82">
        <f>G28</f>
        <v>1423.5714285714287</v>
      </c>
      <c r="U10" s="83">
        <f>N28</f>
        <v>1.2392857142857143</v>
      </c>
      <c r="V10" s="84">
        <f t="shared" si="4"/>
        <v>1764.2117346938778</v>
      </c>
      <c r="W10" s="74"/>
      <c r="X10" s="74"/>
      <c r="Y10" s="74"/>
      <c r="Z10" s="74"/>
      <c r="AA10" s="74"/>
      <c r="AC10" s="38"/>
      <c r="AD10" s="38"/>
      <c r="AE10" s="74"/>
      <c r="AF10" s="74"/>
      <c r="AG10" s="74"/>
      <c r="AH10" s="74"/>
      <c r="AJ10" s="38"/>
      <c r="AK10" s="38"/>
      <c r="AL10" s="74"/>
      <c r="AM10" s="74"/>
      <c r="AN10" s="74"/>
      <c r="AO10" s="74"/>
      <c r="AQ10" s="38"/>
      <c r="AR10" s="38"/>
      <c r="AS10" s="74"/>
      <c r="AT10" s="74"/>
      <c r="AU10" s="74"/>
      <c r="AV10" s="74"/>
    </row>
    <row r="11" spans="1:48">
      <c r="A11" s="75"/>
      <c r="B11" s="75">
        <v>5</v>
      </c>
      <c r="C11" s="76">
        <v>1109</v>
      </c>
      <c r="D11" s="76">
        <v>740</v>
      </c>
      <c r="E11" s="76">
        <v>1.4990000000000001</v>
      </c>
      <c r="F11" s="76">
        <v>1.0680000000000001</v>
      </c>
      <c r="G11" s="77"/>
      <c r="H11" s="78">
        <f t="shared" si="0"/>
        <v>1109</v>
      </c>
      <c r="I11" s="78">
        <f t="shared" si="1"/>
        <v>1109</v>
      </c>
      <c r="J11" s="78">
        <f t="shared" si="2"/>
        <v>1229881</v>
      </c>
      <c r="K11" s="79"/>
      <c r="L11" s="77">
        <f t="shared" si="3"/>
        <v>1.4035580524344569</v>
      </c>
      <c r="M11" s="77"/>
      <c r="N11" s="77"/>
      <c r="P11" s="80">
        <v>5</v>
      </c>
      <c r="Q11" s="77">
        <f>L35</f>
        <v>1.0578034682080926</v>
      </c>
      <c r="R11" s="81">
        <f>C35</f>
        <v>1847</v>
      </c>
      <c r="S11" s="81">
        <f>D35</f>
        <v>2018</v>
      </c>
      <c r="T11" s="82">
        <f>G35</f>
        <v>1822.4285714285713</v>
      </c>
      <c r="U11" s="83">
        <f>N35</f>
        <v>0.91985714285714282</v>
      </c>
      <c r="V11" s="84">
        <f t="shared" si="4"/>
        <v>1676.3739387755099</v>
      </c>
      <c r="W11" s="74"/>
      <c r="X11" s="74"/>
      <c r="Y11" s="74"/>
      <c r="Z11" s="74"/>
      <c r="AA11" s="74"/>
      <c r="AC11" s="38"/>
      <c r="AD11" s="38"/>
      <c r="AE11" s="74"/>
      <c r="AF11" s="74"/>
      <c r="AG11" s="74"/>
      <c r="AH11" s="74"/>
      <c r="AJ11" s="38"/>
      <c r="AK11" s="38"/>
      <c r="AL11" s="74"/>
      <c r="AM11" s="74"/>
      <c r="AN11" s="74"/>
      <c r="AO11" s="74"/>
      <c r="AQ11" s="38"/>
      <c r="AR11" s="38"/>
      <c r="AS11" s="74"/>
      <c r="AT11" s="74"/>
      <c r="AU11" s="74"/>
      <c r="AV11" s="74"/>
    </row>
    <row r="12" spans="1:48">
      <c r="A12" s="75"/>
      <c r="B12" s="75">
        <v>6</v>
      </c>
      <c r="C12" s="76">
        <v>1197</v>
      </c>
      <c r="D12" s="76">
        <v>908</v>
      </c>
      <c r="E12" s="76">
        <v>1.3180000000000001</v>
      </c>
      <c r="F12" s="76">
        <v>1.123</v>
      </c>
      <c r="G12" s="77"/>
      <c r="H12" s="78">
        <f t="shared" si="0"/>
        <v>1197</v>
      </c>
      <c r="I12" s="78">
        <f t="shared" si="1"/>
        <v>1197</v>
      </c>
      <c r="J12" s="78">
        <f t="shared" si="2"/>
        <v>1432809</v>
      </c>
      <c r="K12" s="79">
        <f t="shared" ref="K12:K43" si="5">(I12/C12)</f>
        <v>1</v>
      </c>
      <c r="L12" s="77">
        <f t="shared" si="3"/>
        <v>1.1736420302760464</v>
      </c>
      <c r="M12" s="77"/>
      <c r="N12" s="77"/>
      <c r="P12" s="80">
        <v>6</v>
      </c>
      <c r="Q12" s="77">
        <f>L42</f>
        <v>1.1063583815028901</v>
      </c>
      <c r="R12" s="81">
        <f>C42</f>
        <v>1298</v>
      </c>
      <c r="S12" s="81">
        <f>D42</f>
        <v>1356</v>
      </c>
      <c r="T12" s="82">
        <f>G42</f>
        <v>1520.4285714285713</v>
      </c>
      <c r="U12" s="83">
        <f>N42</f>
        <v>1.0477142857142856</v>
      </c>
      <c r="V12" s="84">
        <f t="shared" si="4"/>
        <v>1592.9747346938773</v>
      </c>
      <c r="W12" s="74"/>
      <c r="X12" s="74"/>
      <c r="Y12" s="74"/>
      <c r="Z12" s="74"/>
      <c r="AA12" s="74"/>
      <c r="AC12" s="38"/>
      <c r="AD12" s="38"/>
      <c r="AE12" s="74"/>
      <c r="AF12" s="74"/>
      <c r="AG12" s="74"/>
      <c r="AH12" s="74"/>
      <c r="AJ12" s="38"/>
      <c r="AK12" s="38"/>
      <c r="AL12" s="74"/>
      <c r="AM12" s="74"/>
      <c r="AN12" s="74"/>
      <c r="AO12" s="74"/>
      <c r="AQ12" s="38"/>
      <c r="AR12" s="38"/>
      <c r="AS12" s="74"/>
      <c r="AT12" s="74"/>
      <c r="AU12" s="74"/>
      <c r="AV12" s="74"/>
    </row>
    <row r="13" spans="1:48">
      <c r="A13" s="75"/>
      <c r="B13" s="75">
        <v>7</v>
      </c>
      <c r="C13" s="76">
        <v>1500</v>
      </c>
      <c r="D13" s="76">
        <v>1311</v>
      </c>
      <c r="E13" s="76">
        <v>1.1439999999999999</v>
      </c>
      <c r="F13" s="76">
        <v>1.0489999999999999</v>
      </c>
      <c r="G13" s="82">
        <f t="shared" ref="G13:G44" si="6">AVERAGE(C7:C13)</f>
        <v>1197</v>
      </c>
      <c r="H13" s="78">
        <f t="shared" si="0"/>
        <v>303</v>
      </c>
      <c r="I13" s="78">
        <f>ABS(H13)</f>
        <v>303</v>
      </c>
      <c r="J13" s="78">
        <f>(I13)*(I13)</f>
        <v>91809</v>
      </c>
      <c r="K13" s="79">
        <f t="shared" si="5"/>
        <v>0.20200000000000001</v>
      </c>
      <c r="L13" s="77">
        <f t="shared" si="3"/>
        <v>1.0905624404194472</v>
      </c>
      <c r="M13" s="82">
        <f t="shared" ref="M13:M44" si="7">G13*L13</f>
        <v>1305.4032411820783</v>
      </c>
      <c r="N13" s="77">
        <f t="shared" ref="N13:N44" si="8">AVERAGE(E7:E13)</f>
        <v>1.206</v>
      </c>
      <c r="O13" s="38"/>
      <c r="P13" s="80">
        <v>7</v>
      </c>
      <c r="Q13" s="77">
        <f>L49</f>
        <v>1.2520231213872832</v>
      </c>
      <c r="R13" s="81">
        <f>C49</f>
        <v>1486</v>
      </c>
      <c r="S13" s="81">
        <f>D49</f>
        <v>1372</v>
      </c>
      <c r="T13" s="82">
        <f>G49</f>
        <v>1209.5714285714287</v>
      </c>
      <c r="U13" s="83">
        <f>N49</f>
        <v>1.3272857142857144</v>
      </c>
      <c r="V13" s="84">
        <f t="shared" si="4"/>
        <v>1605.4468775510206</v>
      </c>
      <c r="W13" s="74"/>
      <c r="X13" s="74"/>
      <c r="Y13" s="74"/>
      <c r="Z13" s="74"/>
      <c r="AA13" s="74"/>
      <c r="AC13" s="38"/>
      <c r="AD13" s="38"/>
      <c r="AE13" s="74"/>
      <c r="AF13" s="74"/>
      <c r="AG13" s="74"/>
      <c r="AH13" s="74"/>
      <c r="AJ13" s="38"/>
      <c r="AK13" s="38"/>
      <c r="AL13" s="74"/>
      <c r="AM13" s="74"/>
      <c r="AN13" s="74"/>
      <c r="AO13" s="74"/>
      <c r="AQ13" s="38"/>
      <c r="AR13" s="38"/>
      <c r="AS13" s="74"/>
      <c r="AT13" s="74"/>
      <c r="AU13" s="74"/>
      <c r="AV13" s="74"/>
    </row>
    <row r="14" spans="1:48">
      <c r="A14" s="75">
        <v>2</v>
      </c>
      <c r="B14" s="75">
        <v>1</v>
      </c>
      <c r="C14" s="76">
        <v>1854</v>
      </c>
      <c r="D14" s="76">
        <v>2034</v>
      </c>
      <c r="E14" s="76">
        <v>0.91200000000000003</v>
      </c>
      <c r="F14" s="76">
        <v>0.86499999999999999</v>
      </c>
      <c r="G14" s="82">
        <f t="shared" si="6"/>
        <v>1251.8571428571429</v>
      </c>
      <c r="H14" s="78">
        <f t="shared" si="0"/>
        <v>602.14285714285711</v>
      </c>
      <c r="I14" s="78">
        <f t="shared" ref="I14:I77" si="9">ABS(H14)</f>
        <v>602.14285714285711</v>
      </c>
      <c r="J14" s="78">
        <f>(I14)*(I14)</f>
        <v>362576.02040816325</v>
      </c>
      <c r="K14" s="79">
        <f t="shared" si="5"/>
        <v>0.32478039759593158</v>
      </c>
      <c r="L14" s="77">
        <f t="shared" si="3"/>
        <v>1.0543352601156071</v>
      </c>
      <c r="M14" s="82">
        <f t="shared" si="7"/>
        <v>1319.8771263418664</v>
      </c>
      <c r="N14" s="77">
        <f t="shared" si="8"/>
        <v>1.1974285714285717</v>
      </c>
      <c r="P14" s="80">
        <v>8</v>
      </c>
      <c r="Q14" s="77">
        <f>L56</f>
        <v>1.1098265895953756</v>
      </c>
      <c r="R14" s="81">
        <f>C56</f>
        <v>1729</v>
      </c>
      <c r="S14" s="81">
        <f>D56</f>
        <v>1801</v>
      </c>
      <c r="T14" s="82">
        <f>G56</f>
        <v>1587.8571428571429</v>
      </c>
      <c r="U14" s="83">
        <f>N56</f>
        <v>1.1380000000000001</v>
      </c>
      <c r="V14" s="84">
        <f t="shared" si="4"/>
        <v>1806.9814285714288</v>
      </c>
      <c r="W14" s="74"/>
      <c r="X14" s="74"/>
      <c r="Y14" s="74"/>
      <c r="Z14" s="74"/>
      <c r="AA14" s="74"/>
      <c r="AC14" s="38"/>
      <c r="AD14" s="38"/>
      <c r="AE14" s="74"/>
      <c r="AF14" s="74"/>
      <c r="AG14" s="74"/>
      <c r="AH14" s="74"/>
      <c r="AJ14" s="38"/>
      <c r="AK14" s="38"/>
      <c r="AL14" s="74"/>
      <c r="AM14" s="74"/>
      <c r="AN14" s="74"/>
      <c r="AO14" s="74"/>
      <c r="AQ14" s="38"/>
      <c r="AR14" s="38"/>
      <c r="AS14" s="74"/>
      <c r="AT14" s="74"/>
      <c r="AU14" s="74"/>
      <c r="AV14" s="74"/>
    </row>
    <row r="15" spans="1:48">
      <c r="A15" s="75"/>
      <c r="B15" s="75">
        <v>2</v>
      </c>
      <c r="C15" s="76">
        <v>1489</v>
      </c>
      <c r="D15" s="76">
        <v>1584</v>
      </c>
      <c r="E15" s="85">
        <v>0.94</v>
      </c>
      <c r="F15" s="76">
        <v>0.91100000000000003</v>
      </c>
      <c r="G15" s="82">
        <f t="shared" si="6"/>
        <v>1340.2857142857142</v>
      </c>
      <c r="H15" s="78">
        <f t="shared" si="0"/>
        <v>148.71428571428578</v>
      </c>
      <c r="I15" s="78">
        <f t="shared" si="9"/>
        <v>148.71428571428578</v>
      </c>
      <c r="J15" s="78">
        <f t="shared" ref="J15:J77" si="10">(I15)*(I15)</f>
        <v>22115.938775510222</v>
      </c>
      <c r="K15" s="79">
        <f t="shared" si="5"/>
        <v>9.9875275832294011E-2</v>
      </c>
      <c r="L15" s="77">
        <f t="shared" si="3"/>
        <v>1.0318331503841931</v>
      </c>
      <c r="M15" s="82">
        <f t="shared" si="7"/>
        <v>1382.9512309863571</v>
      </c>
      <c r="N15" s="77">
        <f t="shared" si="8"/>
        <v>1.1878571428571427</v>
      </c>
      <c r="P15" s="80">
        <v>9</v>
      </c>
      <c r="Q15" s="77">
        <f>L63</f>
        <v>1.0566473988439307</v>
      </c>
      <c r="R15" s="81">
        <f>C63</f>
        <v>1924</v>
      </c>
      <c r="S15" s="81">
        <f>D63</f>
        <v>2105</v>
      </c>
      <c r="T15" s="82">
        <f>G63</f>
        <v>1731.8571428571429</v>
      </c>
      <c r="U15" s="83">
        <f>N63</f>
        <v>1.0657142857142856</v>
      </c>
      <c r="V15" s="84">
        <f t="shared" si="4"/>
        <v>1845.6648979591835</v>
      </c>
      <c r="W15" s="74"/>
      <c r="X15" s="74"/>
      <c r="Y15" s="74"/>
      <c r="Z15" s="74"/>
      <c r="AA15" s="74"/>
      <c r="AC15" s="38"/>
      <c r="AD15" s="38"/>
      <c r="AE15" s="74"/>
      <c r="AF15" s="74"/>
      <c r="AG15" s="74"/>
      <c r="AH15" s="74"/>
      <c r="AJ15" s="38"/>
      <c r="AK15" s="38"/>
      <c r="AL15" s="74"/>
      <c r="AM15" s="74"/>
      <c r="AN15" s="74"/>
      <c r="AO15" s="74"/>
      <c r="AQ15" s="38"/>
      <c r="AR15" s="38"/>
      <c r="AS15" s="74"/>
      <c r="AT15" s="74"/>
      <c r="AU15" s="74"/>
      <c r="AV15" s="74"/>
    </row>
    <row r="16" spans="1:48">
      <c r="A16" s="75"/>
      <c r="B16" s="75">
        <v>3</v>
      </c>
      <c r="C16" s="76">
        <v>1792</v>
      </c>
      <c r="D16" s="76">
        <v>1682</v>
      </c>
      <c r="E16" s="76">
        <v>1.0649999999999999</v>
      </c>
      <c r="F16" s="76">
        <v>0.97299999999999998</v>
      </c>
      <c r="G16" s="82">
        <f t="shared" si="6"/>
        <v>1455.4285714285713</v>
      </c>
      <c r="H16" s="78">
        <f t="shared" si="0"/>
        <v>336.57142857142867</v>
      </c>
      <c r="I16" s="78">
        <f t="shared" si="9"/>
        <v>336.57142857142867</v>
      </c>
      <c r="J16" s="78">
        <f t="shared" si="10"/>
        <v>113280.32653061231</v>
      </c>
      <c r="K16" s="79">
        <f t="shared" si="5"/>
        <v>0.18781887755102047</v>
      </c>
      <c r="L16" s="77">
        <f t="shared" si="3"/>
        <v>1.0945529290853031</v>
      </c>
      <c r="M16" s="82">
        <f t="shared" si="7"/>
        <v>1593.0436059315809</v>
      </c>
      <c r="N16" s="77">
        <f t="shared" si="8"/>
        <v>1.1697142857142857</v>
      </c>
      <c r="P16" s="80">
        <v>10</v>
      </c>
      <c r="Q16" s="77">
        <f>L70</f>
        <v>0.97803468208092481</v>
      </c>
      <c r="R16" s="81">
        <f>C70</f>
        <v>1765</v>
      </c>
      <c r="S16" s="81">
        <f>D70</f>
        <v>2086</v>
      </c>
      <c r="T16" s="82">
        <f>G70</f>
        <v>1713.4285714285713</v>
      </c>
      <c r="U16" s="83">
        <f>N70</f>
        <v>1.0277142857142858</v>
      </c>
      <c r="V16" s="84">
        <f t="shared" si="4"/>
        <v>1760.9150204081634</v>
      </c>
      <c r="W16" s="74"/>
      <c r="X16" s="74"/>
      <c r="Y16" s="74"/>
      <c r="Z16" s="74"/>
      <c r="AA16" s="74"/>
      <c r="AC16" s="38"/>
      <c r="AD16" s="38"/>
      <c r="AE16" s="74"/>
      <c r="AF16" s="74"/>
      <c r="AG16" s="74"/>
      <c r="AH16" s="74"/>
      <c r="AJ16" s="38"/>
      <c r="AK16" s="38"/>
      <c r="AL16" s="74"/>
      <c r="AM16" s="74"/>
      <c r="AN16" s="74"/>
      <c r="AO16" s="74"/>
      <c r="AQ16" s="38"/>
      <c r="AR16" s="38"/>
      <c r="AS16" s="74"/>
      <c r="AT16" s="74"/>
      <c r="AU16" s="74"/>
      <c r="AV16" s="74"/>
    </row>
    <row r="17" spans="1:48">
      <c r="A17" s="75"/>
      <c r="B17" s="75">
        <v>4</v>
      </c>
      <c r="C17" s="76">
        <v>1708</v>
      </c>
      <c r="D17" s="76">
        <v>1684</v>
      </c>
      <c r="E17" s="76">
        <v>1.014</v>
      </c>
      <c r="F17" s="76">
        <v>1.0129999999999999</v>
      </c>
      <c r="G17" s="82">
        <f t="shared" si="6"/>
        <v>1521.2857142857142</v>
      </c>
      <c r="H17" s="78">
        <f t="shared" si="0"/>
        <v>186.71428571428578</v>
      </c>
      <c r="I17" s="78">
        <f t="shared" si="9"/>
        <v>186.71428571428578</v>
      </c>
      <c r="J17" s="78">
        <f t="shared" si="10"/>
        <v>34862.224489795939</v>
      </c>
      <c r="K17" s="79">
        <f t="shared" si="5"/>
        <v>0.10931749749079964</v>
      </c>
      <c r="L17" s="77">
        <f t="shared" si="3"/>
        <v>1.0009871668311945</v>
      </c>
      <c r="M17" s="82">
        <f t="shared" si="7"/>
        <v>1522.787477083627</v>
      </c>
      <c r="N17" s="77">
        <f t="shared" si="8"/>
        <v>1.1274285714285714</v>
      </c>
      <c r="P17" s="80">
        <v>11</v>
      </c>
      <c r="Q17" s="77">
        <f>L77</f>
        <v>1.0554913294797688</v>
      </c>
      <c r="R17" s="81">
        <f>C77</f>
        <v>1773</v>
      </c>
      <c r="S17" s="81">
        <f>D77</f>
        <v>1941</v>
      </c>
      <c r="T17" s="82">
        <f>G77</f>
        <v>1600.8571428571429</v>
      </c>
      <c r="U17" s="83">
        <f>N77</f>
        <v>1.1054285714285714</v>
      </c>
      <c r="V17" s="84">
        <f t="shared" si="4"/>
        <v>1769.633224489796</v>
      </c>
      <c r="W17" s="74"/>
      <c r="X17" s="74"/>
      <c r="Y17" s="74"/>
      <c r="Z17" s="74"/>
      <c r="AA17" s="74"/>
      <c r="AC17" s="38"/>
      <c r="AD17" s="38"/>
      <c r="AE17" s="74"/>
      <c r="AF17" s="74"/>
      <c r="AG17" s="74"/>
      <c r="AH17" s="74"/>
      <c r="AJ17" s="38"/>
      <c r="AK17" s="38"/>
      <c r="AL17" s="74"/>
      <c r="AM17" s="74"/>
      <c r="AN17" s="74"/>
      <c r="AO17" s="74"/>
      <c r="AQ17" s="38"/>
      <c r="AR17" s="38"/>
      <c r="AS17" s="74"/>
      <c r="AT17" s="74"/>
      <c r="AU17" s="74"/>
      <c r="AV17" s="74"/>
    </row>
    <row r="18" spans="1:48">
      <c r="A18" s="75"/>
      <c r="B18" s="75">
        <v>5</v>
      </c>
      <c r="C18" s="76">
        <v>1787</v>
      </c>
      <c r="D18" s="76">
        <v>1600</v>
      </c>
      <c r="E18" s="76">
        <v>1.117</v>
      </c>
      <c r="F18" s="76">
        <v>1.0680000000000001</v>
      </c>
      <c r="G18" s="82">
        <f t="shared" si="6"/>
        <v>1618.1428571428571</v>
      </c>
      <c r="H18" s="78">
        <f t="shared" si="0"/>
        <v>168.85714285714289</v>
      </c>
      <c r="I18" s="78">
        <f t="shared" si="9"/>
        <v>168.85714285714289</v>
      </c>
      <c r="J18" s="78">
        <f t="shared" si="10"/>
        <v>28512.734693877563</v>
      </c>
      <c r="K18" s="79">
        <f t="shared" si="5"/>
        <v>9.4491965784635076E-2</v>
      </c>
      <c r="L18" s="77">
        <f t="shared" si="3"/>
        <v>1.0458801498127339</v>
      </c>
      <c r="M18" s="82">
        <f t="shared" si="7"/>
        <v>1692.3834938469768</v>
      </c>
      <c r="N18" s="77">
        <f t="shared" si="8"/>
        <v>1.0728571428571427</v>
      </c>
      <c r="P18" s="80">
        <v>12</v>
      </c>
      <c r="Q18" s="77">
        <f>L84</f>
        <v>1.0890173410404624</v>
      </c>
      <c r="R18" s="81">
        <f>C84</f>
        <v>1058</v>
      </c>
      <c r="S18" s="81">
        <f>D84</f>
        <v>1123</v>
      </c>
      <c r="T18" s="82">
        <f>G84</f>
        <v>1302.8571428571429</v>
      </c>
      <c r="U18" s="83">
        <f>N84</f>
        <v>1.0451428571428572</v>
      </c>
      <c r="V18" s="84">
        <f t="shared" si="4"/>
        <v>1361.6718367346939</v>
      </c>
      <c r="W18" s="74"/>
      <c r="X18" s="74"/>
      <c r="Y18" s="74"/>
      <c r="Z18" s="74"/>
      <c r="AA18" s="74"/>
      <c r="AC18" s="38"/>
      <c r="AD18" s="38"/>
      <c r="AE18" s="74"/>
      <c r="AF18" s="74"/>
      <c r="AG18" s="74"/>
      <c r="AH18" s="74"/>
      <c r="AJ18" s="38"/>
      <c r="AK18" s="38"/>
      <c r="AL18" s="74"/>
      <c r="AM18" s="74"/>
      <c r="AN18" s="74"/>
      <c r="AO18" s="74"/>
      <c r="AQ18" s="38"/>
      <c r="AR18" s="38"/>
      <c r="AS18" s="74"/>
      <c r="AT18" s="74"/>
      <c r="AU18" s="74"/>
      <c r="AV18" s="74"/>
    </row>
    <row r="19" spans="1:48">
      <c r="A19" s="75"/>
      <c r="B19" s="75">
        <v>6</v>
      </c>
      <c r="C19" s="76">
        <v>1314</v>
      </c>
      <c r="D19" s="76">
        <v>1077</v>
      </c>
      <c r="E19" s="85">
        <v>1.22</v>
      </c>
      <c r="F19" s="76">
        <v>1.123</v>
      </c>
      <c r="G19" s="82">
        <f t="shared" si="6"/>
        <v>1634.8571428571429</v>
      </c>
      <c r="H19" s="78">
        <f t="shared" si="0"/>
        <v>-320.85714285714289</v>
      </c>
      <c r="I19" s="78">
        <f t="shared" si="9"/>
        <v>320.85714285714289</v>
      </c>
      <c r="J19" s="78">
        <f t="shared" si="10"/>
        <v>102949.30612244899</v>
      </c>
      <c r="K19" s="79">
        <f t="shared" si="5"/>
        <v>0.24418351815612091</v>
      </c>
      <c r="L19" s="77">
        <f t="shared" si="3"/>
        <v>1.0863757791629562</v>
      </c>
      <c r="M19" s="82">
        <f t="shared" si="7"/>
        <v>1776.0692023915531</v>
      </c>
      <c r="N19" s="77">
        <f t="shared" si="8"/>
        <v>1.0588571428571429</v>
      </c>
      <c r="P19" s="80">
        <v>13</v>
      </c>
      <c r="Q19" s="77">
        <f>L91</f>
        <v>1.1410404624277457</v>
      </c>
      <c r="R19" s="81">
        <f>C91</f>
        <v>1542</v>
      </c>
      <c r="S19" s="81">
        <f>D91</f>
        <v>1562</v>
      </c>
      <c r="T19" s="82">
        <f>G91</f>
        <v>1421.2857142857142</v>
      </c>
      <c r="U19" s="83">
        <f>N91</f>
        <v>1.0444285714285715</v>
      </c>
      <c r="V19" s="84">
        <f t="shared" si="4"/>
        <v>1484.4314081632654</v>
      </c>
      <c r="W19" s="74"/>
      <c r="X19" s="74"/>
      <c r="Y19" s="74"/>
      <c r="Z19" s="74"/>
      <c r="AA19" s="74"/>
      <c r="AC19" s="38"/>
      <c r="AD19" s="38"/>
      <c r="AE19" s="74"/>
      <c r="AF19" s="74"/>
      <c r="AG19" s="74"/>
      <c r="AH19" s="74"/>
      <c r="AJ19" s="38"/>
      <c r="AK19" s="38"/>
      <c r="AL19" s="74"/>
      <c r="AM19" s="74"/>
      <c r="AN19" s="74"/>
      <c r="AO19" s="74"/>
      <c r="AQ19" s="38"/>
      <c r="AR19" s="38"/>
      <c r="AS19" s="74"/>
      <c r="AT19" s="74"/>
      <c r="AU19" s="74"/>
      <c r="AV19" s="74"/>
    </row>
    <row r="20" spans="1:48" ht="12.6" thickBot="1">
      <c r="A20" s="75"/>
      <c r="B20" s="75">
        <v>7</v>
      </c>
      <c r="C20" s="76">
        <v>1136</v>
      </c>
      <c r="D20" s="76">
        <v>956</v>
      </c>
      <c r="E20" s="76">
        <v>1.1879999999999999</v>
      </c>
      <c r="F20" s="76">
        <v>1.0489999999999999</v>
      </c>
      <c r="G20" s="82">
        <f t="shared" si="6"/>
        <v>1582.8571428571429</v>
      </c>
      <c r="H20" s="78">
        <f t="shared" si="0"/>
        <v>-446.85714285714289</v>
      </c>
      <c r="I20" s="78">
        <f t="shared" si="9"/>
        <v>446.85714285714289</v>
      </c>
      <c r="J20" s="78">
        <f t="shared" si="10"/>
        <v>199681.30612244902</v>
      </c>
      <c r="K20" s="79">
        <f t="shared" si="5"/>
        <v>0.39336016096579479</v>
      </c>
      <c r="L20" s="77">
        <f t="shared" si="3"/>
        <v>1.132507149666349</v>
      </c>
      <c r="M20" s="82">
        <f t="shared" si="7"/>
        <v>1792.597031186164</v>
      </c>
      <c r="N20" s="77">
        <f t="shared" si="8"/>
        <v>1.0651428571428572</v>
      </c>
      <c r="P20" s="86">
        <v>14</v>
      </c>
      <c r="Q20" s="87">
        <f>L98</f>
        <v>0.84852893351368686</v>
      </c>
      <c r="R20" s="88">
        <f>C98</f>
        <v>1349.7846730528945</v>
      </c>
      <c r="S20" s="89">
        <f>D98</f>
        <v>1839</v>
      </c>
      <c r="T20" s="88">
        <f>G98</f>
        <v>1322.3253406318795</v>
      </c>
      <c r="U20" s="90">
        <f>N98</f>
        <v>0.98202654347338592</v>
      </c>
      <c r="V20" s="91">
        <f t="shared" si="4"/>
        <v>1298.5585836079922</v>
      </c>
      <c r="W20" s="74"/>
      <c r="X20" s="74"/>
      <c r="Y20" s="74"/>
      <c r="AC20" s="38"/>
      <c r="AD20" s="38"/>
      <c r="AE20" s="74"/>
      <c r="AF20" s="74"/>
      <c r="AG20" s="74"/>
      <c r="AH20" s="74"/>
      <c r="AJ20" s="38"/>
      <c r="AK20" s="38"/>
      <c r="AL20" s="74"/>
      <c r="AM20" s="74"/>
      <c r="AN20" s="74"/>
      <c r="AO20" s="74"/>
      <c r="AQ20" s="38"/>
      <c r="AR20" s="38"/>
      <c r="AS20" s="74"/>
      <c r="AT20" s="74"/>
      <c r="AU20" s="74"/>
      <c r="AV20" s="74"/>
    </row>
    <row r="21" spans="1:48">
      <c r="A21" s="92">
        <v>3</v>
      </c>
      <c r="B21" s="75">
        <v>1</v>
      </c>
      <c r="C21" s="76">
        <v>1537</v>
      </c>
      <c r="D21" s="76">
        <v>1455</v>
      </c>
      <c r="E21" s="76">
        <v>1.056</v>
      </c>
      <c r="F21" s="76">
        <v>0.86499999999999999</v>
      </c>
      <c r="G21" s="82">
        <f t="shared" si="6"/>
        <v>1537.5714285714287</v>
      </c>
      <c r="H21" s="78">
        <f t="shared" si="0"/>
        <v>-0.57142857142866887</v>
      </c>
      <c r="I21" s="78">
        <f t="shared" si="9"/>
        <v>0.57142857142866887</v>
      </c>
      <c r="J21" s="78">
        <f t="shared" si="10"/>
        <v>0.32653061224500934</v>
      </c>
      <c r="K21" s="79">
        <f t="shared" si="5"/>
        <v>3.7178176410453405E-4</v>
      </c>
      <c r="L21" s="77">
        <f t="shared" si="3"/>
        <v>1.2208092485549134</v>
      </c>
      <c r="M21" s="82">
        <f t="shared" si="7"/>
        <v>1877.0814203137904</v>
      </c>
      <c r="N21" s="77">
        <f t="shared" si="8"/>
        <v>1.0857142857142856</v>
      </c>
      <c r="Q21" s="38"/>
      <c r="Y21" s="74"/>
      <c r="Z21" s="74"/>
      <c r="AA21" s="74"/>
      <c r="AC21" s="38"/>
      <c r="AF21" s="74"/>
      <c r="AG21" s="74"/>
      <c r="AH21" s="74"/>
      <c r="AJ21" s="38"/>
      <c r="AM21" s="74"/>
      <c r="AN21" s="74"/>
      <c r="AO21" s="74"/>
      <c r="AT21" s="74"/>
      <c r="AU21" s="74"/>
      <c r="AV21" s="74"/>
    </row>
    <row r="22" spans="1:48">
      <c r="A22" s="92"/>
      <c r="B22" s="75">
        <v>2</v>
      </c>
      <c r="C22" s="76">
        <v>1132</v>
      </c>
      <c r="D22" s="76">
        <v>1001</v>
      </c>
      <c r="E22" s="76">
        <v>1.131</v>
      </c>
      <c r="F22" s="76">
        <v>0.91100000000000003</v>
      </c>
      <c r="G22" s="82">
        <f t="shared" si="6"/>
        <v>1486.5714285714287</v>
      </c>
      <c r="H22" s="78">
        <f t="shared" si="0"/>
        <v>-354.57142857142867</v>
      </c>
      <c r="I22" s="78">
        <f t="shared" si="9"/>
        <v>354.57142857142867</v>
      </c>
      <c r="J22" s="78">
        <f t="shared" si="10"/>
        <v>125720.89795918374</v>
      </c>
      <c r="K22" s="79">
        <f t="shared" si="5"/>
        <v>0.3132256436143363</v>
      </c>
      <c r="L22" s="77">
        <f t="shared" si="3"/>
        <v>1.2414928649835346</v>
      </c>
      <c r="M22" s="82">
        <f t="shared" si="7"/>
        <v>1845.5678218598089</v>
      </c>
      <c r="N22" s="77">
        <f t="shared" si="8"/>
        <v>1.113</v>
      </c>
      <c r="Q22" s="38"/>
      <c r="Y22" s="56"/>
      <c r="Z22" s="56"/>
      <c r="AA22" s="56"/>
      <c r="AF22" s="56"/>
      <c r="AG22" s="56"/>
      <c r="AH22" s="56"/>
      <c r="AM22" s="56"/>
      <c r="AN22" s="56"/>
      <c r="AO22" s="56"/>
      <c r="AT22" s="56"/>
      <c r="AU22" s="56"/>
      <c r="AV22" s="56"/>
    </row>
    <row r="23" spans="1:48">
      <c r="A23" s="92"/>
      <c r="B23" s="75">
        <v>3</v>
      </c>
      <c r="C23" s="76">
        <v>1368</v>
      </c>
      <c r="D23" s="76">
        <v>1131</v>
      </c>
      <c r="E23" s="85">
        <v>1.21</v>
      </c>
      <c r="F23" s="76">
        <v>0.97299999999999998</v>
      </c>
      <c r="G23" s="82">
        <f t="shared" si="6"/>
        <v>1426</v>
      </c>
      <c r="H23" s="78">
        <f t="shared" si="0"/>
        <v>-58</v>
      </c>
      <c r="I23" s="78">
        <f t="shared" si="9"/>
        <v>58</v>
      </c>
      <c r="J23" s="78">
        <f t="shared" si="10"/>
        <v>3364</v>
      </c>
      <c r="K23" s="79">
        <f t="shared" si="5"/>
        <v>4.2397660818713448E-2</v>
      </c>
      <c r="L23" s="77">
        <f t="shared" si="3"/>
        <v>1.2435765673175745</v>
      </c>
      <c r="M23" s="82">
        <f t="shared" si="7"/>
        <v>1773.3401849948611</v>
      </c>
      <c r="N23" s="77">
        <f t="shared" si="8"/>
        <v>1.1337142857142857</v>
      </c>
    </row>
    <row r="24" spans="1:48">
      <c r="A24" s="92"/>
      <c r="B24" s="75">
        <v>4</v>
      </c>
      <c r="C24" s="76">
        <v>1488</v>
      </c>
      <c r="D24" s="76">
        <v>1151</v>
      </c>
      <c r="E24" s="76">
        <v>1.2929999999999999</v>
      </c>
      <c r="F24" s="76">
        <v>1.0129999999999999</v>
      </c>
      <c r="G24" s="82">
        <f t="shared" si="6"/>
        <v>1394.5714285714287</v>
      </c>
      <c r="H24" s="78">
        <f t="shared" si="0"/>
        <v>93.428571428571331</v>
      </c>
      <c r="I24" s="78">
        <f t="shared" si="9"/>
        <v>93.428571428571331</v>
      </c>
      <c r="J24" s="78">
        <f t="shared" si="10"/>
        <v>8728.897959183656</v>
      </c>
      <c r="K24" s="79">
        <f t="shared" si="5"/>
        <v>6.278801843317966E-2</v>
      </c>
      <c r="L24" s="77">
        <f t="shared" si="3"/>
        <v>1.2764067127344523</v>
      </c>
      <c r="M24" s="82">
        <f t="shared" si="7"/>
        <v>1780.0403328162463</v>
      </c>
      <c r="N24" s="77">
        <f t="shared" si="8"/>
        <v>1.1735714285714285</v>
      </c>
    </row>
    <row r="25" spans="1:48">
      <c r="A25" s="92"/>
      <c r="B25" s="75">
        <v>5</v>
      </c>
      <c r="C25" s="76">
        <v>1392</v>
      </c>
      <c r="D25" s="76">
        <v>942</v>
      </c>
      <c r="E25" s="76">
        <v>1.478</v>
      </c>
      <c r="F25" s="76">
        <v>1.0680000000000001</v>
      </c>
      <c r="G25" s="82">
        <f t="shared" si="6"/>
        <v>1338.1428571428571</v>
      </c>
      <c r="H25" s="78">
        <f t="shared" si="0"/>
        <v>53.85714285714289</v>
      </c>
      <c r="I25" s="78">
        <f t="shared" si="9"/>
        <v>53.85714285714289</v>
      </c>
      <c r="J25" s="78">
        <f t="shared" si="10"/>
        <v>2900.5918367346972</v>
      </c>
      <c r="K25" s="79">
        <f t="shared" si="5"/>
        <v>3.8690476190476213E-2</v>
      </c>
      <c r="L25" s="77">
        <f t="shared" si="3"/>
        <v>1.3838951310861423</v>
      </c>
      <c r="M25" s="82">
        <f t="shared" si="7"/>
        <v>1851.8493846976992</v>
      </c>
      <c r="N25" s="77">
        <f t="shared" si="8"/>
        <v>1.2251428571428573</v>
      </c>
    </row>
    <row r="26" spans="1:48">
      <c r="A26" s="92"/>
      <c r="B26" s="75">
        <v>6</v>
      </c>
      <c r="C26" s="76">
        <v>1321</v>
      </c>
      <c r="D26" s="76">
        <v>884</v>
      </c>
      <c r="E26" s="76">
        <v>1.494</v>
      </c>
      <c r="F26" s="76">
        <v>1.123</v>
      </c>
      <c r="G26" s="82">
        <f t="shared" si="6"/>
        <v>1339.1428571428571</v>
      </c>
      <c r="H26" s="78">
        <f t="shared" si="0"/>
        <v>-18.14285714285711</v>
      </c>
      <c r="I26" s="78">
        <f t="shared" si="9"/>
        <v>18.14285714285711</v>
      </c>
      <c r="J26" s="78">
        <f t="shared" si="10"/>
        <v>329.16326530612127</v>
      </c>
      <c r="K26" s="79">
        <f t="shared" si="5"/>
        <v>1.3734184059695011E-2</v>
      </c>
      <c r="L26" s="77">
        <f t="shared" si="3"/>
        <v>1.3303650934995548</v>
      </c>
      <c r="M26" s="82">
        <f t="shared" si="7"/>
        <v>1781.5489123521181</v>
      </c>
      <c r="N26" s="77">
        <f t="shared" si="8"/>
        <v>1.2642857142857142</v>
      </c>
      <c r="AK26" s="48"/>
    </row>
    <row r="27" spans="1:48">
      <c r="A27" s="92"/>
      <c r="B27" s="75">
        <v>7</v>
      </c>
      <c r="C27" s="76">
        <v>1469</v>
      </c>
      <c r="D27" s="76">
        <v>1315</v>
      </c>
      <c r="E27" s="76">
        <v>1.117</v>
      </c>
      <c r="F27" s="76">
        <v>1.0489999999999999</v>
      </c>
      <c r="G27" s="82">
        <f t="shared" si="6"/>
        <v>1386.7142857142858</v>
      </c>
      <c r="H27" s="78">
        <f t="shared" si="0"/>
        <v>82.285714285714221</v>
      </c>
      <c r="I27" s="78">
        <f t="shared" si="9"/>
        <v>82.285714285714221</v>
      </c>
      <c r="J27" s="78">
        <f t="shared" si="10"/>
        <v>6770.9387755101934</v>
      </c>
      <c r="K27" s="79">
        <f t="shared" si="5"/>
        <v>5.6014781678498451E-2</v>
      </c>
      <c r="L27" s="77">
        <f t="shared" si="3"/>
        <v>1.0648236415633938</v>
      </c>
      <c r="M27" s="82">
        <f t="shared" si="7"/>
        <v>1476.6061555222664</v>
      </c>
      <c r="N27" s="77">
        <f t="shared" si="8"/>
        <v>1.2541428571428572</v>
      </c>
      <c r="Q27" s="93" t="s">
        <v>57</v>
      </c>
      <c r="R27" s="178" t="s">
        <v>58</v>
      </c>
      <c r="S27" s="178"/>
      <c r="T27" s="178"/>
      <c r="U27" s="178"/>
      <c r="V27" s="93" t="s">
        <v>59</v>
      </c>
    </row>
    <row r="28" spans="1:48">
      <c r="A28" s="92">
        <v>4</v>
      </c>
      <c r="B28" s="75">
        <v>1</v>
      </c>
      <c r="C28" s="76">
        <v>1795</v>
      </c>
      <c r="D28" s="76">
        <v>1885</v>
      </c>
      <c r="E28" s="76">
        <v>0.95199999999999996</v>
      </c>
      <c r="F28" s="76">
        <v>0.86499999999999999</v>
      </c>
      <c r="G28" s="82">
        <f t="shared" si="6"/>
        <v>1423.5714285714287</v>
      </c>
      <c r="H28" s="78">
        <f t="shared" si="0"/>
        <v>371.42857142857133</v>
      </c>
      <c r="I28" s="78">
        <f t="shared" si="9"/>
        <v>371.42857142857133</v>
      </c>
      <c r="J28" s="78">
        <f t="shared" si="10"/>
        <v>137959.18367346932</v>
      </c>
      <c r="K28" s="79">
        <f t="shared" si="5"/>
        <v>0.20692399522483082</v>
      </c>
      <c r="L28" s="77">
        <f t="shared" si="3"/>
        <v>1.1005780346820808</v>
      </c>
      <c r="M28" s="82">
        <f t="shared" si="7"/>
        <v>1566.7514450867052</v>
      </c>
      <c r="N28" s="77">
        <f t="shared" si="8"/>
        <v>1.2392857142857143</v>
      </c>
      <c r="Q28" s="93" t="s">
        <v>27</v>
      </c>
      <c r="R28" s="179" t="s">
        <v>60</v>
      </c>
      <c r="S28" s="179"/>
      <c r="T28" s="179"/>
      <c r="U28" s="179"/>
      <c r="V28" s="81">
        <v>183.77</v>
      </c>
      <c r="AL28" s="94"/>
      <c r="AM28" s="94"/>
      <c r="AN28" s="94"/>
      <c r="AO28" s="94"/>
    </row>
    <row r="29" spans="1:48">
      <c r="A29" s="92"/>
      <c r="B29" s="75">
        <v>2</v>
      </c>
      <c r="C29" s="76">
        <v>1780</v>
      </c>
      <c r="D29" s="76">
        <v>1963</v>
      </c>
      <c r="E29" s="76">
        <v>0.90700000000000003</v>
      </c>
      <c r="F29" s="76">
        <v>0.91100000000000003</v>
      </c>
      <c r="G29" s="82">
        <f t="shared" si="6"/>
        <v>1516.1428571428571</v>
      </c>
      <c r="H29" s="78">
        <f t="shared" si="0"/>
        <v>263.85714285714289</v>
      </c>
      <c r="I29" s="78">
        <f t="shared" si="9"/>
        <v>263.85714285714289</v>
      </c>
      <c r="J29" s="78">
        <f t="shared" si="10"/>
        <v>69620.591836734704</v>
      </c>
      <c r="K29" s="79">
        <f t="shared" si="5"/>
        <v>0.14823434991974319</v>
      </c>
      <c r="L29" s="77">
        <f t="shared" si="3"/>
        <v>0.99560922063666302</v>
      </c>
      <c r="M29" s="82">
        <f t="shared" si="7"/>
        <v>1509.4858083738434</v>
      </c>
      <c r="N29" s="77">
        <f t="shared" si="8"/>
        <v>1.2072857142857143</v>
      </c>
      <c r="Q29" s="93" t="s">
        <v>28</v>
      </c>
      <c r="R29" s="179" t="s">
        <v>61</v>
      </c>
      <c r="S29" s="179"/>
      <c r="T29" s="179"/>
      <c r="U29" s="179"/>
      <c r="V29" s="95">
        <v>64025.38</v>
      </c>
      <c r="AL29" s="94"/>
      <c r="AM29" s="94"/>
      <c r="AN29" s="94"/>
      <c r="AO29" s="94"/>
    </row>
    <row r="30" spans="1:48">
      <c r="A30" s="92"/>
      <c r="B30" s="75">
        <v>3</v>
      </c>
      <c r="C30" s="76">
        <v>1841</v>
      </c>
      <c r="D30" s="76">
        <v>2006</v>
      </c>
      <c r="E30" s="76">
        <v>0.91800000000000004</v>
      </c>
      <c r="F30" s="76">
        <v>0.97299999999999998</v>
      </c>
      <c r="G30" s="82">
        <f t="shared" si="6"/>
        <v>1583.7142857142858</v>
      </c>
      <c r="H30" s="78">
        <f t="shared" si="0"/>
        <v>257.28571428571422</v>
      </c>
      <c r="I30" s="78">
        <f t="shared" si="9"/>
        <v>257.28571428571422</v>
      </c>
      <c r="J30" s="78">
        <f t="shared" si="10"/>
        <v>66195.938775510163</v>
      </c>
      <c r="K30" s="79">
        <f t="shared" si="5"/>
        <v>0.13975323969892137</v>
      </c>
      <c r="L30" s="77">
        <f t="shared" si="3"/>
        <v>0.94347379239465579</v>
      </c>
      <c r="M30" s="82">
        <f t="shared" si="7"/>
        <v>1494.1929232124508</v>
      </c>
      <c r="N30" s="77">
        <f t="shared" si="8"/>
        <v>1.1655714285714285</v>
      </c>
      <c r="Q30" s="93" t="s">
        <v>29</v>
      </c>
      <c r="R30" s="179" t="s">
        <v>62</v>
      </c>
      <c r="S30" s="179"/>
      <c r="T30" s="179"/>
      <c r="U30" s="179"/>
      <c r="V30" s="79">
        <v>0.13789999999999999</v>
      </c>
      <c r="AK30" s="48"/>
      <c r="AL30" s="74"/>
      <c r="AM30" s="74"/>
      <c r="AN30" s="74"/>
      <c r="AO30" s="74"/>
    </row>
    <row r="31" spans="1:48">
      <c r="A31" s="92"/>
      <c r="B31" s="75">
        <v>4</v>
      </c>
      <c r="C31" s="76">
        <v>1774</v>
      </c>
      <c r="D31" s="76">
        <v>1855</v>
      </c>
      <c r="E31" s="76">
        <v>0.95599999999999996</v>
      </c>
      <c r="F31" s="76">
        <v>1.0129999999999999</v>
      </c>
      <c r="G31" s="82">
        <f t="shared" si="6"/>
        <v>1624.5714285714287</v>
      </c>
      <c r="H31" s="78">
        <f t="shared" si="0"/>
        <v>149.42857142857133</v>
      </c>
      <c r="I31" s="78">
        <f t="shared" si="9"/>
        <v>149.42857142857133</v>
      </c>
      <c r="J31" s="78">
        <f t="shared" si="10"/>
        <v>22328.897959183643</v>
      </c>
      <c r="K31" s="79">
        <f t="shared" si="5"/>
        <v>8.4232565630536257E-2</v>
      </c>
      <c r="L31" s="77">
        <f t="shared" si="3"/>
        <v>0.94373149062191519</v>
      </c>
      <c r="M31" s="82">
        <f t="shared" si="7"/>
        <v>1533.1592159074887</v>
      </c>
      <c r="N31" s="77">
        <f t="shared" si="8"/>
        <v>1.1174285714285717</v>
      </c>
      <c r="AK31" s="48"/>
      <c r="AL31" s="74"/>
      <c r="AM31" s="74"/>
      <c r="AN31" s="74"/>
      <c r="AO31" s="74"/>
    </row>
    <row r="32" spans="1:48">
      <c r="A32" s="92"/>
      <c r="B32" s="75">
        <v>5</v>
      </c>
      <c r="C32" s="76">
        <v>1835</v>
      </c>
      <c r="D32" s="76">
        <v>1962</v>
      </c>
      <c r="E32" s="76">
        <v>0.93500000000000005</v>
      </c>
      <c r="F32" s="76">
        <v>1.0680000000000001</v>
      </c>
      <c r="G32" s="82">
        <f t="shared" si="6"/>
        <v>1687.8571428571429</v>
      </c>
      <c r="H32" s="78">
        <f t="shared" si="0"/>
        <v>147.14285714285711</v>
      </c>
      <c r="I32" s="78">
        <f t="shared" si="9"/>
        <v>147.14285714285711</v>
      </c>
      <c r="J32" s="78">
        <f t="shared" si="10"/>
        <v>21651.020408163255</v>
      </c>
      <c r="K32" s="79">
        <f t="shared" si="5"/>
        <v>8.0186843129622404E-2</v>
      </c>
      <c r="L32" s="77">
        <f t="shared" si="3"/>
        <v>0.87546816479400746</v>
      </c>
      <c r="M32" s="82">
        <f t="shared" si="7"/>
        <v>1477.6651952915997</v>
      </c>
      <c r="N32" s="77">
        <f t="shared" si="8"/>
        <v>1.0398571428571428</v>
      </c>
      <c r="AK32" s="48"/>
      <c r="AL32" s="74"/>
      <c r="AM32" s="74"/>
      <c r="AN32" s="74"/>
      <c r="AO32" s="74"/>
    </row>
    <row r="33" spans="1:41">
      <c r="A33" s="92"/>
      <c r="B33" s="75">
        <v>6</v>
      </c>
      <c r="C33" s="76">
        <v>1847</v>
      </c>
      <c r="D33" s="76">
        <v>2019</v>
      </c>
      <c r="E33" s="76">
        <v>0.91500000000000004</v>
      </c>
      <c r="F33" s="76">
        <v>1.123</v>
      </c>
      <c r="G33" s="82">
        <f t="shared" si="6"/>
        <v>1763</v>
      </c>
      <c r="H33" s="78">
        <f t="shared" si="0"/>
        <v>84</v>
      </c>
      <c r="I33" s="78">
        <f t="shared" si="9"/>
        <v>84</v>
      </c>
      <c r="J33" s="78">
        <f t="shared" si="10"/>
        <v>7056</v>
      </c>
      <c r="K33" s="79">
        <f t="shared" si="5"/>
        <v>4.5479155387114237E-2</v>
      </c>
      <c r="L33" s="77">
        <f t="shared" si="3"/>
        <v>0.8147818343722173</v>
      </c>
      <c r="M33" s="82">
        <f t="shared" si="7"/>
        <v>1436.460373998219</v>
      </c>
      <c r="N33" s="77">
        <f t="shared" si="8"/>
        <v>0.95714285714285718</v>
      </c>
      <c r="AK33" s="48"/>
      <c r="AL33" s="74"/>
      <c r="AM33" s="74"/>
      <c r="AN33" s="74"/>
      <c r="AO33" s="74"/>
    </row>
    <row r="34" spans="1:41">
      <c r="A34" s="92"/>
      <c r="B34" s="75">
        <v>7</v>
      </c>
      <c r="C34" s="76">
        <v>1833</v>
      </c>
      <c r="D34" s="76">
        <v>2052</v>
      </c>
      <c r="E34" s="76">
        <v>0.89300000000000002</v>
      </c>
      <c r="F34" s="76">
        <v>1.0489999999999999</v>
      </c>
      <c r="G34" s="82">
        <f t="shared" si="6"/>
        <v>1815</v>
      </c>
      <c r="H34" s="78">
        <f t="shared" si="0"/>
        <v>18</v>
      </c>
      <c r="I34" s="78">
        <f t="shared" si="9"/>
        <v>18</v>
      </c>
      <c r="J34" s="78">
        <f t="shared" si="10"/>
        <v>324</v>
      </c>
      <c r="K34" s="79">
        <f t="shared" si="5"/>
        <v>9.8199672667757774E-3</v>
      </c>
      <c r="L34" s="77">
        <f t="shared" si="3"/>
        <v>0.85128693994280269</v>
      </c>
      <c r="M34" s="82">
        <f t="shared" si="7"/>
        <v>1545.0857959961868</v>
      </c>
      <c r="N34" s="77">
        <f t="shared" si="8"/>
        <v>0.92514285714285716</v>
      </c>
    </row>
    <row r="35" spans="1:41">
      <c r="A35" s="92">
        <v>5</v>
      </c>
      <c r="B35" s="75">
        <v>1</v>
      </c>
      <c r="C35" s="76">
        <v>1847</v>
      </c>
      <c r="D35" s="76">
        <v>2018</v>
      </c>
      <c r="E35" s="76">
        <v>0.91500000000000004</v>
      </c>
      <c r="F35" s="76">
        <v>0.86499999999999999</v>
      </c>
      <c r="G35" s="82">
        <f t="shared" si="6"/>
        <v>1822.4285714285713</v>
      </c>
      <c r="H35" s="78">
        <f t="shared" si="0"/>
        <v>24.571428571428669</v>
      </c>
      <c r="I35" s="78">
        <f t="shared" si="9"/>
        <v>24.571428571428669</v>
      </c>
      <c r="J35" s="78">
        <f t="shared" si="10"/>
        <v>603.75510204082116</v>
      </c>
      <c r="K35" s="79">
        <f t="shared" si="5"/>
        <v>1.3303426405754559E-2</v>
      </c>
      <c r="L35" s="77">
        <f t="shared" si="3"/>
        <v>1.0578034682080926</v>
      </c>
      <c r="M35" s="82">
        <f t="shared" si="7"/>
        <v>1927.7712634186623</v>
      </c>
      <c r="N35" s="77">
        <f t="shared" si="8"/>
        <v>0.91985714285714282</v>
      </c>
      <c r="AM35" s="74"/>
      <c r="AN35" s="74"/>
      <c r="AO35" s="74"/>
    </row>
    <row r="36" spans="1:41">
      <c r="A36" s="92"/>
      <c r="B36" s="75">
        <v>2</v>
      </c>
      <c r="C36" s="76">
        <v>1680</v>
      </c>
      <c r="D36" s="76">
        <v>1706</v>
      </c>
      <c r="E36" s="76">
        <v>0.98499999999999999</v>
      </c>
      <c r="F36" s="76">
        <v>0.91100000000000003</v>
      </c>
      <c r="G36" s="82">
        <f t="shared" si="6"/>
        <v>1808.1428571428571</v>
      </c>
      <c r="H36" s="78">
        <f t="shared" si="0"/>
        <v>-128.14285714285711</v>
      </c>
      <c r="I36" s="78">
        <f t="shared" si="9"/>
        <v>128.14285714285711</v>
      </c>
      <c r="J36" s="78">
        <f t="shared" si="10"/>
        <v>16420.591836734686</v>
      </c>
      <c r="K36" s="79">
        <f t="shared" si="5"/>
        <v>7.6275510204081617E-2</v>
      </c>
      <c r="L36" s="77">
        <f t="shared" si="3"/>
        <v>1.0812294182217344</v>
      </c>
      <c r="M36" s="82">
        <f t="shared" si="7"/>
        <v>1955.0172494903559</v>
      </c>
      <c r="N36" s="77">
        <f t="shared" si="8"/>
        <v>0.93100000000000005</v>
      </c>
    </row>
    <row r="37" spans="1:41">
      <c r="A37" s="92"/>
      <c r="B37" s="75">
        <v>3</v>
      </c>
      <c r="C37" s="76">
        <v>1680</v>
      </c>
      <c r="D37" s="76">
        <v>1874</v>
      </c>
      <c r="E37" s="76">
        <v>0.89600000000000002</v>
      </c>
      <c r="F37" s="76">
        <v>0.97299999999999998</v>
      </c>
      <c r="G37" s="82">
        <f t="shared" si="6"/>
        <v>1785.1428571428571</v>
      </c>
      <c r="H37" s="78">
        <f t="shared" si="0"/>
        <v>-105.14285714285711</v>
      </c>
      <c r="I37" s="78">
        <f t="shared" si="9"/>
        <v>105.14285714285711</v>
      </c>
      <c r="J37" s="78">
        <f t="shared" si="10"/>
        <v>11055.020408163258</v>
      </c>
      <c r="K37" s="79">
        <f t="shared" si="5"/>
        <v>6.258503401360542E-2</v>
      </c>
      <c r="L37" s="77">
        <f t="shared" si="3"/>
        <v>0.92086330935251803</v>
      </c>
      <c r="M37" s="82">
        <f t="shared" si="7"/>
        <v>1643.8725590955808</v>
      </c>
      <c r="N37" s="77">
        <f t="shared" si="8"/>
        <v>0.92785714285714282</v>
      </c>
    </row>
    <row r="38" spans="1:41">
      <c r="A38" s="92"/>
      <c r="B38" s="75">
        <v>4</v>
      </c>
      <c r="C38" s="76">
        <v>1798</v>
      </c>
      <c r="D38" s="76">
        <v>1827</v>
      </c>
      <c r="E38" s="76">
        <v>0.98399999999999999</v>
      </c>
      <c r="F38" s="76">
        <v>1.0129999999999999</v>
      </c>
      <c r="G38" s="82">
        <f t="shared" si="6"/>
        <v>1788.5714285714287</v>
      </c>
      <c r="H38" s="78">
        <f t="shared" si="0"/>
        <v>9.4285714285713311</v>
      </c>
      <c r="I38" s="78">
        <f t="shared" si="9"/>
        <v>9.4285714285713311</v>
      </c>
      <c r="J38" s="78">
        <f t="shared" si="10"/>
        <v>88.897959183671631</v>
      </c>
      <c r="K38" s="79">
        <f t="shared" si="5"/>
        <v>5.2439218178928423E-3</v>
      </c>
      <c r="L38" s="77">
        <f t="shared" si="3"/>
        <v>0.97137216189536035</v>
      </c>
      <c r="M38" s="82">
        <f t="shared" si="7"/>
        <v>1737.3684952757017</v>
      </c>
      <c r="N38" s="77">
        <f t="shared" si="8"/>
        <v>0.93185714285714294</v>
      </c>
    </row>
    <row r="39" spans="1:41">
      <c r="A39" s="92"/>
      <c r="B39" s="75">
        <v>5</v>
      </c>
      <c r="C39" s="76">
        <v>1843</v>
      </c>
      <c r="D39" s="76">
        <v>1734</v>
      </c>
      <c r="E39" s="76">
        <v>1.0629999999999999</v>
      </c>
      <c r="F39" s="76">
        <v>1.0680000000000001</v>
      </c>
      <c r="G39" s="82">
        <f t="shared" si="6"/>
        <v>1789.7142857142858</v>
      </c>
      <c r="H39" s="78">
        <f t="shared" ref="H39:H70" si="11">C39-G39</f>
        <v>53.285714285714221</v>
      </c>
      <c r="I39" s="78">
        <f t="shared" si="9"/>
        <v>53.285714285714221</v>
      </c>
      <c r="J39" s="78">
        <f t="shared" si="10"/>
        <v>2839.3673469387686</v>
      </c>
      <c r="K39" s="79">
        <f t="shared" si="5"/>
        <v>2.8912487404077168E-2</v>
      </c>
      <c r="L39" s="77">
        <f t="shared" ref="L39:L70" si="12">E39/F39</f>
        <v>0.99531835205992503</v>
      </c>
      <c r="M39" s="82">
        <f t="shared" si="7"/>
        <v>1781.3354735152489</v>
      </c>
      <c r="N39" s="77">
        <f t="shared" si="8"/>
        <v>0.95014285714285707</v>
      </c>
    </row>
    <row r="40" spans="1:41">
      <c r="A40" s="92"/>
      <c r="B40" s="75">
        <v>6</v>
      </c>
      <c r="C40" s="76">
        <v>1322</v>
      </c>
      <c r="D40" s="76">
        <v>1124</v>
      </c>
      <c r="E40" s="76">
        <v>1.1759999999999999</v>
      </c>
      <c r="F40" s="76">
        <v>1.123</v>
      </c>
      <c r="G40" s="82">
        <f t="shared" si="6"/>
        <v>1714.7142857142858</v>
      </c>
      <c r="H40" s="78">
        <f t="shared" si="11"/>
        <v>-392.71428571428578</v>
      </c>
      <c r="I40" s="78">
        <f t="shared" si="9"/>
        <v>392.71428571428578</v>
      </c>
      <c r="J40" s="78">
        <f t="shared" si="10"/>
        <v>154224.51020408169</v>
      </c>
      <c r="K40" s="79">
        <f t="shared" si="5"/>
        <v>0.29706073049492115</v>
      </c>
      <c r="L40" s="77">
        <f t="shared" si="12"/>
        <v>1.0471950133570791</v>
      </c>
      <c r="M40" s="82">
        <f t="shared" si="7"/>
        <v>1795.6402493321459</v>
      </c>
      <c r="N40" s="77">
        <f t="shared" si="8"/>
        <v>0.98742857142857143</v>
      </c>
    </row>
    <row r="41" spans="1:41">
      <c r="A41" s="92"/>
      <c r="B41" s="75">
        <v>7</v>
      </c>
      <c r="C41" s="76">
        <v>1022</v>
      </c>
      <c r="D41" s="76">
        <v>803</v>
      </c>
      <c r="E41" s="76">
        <v>1.2729999999999999</v>
      </c>
      <c r="F41" s="76">
        <v>1.0489999999999999</v>
      </c>
      <c r="G41" s="82">
        <f t="shared" si="6"/>
        <v>1598.8571428571429</v>
      </c>
      <c r="H41" s="78">
        <f t="shared" si="11"/>
        <v>-576.85714285714289</v>
      </c>
      <c r="I41" s="78">
        <f t="shared" si="9"/>
        <v>576.85714285714289</v>
      </c>
      <c r="J41" s="78">
        <f t="shared" si="10"/>
        <v>332764.16326530615</v>
      </c>
      <c r="K41" s="79">
        <f t="shared" si="5"/>
        <v>0.56443947441990494</v>
      </c>
      <c r="L41" s="77">
        <f t="shared" si="12"/>
        <v>1.2135367016205911</v>
      </c>
      <c r="M41" s="82">
        <f t="shared" si="7"/>
        <v>1940.2718235053794</v>
      </c>
      <c r="N41" s="77">
        <f t="shared" si="8"/>
        <v>1.0417142857142856</v>
      </c>
    </row>
    <row r="42" spans="1:41">
      <c r="A42" s="92">
        <v>6</v>
      </c>
      <c r="B42" s="75">
        <v>1</v>
      </c>
      <c r="C42" s="76">
        <v>1298</v>
      </c>
      <c r="D42" s="76">
        <v>1356</v>
      </c>
      <c r="E42" s="76">
        <v>0.95699999999999996</v>
      </c>
      <c r="F42" s="76">
        <v>0.86499999999999999</v>
      </c>
      <c r="G42" s="82">
        <f t="shared" si="6"/>
        <v>1520.4285714285713</v>
      </c>
      <c r="H42" s="78">
        <f t="shared" si="11"/>
        <v>-222.42857142857133</v>
      </c>
      <c r="I42" s="78">
        <f t="shared" si="9"/>
        <v>222.42857142857133</v>
      </c>
      <c r="J42" s="78">
        <f t="shared" si="10"/>
        <v>49474.46938775506</v>
      </c>
      <c r="K42" s="79">
        <f t="shared" si="5"/>
        <v>0.17136253576931534</v>
      </c>
      <c r="L42" s="77">
        <f t="shared" si="12"/>
        <v>1.1063583815028901</v>
      </c>
      <c r="M42" s="82">
        <f t="shared" si="7"/>
        <v>1682.1388934764655</v>
      </c>
      <c r="N42" s="77">
        <f t="shared" si="8"/>
        <v>1.0477142857142856</v>
      </c>
    </row>
    <row r="43" spans="1:41">
      <c r="A43" s="92"/>
      <c r="B43" s="75">
        <v>2</v>
      </c>
      <c r="C43" s="76">
        <v>965</v>
      </c>
      <c r="D43" s="76">
        <v>848</v>
      </c>
      <c r="E43" s="76">
        <v>1.127</v>
      </c>
      <c r="F43" s="76">
        <v>0.91100000000000003</v>
      </c>
      <c r="G43" s="82">
        <f t="shared" si="6"/>
        <v>1418.2857142857142</v>
      </c>
      <c r="H43" s="78">
        <f t="shared" si="11"/>
        <v>-453.28571428571422</v>
      </c>
      <c r="I43" s="78">
        <f t="shared" si="9"/>
        <v>453.28571428571422</v>
      </c>
      <c r="J43" s="78">
        <f t="shared" si="10"/>
        <v>205467.93877551015</v>
      </c>
      <c r="K43" s="79">
        <f t="shared" si="5"/>
        <v>0.46972612879348624</v>
      </c>
      <c r="L43" s="77">
        <f t="shared" si="12"/>
        <v>1.2371020856201975</v>
      </c>
      <c r="M43" s="82">
        <f t="shared" si="7"/>
        <v>1754.5642151481886</v>
      </c>
      <c r="N43" s="77">
        <f t="shared" si="8"/>
        <v>1.0679999999999998</v>
      </c>
    </row>
    <row r="44" spans="1:41">
      <c r="A44" s="92"/>
      <c r="B44" s="75">
        <v>3</v>
      </c>
      <c r="C44" s="76">
        <v>1236</v>
      </c>
      <c r="D44" s="76">
        <v>966</v>
      </c>
      <c r="E44" s="85">
        <v>1.28</v>
      </c>
      <c r="F44" s="76">
        <v>0.97299999999999998</v>
      </c>
      <c r="G44" s="82">
        <f t="shared" si="6"/>
        <v>1354.8571428571429</v>
      </c>
      <c r="H44" s="78">
        <f t="shared" si="11"/>
        <v>-118.85714285714289</v>
      </c>
      <c r="I44" s="78">
        <f t="shared" si="9"/>
        <v>118.85714285714289</v>
      </c>
      <c r="J44" s="78">
        <f t="shared" si="10"/>
        <v>14127.020408163273</v>
      </c>
      <c r="K44" s="79">
        <f t="shared" ref="K44:K75" si="13">(I44/C44)</f>
        <v>9.6162736939436E-2</v>
      </c>
      <c r="L44" s="77">
        <f t="shared" si="12"/>
        <v>1.31551901336074</v>
      </c>
      <c r="M44" s="82">
        <f t="shared" si="7"/>
        <v>1782.3403318161797</v>
      </c>
      <c r="N44" s="77">
        <f t="shared" si="8"/>
        <v>1.1228571428571428</v>
      </c>
    </row>
    <row r="45" spans="1:41">
      <c r="A45" s="92"/>
      <c r="B45" s="75">
        <v>4</v>
      </c>
      <c r="C45" s="76">
        <v>1306</v>
      </c>
      <c r="D45" s="76">
        <v>909</v>
      </c>
      <c r="E45" s="76">
        <v>1.4370000000000001</v>
      </c>
      <c r="F45" s="76">
        <v>1.0129999999999999</v>
      </c>
      <c r="G45" s="82">
        <f t="shared" ref="G45:G76" si="14">AVERAGE(C39:C45)</f>
        <v>1284.5714285714287</v>
      </c>
      <c r="H45" s="78">
        <f t="shared" si="11"/>
        <v>21.428571428571331</v>
      </c>
      <c r="I45" s="78">
        <f t="shared" si="9"/>
        <v>21.428571428571331</v>
      </c>
      <c r="J45" s="78">
        <f t="shared" si="10"/>
        <v>459.18367346938356</v>
      </c>
      <c r="K45" s="79">
        <f t="shared" si="13"/>
        <v>1.6407788230146502E-2</v>
      </c>
      <c r="L45" s="77">
        <f t="shared" si="12"/>
        <v>1.4185587364264562</v>
      </c>
      <c r="M45" s="82">
        <f t="shared" ref="M45:M76" si="15">G45*L45</f>
        <v>1822.2400225638137</v>
      </c>
      <c r="N45" s="77">
        <f t="shared" ref="N45:N76" si="16">AVERAGE(E39:E45)</f>
        <v>1.1875714285714285</v>
      </c>
    </row>
    <row r="46" spans="1:41">
      <c r="A46" s="92"/>
      <c r="B46" s="75">
        <v>5</v>
      </c>
      <c r="C46" s="76">
        <v>1176</v>
      </c>
      <c r="D46" s="76">
        <v>798</v>
      </c>
      <c r="E46" s="76">
        <v>1.474</v>
      </c>
      <c r="F46" s="76">
        <v>1.0680000000000001</v>
      </c>
      <c r="G46" s="82">
        <f t="shared" si="14"/>
        <v>1189.2857142857142</v>
      </c>
      <c r="H46" s="78">
        <f t="shared" si="11"/>
        <v>-13.285714285714221</v>
      </c>
      <c r="I46" s="78">
        <f t="shared" si="9"/>
        <v>13.285714285714221</v>
      </c>
      <c r="J46" s="78">
        <f t="shared" si="10"/>
        <v>176.51020408163092</v>
      </c>
      <c r="K46" s="79">
        <f t="shared" si="13"/>
        <v>1.1297376093294405E-2</v>
      </c>
      <c r="L46" s="77">
        <f t="shared" si="12"/>
        <v>1.3801498127340823</v>
      </c>
      <c r="M46" s="82">
        <f t="shared" si="15"/>
        <v>1641.3924558587478</v>
      </c>
      <c r="N46" s="77">
        <f t="shared" si="16"/>
        <v>1.2462857142857142</v>
      </c>
    </row>
    <row r="47" spans="1:41">
      <c r="A47" s="92"/>
      <c r="B47" s="75">
        <v>6</v>
      </c>
      <c r="C47" s="76">
        <v>1134</v>
      </c>
      <c r="D47" s="76">
        <v>731</v>
      </c>
      <c r="E47" s="76">
        <v>1.5509999999999999</v>
      </c>
      <c r="F47" s="76">
        <v>1.123</v>
      </c>
      <c r="G47" s="82">
        <f t="shared" si="14"/>
        <v>1162.4285714285713</v>
      </c>
      <c r="H47" s="78">
        <f t="shared" si="11"/>
        <v>-28.428571428571331</v>
      </c>
      <c r="I47" s="78">
        <f t="shared" si="9"/>
        <v>28.428571428571331</v>
      </c>
      <c r="J47" s="78">
        <f t="shared" si="10"/>
        <v>808.18367346938226</v>
      </c>
      <c r="K47" s="79">
        <f t="shared" si="13"/>
        <v>2.5069286974048793E-2</v>
      </c>
      <c r="L47" s="77">
        <f t="shared" si="12"/>
        <v>1.3811219946571682</v>
      </c>
      <c r="M47" s="82">
        <f t="shared" si="15"/>
        <v>1605.455667217911</v>
      </c>
      <c r="N47" s="77">
        <f t="shared" si="16"/>
        <v>1.2998571428571428</v>
      </c>
    </row>
    <row r="48" spans="1:41">
      <c r="A48" s="92"/>
      <c r="B48" s="75">
        <v>7</v>
      </c>
      <c r="C48" s="76">
        <v>1164</v>
      </c>
      <c r="D48" s="76">
        <v>869</v>
      </c>
      <c r="E48" s="76">
        <v>1.339</v>
      </c>
      <c r="F48" s="76">
        <v>1.0489999999999999</v>
      </c>
      <c r="G48" s="82">
        <f t="shared" si="14"/>
        <v>1182.7142857142858</v>
      </c>
      <c r="H48" s="78">
        <f t="shared" si="11"/>
        <v>-18.714285714285779</v>
      </c>
      <c r="I48" s="78">
        <f t="shared" si="9"/>
        <v>18.714285714285779</v>
      </c>
      <c r="J48" s="78">
        <f t="shared" si="10"/>
        <v>350.22448979592082</v>
      </c>
      <c r="K48" s="79">
        <f t="shared" si="13"/>
        <v>1.6077565046637269E-2</v>
      </c>
      <c r="L48" s="77">
        <f t="shared" si="12"/>
        <v>1.2764537654909438</v>
      </c>
      <c r="M48" s="82">
        <f t="shared" si="15"/>
        <v>1509.6801034999321</v>
      </c>
      <c r="N48" s="77">
        <f t="shared" si="16"/>
        <v>1.3092857142857144</v>
      </c>
    </row>
    <row r="49" spans="1:14">
      <c r="A49" s="92">
        <v>7</v>
      </c>
      <c r="B49" s="75">
        <v>1</v>
      </c>
      <c r="C49" s="76">
        <v>1486</v>
      </c>
      <c r="D49" s="76">
        <v>1372</v>
      </c>
      <c r="E49" s="76">
        <v>1.083</v>
      </c>
      <c r="F49" s="76">
        <v>0.86499999999999999</v>
      </c>
      <c r="G49" s="82">
        <f t="shared" si="14"/>
        <v>1209.5714285714287</v>
      </c>
      <c r="H49" s="78">
        <f t="shared" si="11"/>
        <v>276.42857142857133</v>
      </c>
      <c r="I49" s="78">
        <f t="shared" si="9"/>
        <v>276.42857142857133</v>
      </c>
      <c r="J49" s="78">
        <f t="shared" si="10"/>
        <v>76412.755102040755</v>
      </c>
      <c r="K49" s="79">
        <f t="shared" si="13"/>
        <v>0.18602191886175728</v>
      </c>
      <c r="L49" s="77">
        <f t="shared" si="12"/>
        <v>1.2520231213872832</v>
      </c>
      <c r="M49" s="82">
        <f t="shared" si="15"/>
        <v>1514.4113955408754</v>
      </c>
      <c r="N49" s="77">
        <f t="shared" si="16"/>
        <v>1.3272857142857144</v>
      </c>
    </row>
    <row r="50" spans="1:14">
      <c r="A50" s="92"/>
      <c r="B50" s="75">
        <v>2</v>
      </c>
      <c r="C50" s="76">
        <v>870</v>
      </c>
      <c r="D50" s="76">
        <v>760</v>
      </c>
      <c r="E50" s="76">
        <v>1.145</v>
      </c>
      <c r="F50" s="76">
        <v>0.91100000000000003</v>
      </c>
      <c r="G50" s="82">
        <f t="shared" si="14"/>
        <v>1196</v>
      </c>
      <c r="H50" s="78">
        <f t="shared" si="11"/>
        <v>-326</v>
      </c>
      <c r="I50" s="78">
        <f t="shared" si="9"/>
        <v>326</v>
      </c>
      <c r="J50" s="78">
        <f t="shared" si="10"/>
        <v>106276</v>
      </c>
      <c r="K50" s="79">
        <f t="shared" si="13"/>
        <v>0.37471264367816093</v>
      </c>
      <c r="L50" s="77">
        <f t="shared" si="12"/>
        <v>1.2568605927552141</v>
      </c>
      <c r="M50" s="82">
        <f t="shared" si="15"/>
        <v>1503.2052689352361</v>
      </c>
      <c r="N50" s="77">
        <f t="shared" si="16"/>
        <v>1.3298571428571428</v>
      </c>
    </row>
    <row r="51" spans="1:14">
      <c r="A51" s="92"/>
      <c r="B51" s="75">
        <v>3</v>
      </c>
      <c r="C51" s="76">
        <v>1392</v>
      </c>
      <c r="D51" s="76">
        <v>1144</v>
      </c>
      <c r="E51" s="76">
        <v>1.2170000000000001</v>
      </c>
      <c r="F51" s="76">
        <v>0.97299999999999998</v>
      </c>
      <c r="G51" s="82">
        <f t="shared" si="14"/>
        <v>1218.2857142857142</v>
      </c>
      <c r="H51" s="78">
        <f t="shared" si="11"/>
        <v>173.71428571428578</v>
      </c>
      <c r="I51" s="78">
        <f t="shared" si="9"/>
        <v>173.71428571428578</v>
      </c>
      <c r="J51" s="78">
        <f t="shared" si="10"/>
        <v>30176.653061224511</v>
      </c>
      <c r="K51" s="79">
        <f t="shared" si="13"/>
        <v>0.1247947454844007</v>
      </c>
      <c r="L51" s="77">
        <f t="shared" si="12"/>
        <v>1.2507708119218912</v>
      </c>
      <c r="M51" s="82">
        <f t="shared" si="15"/>
        <v>1523.7962120099839</v>
      </c>
      <c r="N51" s="77">
        <f t="shared" si="16"/>
        <v>1.320857142857143</v>
      </c>
    </row>
    <row r="52" spans="1:14">
      <c r="A52" s="92"/>
      <c r="B52" s="75">
        <v>4</v>
      </c>
      <c r="C52" s="76">
        <v>1747</v>
      </c>
      <c r="D52" s="76">
        <v>1450</v>
      </c>
      <c r="E52" s="76">
        <v>1.2050000000000001</v>
      </c>
      <c r="F52" s="76">
        <v>1.0129999999999999</v>
      </c>
      <c r="G52" s="82">
        <f t="shared" si="14"/>
        <v>1281.2857142857142</v>
      </c>
      <c r="H52" s="78">
        <f t="shared" si="11"/>
        <v>465.71428571428578</v>
      </c>
      <c r="I52" s="78">
        <f t="shared" si="9"/>
        <v>465.71428571428578</v>
      </c>
      <c r="J52" s="78">
        <f t="shared" si="10"/>
        <v>216889.7959183674</v>
      </c>
      <c r="K52" s="79">
        <f t="shared" si="13"/>
        <v>0.26657944230926489</v>
      </c>
      <c r="L52" s="77">
        <f t="shared" si="12"/>
        <v>1.1895360315893388</v>
      </c>
      <c r="M52" s="82">
        <f t="shared" si="15"/>
        <v>1524.1355239035399</v>
      </c>
      <c r="N52" s="77">
        <f t="shared" si="16"/>
        <v>1.2877142857142858</v>
      </c>
    </row>
    <row r="53" spans="1:14">
      <c r="A53" s="92"/>
      <c r="B53" s="75">
        <v>5</v>
      </c>
      <c r="C53" s="76">
        <v>1861</v>
      </c>
      <c r="D53" s="76">
        <v>1739</v>
      </c>
      <c r="E53" s="85">
        <v>1.07</v>
      </c>
      <c r="F53" s="76">
        <v>1.0680000000000001</v>
      </c>
      <c r="G53" s="82">
        <f t="shared" si="14"/>
        <v>1379.1428571428571</v>
      </c>
      <c r="H53" s="78">
        <f t="shared" si="11"/>
        <v>481.85714285714289</v>
      </c>
      <c r="I53" s="78">
        <f t="shared" si="9"/>
        <v>481.85714285714289</v>
      </c>
      <c r="J53" s="78">
        <f t="shared" si="10"/>
        <v>232186.30612244902</v>
      </c>
      <c r="K53" s="79">
        <f t="shared" si="13"/>
        <v>0.25892377370077535</v>
      </c>
      <c r="L53" s="77">
        <f t="shared" si="12"/>
        <v>1.0018726591760299</v>
      </c>
      <c r="M53" s="82">
        <f t="shared" si="15"/>
        <v>1381.7255216693418</v>
      </c>
      <c r="N53" s="77">
        <f t="shared" si="16"/>
        <v>1.2300000000000002</v>
      </c>
    </row>
    <row r="54" spans="1:14">
      <c r="A54" s="92"/>
      <c r="B54" s="75">
        <v>6</v>
      </c>
      <c r="C54" s="76">
        <v>1797</v>
      </c>
      <c r="D54" s="76">
        <v>1491</v>
      </c>
      <c r="E54" s="76">
        <v>1.2050000000000001</v>
      </c>
      <c r="F54" s="76">
        <v>1.123</v>
      </c>
      <c r="G54" s="82">
        <f t="shared" si="14"/>
        <v>1473.8571428571429</v>
      </c>
      <c r="H54" s="78">
        <f t="shared" si="11"/>
        <v>323.14285714285711</v>
      </c>
      <c r="I54" s="78">
        <f t="shared" si="9"/>
        <v>323.14285714285711</v>
      </c>
      <c r="J54" s="78">
        <f t="shared" si="10"/>
        <v>104421.30612244896</v>
      </c>
      <c r="K54" s="79">
        <f t="shared" si="13"/>
        <v>0.1798235153827808</v>
      </c>
      <c r="L54" s="77">
        <f t="shared" si="12"/>
        <v>1.0730186999109528</v>
      </c>
      <c r="M54" s="82">
        <f t="shared" si="15"/>
        <v>1581.4762752830429</v>
      </c>
      <c r="N54" s="77">
        <f t="shared" si="16"/>
        <v>1.1805714285714284</v>
      </c>
    </row>
    <row r="55" spans="1:14">
      <c r="A55" s="92"/>
      <c r="B55" s="75">
        <v>7</v>
      </c>
      <c r="C55" s="76">
        <v>1719</v>
      </c>
      <c r="D55" s="76">
        <v>1477</v>
      </c>
      <c r="E55" s="76">
        <v>1.1639999999999999</v>
      </c>
      <c r="F55" s="76">
        <v>1.0489999999999999</v>
      </c>
      <c r="G55" s="82">
        <f t="shared" si="14"/>
        <v>1553.1428571428571</v>
      </c>
      <c r="H55" s="78">
        <f t="shared" si="11"/>
        <v>165.85714285714289</v>
      </c>
      <c r="I55" s="78">
        <f t="shared" si="9"/>
        <v>165.85714285714289</v>
      </c>
      <c r="J55" s="78">
        <f t="shared" si="10"/>
        <v>27508.591836734704</v>
      </c>
      <c r="K55" s="79">
        <f t="shared" si="13"/>
        <v>9.6484667165295454E-2</v>
      </c>
      <c r="L55" s="77">
        <f t="shared" si="12"/>
        <v>1.1096282173498571</v>
      </c>
      <c r="M55" s="82">
        <f t="shared" si="15"/>
        <v>1723.4111398610924</v>
      </c>
      <c r="N55" s="77">
        <f t="shared" si="16"/>
        <v>1.1555714285714287</v>
      </c>
    </row>
    <row r="56" spans="1:14">
      <c r="A56" s="92">
        <v>8</v>
      </c>
      <c r="B56" s="75">
        <v>1</v>
      </c>
      <c r="C56" s="76">
        <v>1729</v>
      </c>
      <c r="D56" s="76">
        <v>1801</v>
      </c>
      <c r="E56" s="85">
        <v>0.96</v>
      </c>
      <c r="F56" s="76">
        <v>0.86499999999999999</v>
      </c>
      <c r="G56" s="82">
        <f t="shared" si="14"/>
        <v>1587.8571428571429</v>
      </c>
      <c r="H56" s="78">
        <f t="shared" si="11"/>
        <v>141.14285714285711</v>
      </c>
      <c r="I56" s="78">
        <f t="shared" si="9"/>
        <v>141.14285714285711</v>
      </c>
      <c r="J56" s="78">
        <f t="shared" si="10"/>
        <v>19921.306122448972</v>
      </c>
      <c r="K56" s="79">
        <f t="shared" si="13"/>
        <v>8.1632653061224469E-2</v>
      </c>
      <c r="L56" s="77">
        <f t="shared" si="12"/>
        <v>1.1098265895953756</v>
      </c>
      <c r="M56" s="82">
        <f t="shared" si="15"/>
        <v>1762.2460776217999</v>
      </c>
      <c r="N56" s="77">
        <f t="shared" si="16"/>
        <v>1.1380000000000001</v>
      </c>
    </row>
    <row r="57" spans="1:14">
      <c r="A57" s="92"/>
      <c r="B57" s="75">
        <v>2</v>
      </c>
      <c r="C57" s="76">
        <v>1251</v>
      </c>
      <c r="D57" s="76">
        <v>1096</v>
      </c>
      <c r="E57" s="76">
        <v>1.141</v>
      </c>
      <c r="F57" s="76">
        <v>0.91100000000000003</v>
      </c>
      <c r="G57" s="82">
        <f t="shared" si="14"/>
        <v>1642.2857142857142</v>
      </c>
      <c r="H57" s="78">
        <f t="shared" si="11"/>
        <v>-391.28571428571422</v>
      </c>
      <c r="I57" s="78">
        <f t="shared" si="9"/>
        <v>391.28571428571422</v>
      </c>
      <c r="J57" s="78">
        <f t="shared" si="10"/>
        <v>153104.51020408157</v>
      </c>
      <c r="K57" s="79">
        <f t="shared" si="13"/>
        <v>0.31277834874957172</v>
      </c>
      <c r="L57" s="77">
        <f t="shared" si="12"/>
        <v>1.252469813391877</v>
      </c>
      <c r="M57" s="82">
        <f t="shared" si="15"/>
        <v>2056.9132821075741</v>
      </c>
      <c r="N57" s="77">
        <f t="shared" si="16"/>
        <v>1.1374285714285715</v>
      </c>
    </row>
    <row r="58" spans="1:14">
      <c r="A58" s="92"/>
      <c r="B58" s="75">
        <v>3</v>
      </c>
      <c r="C58" s="76">
        <v>1682</v>
      </c>
      <c r="D58" s="76">
        <v>1605</v>
      </c>
      <c r="E58" s="76">
        <v>1.048</v>
      </c>
      <c r="F58" s="76">
        <v>0.97299999999999998</v>
      </c>
      <c r="G58" s="82">
        <f t="shared" si="14"/>
        <v>1683.7142857142858</v>
      </c>
      <c r="H58" s="78">
        <f t="shared" si="11"/>
        <v>-1.7142857142857792</v>
      </c>
      <c r="I58" s="78">
        <f t="shared" si="9"/>
        <v>1.7142857142857792</v>
      </c>
      <c r="J58" s="78">
        <f t="shared" si="10"/>
        <v>2.9387755102043043</v>
      </c>
      <c r="K58" s="79">
        <f t="shared" si="13"/>
        <v>1.0191948360795359E-3</v>
      </c>
      <c r="L58" s="77">
        <f t="shared" si="12"/>
        <v>1.0770811921891059</v>
      </c>
      <c r="M58" s="82">
        <f t="shared" si="15"/>
        <v>1813.4969901629718</v>
      </c>
      <c r="N58" s="77">
        <f t="shared" si="16"/>
        <v>1.1132857142857142</v>
      </c>
    </row>
    <row r="59" spans="1:14">
      <c r="A59" s="92"/>
      <c r="B59" s="75">
        <v>4</v>
      </c>
      <c r="C59" s="76">
        <v>1795</v>
      </c>
      <c r="D59" s="76">
        <v>1788</v>
      </c>
      <c r="E59" s="76">
        <v>1.004</v>
      </c>
      <c r="F59" s="76">
        <v>1.0129999999999999</v>
      </c>
      <c r="G59" s="82">
        <f t="shared" si="14"/>
        <v>1690.5714285714287</v>
      </c>
      <c r="H59" s="78">
        <f t="shared" si="11"/>
        <v>104.42857142857133</v>
      </c>
      <c r="I59" s="78">
        <f t="shared" si="9"/>
        <v>104.42857142857133</v>
      </c>
      <c r="J59" s="78">
        <f t="shared" si="10"/>
        <v>10905.326530612225</v>
      </c>
      <c r="K59" s="79">
        <f t="shared" si="13"/>
        <v>5.817747711898124E-2</v>
      </c>
      <c r="L59" s="77">
        <f t="shared" si="12"/>
        <v>0.99111549851924985</v>
      </c>
      <c r="M59" s="82">
        <f t="shared" si="15"/>
        <v>1675.551544210972</v>
      </c>
      <c r="N59" s="77">
        <f t="shared" si="16"/>
        <v>1.0845714285714287</v>
      </c>
    </row>
    <row r="60" spans="1:14">
      <c r="A60" s="92"/>
      <c r="B60" s="75">
        <v>5</v>
      </c>
      <c r="C60" s="76">
        <v>1814</v>
      </c>
      <c r="D60" s="76">
        <v>1836</v>
      </c>
      <c r="E60" s="76">
        <v>0.98799999999999999</v>
      </c>
      <c r="F60" s="76">
        <v>1.0680000000000001</v>
      </c>
      <c r="G60" s="82">
        <f t="shared" si="14"/>
        <v>1683.8571428571429</v>
      </c>
      <c r="H60" s="78">
        <f t="shared" si="11"/>
        <v>130.14285714285711</v>
      </c>
      <c r="I60" s="78">
        <f t="shared" si="9"/>
        <v>130.14285714285711</v>
      </c>
      <c r="J60" s="78">
        <f t="shared" si="10"/>
        <v>16937.163265306113</v>
      </c>
      <c r="K60" s="79">
        <f t="shared" si="13"/>
        <v>7.1743581666404141E-2</v>
      </c>
      <c r="L60" s="77">
        <f t="shared" si="12"/>
        <v>0.92509363295880143</v>
      </c>
      <c r="M60" s="82">
        <f t="shared" si="15"/>
        <v>1557.7255216693418</v>
      </c>
      <c r="N60" s="77">
        <f t="shared" si="16"/>
        <v>1.0728571428571427</v>
      </c>
    </row>
    <row r="61" spans="1:14">
      <c r="A61" s="92"/>
      <c r="B61" s="75">
        <v>6</v>
      </c>
      <c r="C61" s="76">
        <v>1772</v>
      </c>
      <c r="D61" s="76">
        <v>1626</v>
      </c>
      <c r="E61" s="85">
        <v>1.0900000000000001</v>
      </c>
      <c r="F61" s="76">
        <v>1.123</v>
      </c>
      <c r="G61" s="82">
        <f t="shared" si="14"/>
        <v>1680.2857142857142</v>
      </c>
      <c r="H61" s="78">
        <f t="shared" si="11"/>
        <v>91.714285714285779</v>
      </c>
      <c r="I61" s="78">
        <f t="shared" si="9"/>
        <v>91.714285714285779</v>
      </c>
      <c r="J61" s="78">
        <f t="shared" si="10"/>
        <v>8411.5102040816437</v>
      </c>
      <c r="K61" s="79">
        <f t="shared" si="13"/>
        <v>5.1757497581425387E-2</v>
      </c>
      <c r="L61" s="77">
        <f t="shared" si="12"/>
        <v>0.97061442564559219</v>
      </c>
      <c r="M61" s="82">
        <f t="shared" si="15"/>
        <v>1630.9095534919222</v>
      </c>
      <c r="N61" s="77">
        <f t="shared" si="16"/>
        <v>1.0564285714285713</v>
      </c>
    </row>
    <row r="62" spans="1:14">
      <c r="A62" s="92"/>
      <c r="B62" s="75">
        <v>7</v>
      </c>
      <c r="C62" s="76">
        <v>1885</v>
      </c>
      <c r="D62" s="76">
        <v>1479</v>
      </c>
      <c r="E62" s="76">
        <v>1.2749999999999999</v>
      </c>
      <c r="F62" s="76">
        <v>1.0489999999999999</v>
      </c>
      <c r="G62" s="82">
        <f t="shared" si="14"/>
        <v>1704</v>
      </c>
      <c r="H62" s="78">
        <f t="shared" si="11"/>
        <v>181</v>
      </c>
      <c r="I62" s="78">
        <f t="shared" si="9"/>
        <v>181</v>
      </c>
      <c r="J62" s="78">
        <f t="shared" si="10"/>
        <v>32761</v>
      </c>
      <c r="K62" s="79">
        <f t="shared" si="13"/>
        <v>9.6021220159151197E-2</v>
      </c>
      <c r="L62" s="77">
        <f t="shared" si="12"/>
        <v>1.2154432793136321</v>
      </c>
      <c r="M62" s="82">
        <f t="shared" si="15"/>
        <v>2071.1153479504292</v>
      </c>
      <c r="N62" s="77">
        <f t="shared" si="16"/>
        <v>1.0722857142857143</v>
      </c>
    </row>
    <row r="63" spans="1:14">
      <c r="A63" s="92">
        <v>9</v>
      </c>
      <c r="B63" s="75">
        <v>1</v>
      </c>
      <c r="C63" s="76">
        <v>1924</v>
      </c>
      <c r="D63" s="76">
        <v>2105</v>
      </c>
      <c r="E63" s="76">
        <v>0.91400000000000003</v>
      </c>
      <c r="F63" s="76">
        <v>0.86499999999999999</v>
      </c>
      <c r="G63" s="82">
        <f t="shared" si="14"/>
        <v>1731.8571428571429</v>
      </c>
      <c r="H63" s="78">
        <f t="shared" si="11"/>
        <v>192.14285714285711</v>
      </c>
      <c r="I63" s="78">
        <f t="shared" si="9"/>
        <v>192.14285714285711</v>
      </c>
      <c r="J63" s="78">
        <f t="shared" si="10"/>
        <v>36918.877551020392</v>
      </c>
      <c r="K63" s="79">
        <f t="shared" si="13"/>
        <v>9.9866349866349846E-2</v>
      </c>
      <c r="L63" s="77">
        <f t="shared" si="12"/>
        <v>1.0566473988439307</v>
      </c>
      <c r="M63" s="82">
        <f t="shared" si="15"/>
        <v>1829.9623451692817</v>
      </c>
      <c r="N63" s="77">
        <f t="shared" si="16"/>
        <v>1.0657142857142856</v>
      </c>
    </row>
    <row r="64" spans="1:14">
      <c r="A64" s="92"/>
      <c r="B64" s="75">
        <v>2</v>
      </c>
      <c r="C64" s="76">
        <v>1591</v>
      </c>
      <c r="D64" s="76">
        <v>1720</v>
      </c>
      <c r="E64" s="76">
        <v>0.92500000000000004</v>
      </c>
      <c r="F64" s="76">
        <v>0.91100000000000003</v>
      </c>
      <c r="G64" s="82">
        <f t="shared" si="14"/>
        <v>1780.4285714285713</v>
      </c>
      <c r="H64" s="78">
        <f t="shared" si="11"/>
        <v>-189.42857142857133</v>
      </c>
      <c r="I64" s="78">
        <f t="shared" si="9"/>
        <v>189.42857142857133</v>
      </c>
      <c r="J64" s="78">
        <f t="shared" si="10"/>
        <v>35883.18367346935</v>
      </c>
      <c r="K64" s="79">
        <f t="shared" si="13"/>
        <v>0.11906258417886319</v>
      </c>
      <c r="L64" s="77">
        <f t="shared" si="12"/>
        <v>1.0153677277716795</v>
      </c>
      <c r="M64" s="82">
        <f t="shared" si="15"/>
        <v>1807.7897130312058</v>
      </c>
      <c r="N64" s="77">
        <f t="shared" si="16"/>
        <v>1.0348571428571427</v>
      </c>
    </row>
    <row r="65" spans="1:14">
      <c r="A65" s="92"/>
      <c r="B65" s="75">
        <v>3</v>
      </c>
      <c r="C65" s="76">
        <v>1727</v>
      </c>
      <c r="D65" s="76">
        <v>1554</v>
      </c>
      <c r="E65" s="76">
        <v>1.111</v>
      </c>
      <c r="F65" s="76">
        <v>0.97299999999999998</v>
      </c>
      <c r="G65" s="82">
        <f t="shared" si="14"/>
        <v>1786.8571428571429</v>
      </c>
      <c r="H65" s="78">
        <f t="shared" si="11"/>
        <v>-59.85714285714289</v>
      </c>
      <c r="I65" s="78">
        <f t="shared" si="9"/>
        <v>59.85714285714289</v>
      </c>
      <c r="J65" s="78">
        <f t="shared" si="10"/>
        <v>3582.8775510204118</v>
      </c>
      <c r="K65" s="79">
        <f t="shared" si="13"/>
        <v>3.4659607908015568E-2</v>
      </c>
      <c r="L65" s="77">
        <f t="shared" si="12"/>
        <v>1.1418293936279549</v>
      </c>
      <c r="M65" s="82">
        <f t="shared" si="15"/>
        <v>2040.2860079283514</v>
      </c>
      <c r="N65" s="77">
        <f t="shared" si="16"/>
        <v>1.0438571428571426</v>
      </c>
    </row>
    <row r="66" spans="1:14">
      <c r="A66" s="92"/>
      <c r="B66" s="75">
        <v>4</v>
      </c>
      <c r="C66" s="76">
        <v>1772</v>
      </c>
      <c r="D66" s="76">
        <v>1561</v>
      </c>
      <c r="E66" s="76">
        <v>1.135</v>
      </c>
      <c r="F66" s="76">
        <v>1.0129999999999999</v>
      </c>
      <c r="G66" s="82">
        <f t="shared" si="14"/>
        <v>1783.5714285714287</v>
      </c>
      <c r="H66" s="78">
        <f t="shared" si="11"/>
        <v>-11.571428571428669</v>
      </c>
      <c r="I66" s="78">
        <f t="shared" si="9"/>
        <v>11.571428571428669</v>
      </c>
      <c r="J66" s="78">
        <f t="shared" si="10"/>
        <v>133.89795918367574</v>
      </c>
      <c r="K66" s="79">
        <f t="shared" si="13"/>
        <v>6.5301515640116643E-3</v>
      </c>
      <c r="L66" s="77">
        <f t="shared" si="12"/>
        <v>1.1204343534057257</v>
      </c>
      <c r="M66" s="82">
        <f t="shared" si="15"/>
        <v>1998.3747003243552</v>
      </c>
      <c r="N66" s="77">
        <f t="shared" si="16"/>
        <v>1.0625714285714285</v>
      </c>
    </row>
    <row r="67" spans="1:14">
      <c r="A67" s="92"/>
      <c r="B67" s="75">
        <v>5</v>
      </c>
      <c r="C67" s="76">
        <v>1748</v>
      </c>
      <c r="D67" s="76">
        <v>1563</v>
      </c>
      <c r="E67" s="76">
        <v>1.1180000000000001</v>
      </c>
      <c r="F67" s="76">
        <v>1.0680000000000001</v>
      </c>
      <c r="G67" s="82">
        <f t="shared" si="14"/>
        <v>1774.1428571428571</v>
      </c>
      <c r="H67" s="78">
        <f t="shared" si="11"/>
        <v>-26.14285714285711</v>
      </c>
      <c r="I67" s="78">
        <f t="shared" si="9"/>
        <v>26.14285714285711</v>
      </c>
      <c r="J67" s="78">
        <f t="shared" si="10"/>
        <v>683.44897959183504</v>
      </c>
      <c r="K67" s="79">
        <f t="shared" si="13"/>
        <v>1.4955867930696287E-2</v>
      </c>
      <c r="L67" s="77">
        <f t="shared" si="12"/>
        <v>1.0468164794007491</v>
      </c>
      <c r="M67" s="82">
        <f t="shared" si="15"/>
        <v>1857.2019796682719</v>
      </c>
      <c r="N67" s="77">
        <f t="shared" si="16"/>
        <v>1.0811428571428572</v>
      </c>
    </row>
    <row r="68" spans="1:14">
      <c r="A68" s="92"/>
      <c r="B68" s="75">
        <v>6</v>
      </c>
      <c r="C68" s="76">
        <v>1748</v>
      </c>
      <c r="D68" s="76">
        <v>1594</v>
      </c>
      <c r="E68" s="76">
        <v>1.097</v>
      </c>
      <c r="F68" s="76">
        <v>1.123</v>
      </c>
      <c r="G68" s="82">
        <f t="shared" si="14"/>
        <v>1770.7142857142858</v>
      </c>
      <c r="H68" s="78">
        <f t="shared" si="11"/>
        <v>-22.714285714285779</v>
      </c>
      <c r="I68" s="78">
        <f t="shared" si="9"/>
        <v>22.714285714285779</v>
      </c>
      <c r="J68" s="78">
        <f t="shared" si="10"/>
        <v>515.93877551020705</v>
      </c>
      <c r="K68" s="79">
        <f t="shared" si="13"/>
        <v>1.2994442628309942E-2</v>
      </c>
      <c r="L68" s="77">
        <f t="shared" si="12"/>
        <v>0.97684772929652719</v>
      </c>
      <c r="M68" s="82">
        <f t="shared" si="15"/>
        <v>1729.7182292329221</v>
      </c>
      <c r="N68" s="77">
        <f t="shared" si="16"/>
        <v>1.0821428571428571</v>
      </c>
    </row>
    <row r="69" spans="1:14">
      <c r="A69" s="92"/>
      <c r="B69" s="75">
        <v>7</v>
      </c>
      <c r="C69" s="76">
        <v>1643</v>
      </c>
      <c r="D69" s="76">
        <v>1708</v>
      </c>
      <c r="E69" s="76">
        <v>0.96199999999999997</v>
      </c>
      <c r="F69" s="76">
        <v>1.0489999999999999</v>
      </c>
      <c r="G69" s="82">
        <f t="shared" si="14"/>
        <v>1736.1428571428571</v>
      </c>
      <c r="H69" s="78">
        <f t="shared" si="11"/>
        <v>-93.14285714285711</v>
      </c>
      <c r="I69" s="78">
        <f t="shared" si="9"/>
        <v>93.14285714285711</v>
      </c>
      <c r="J69" s="78">
        <f t="shared" si="10"/>
        <v>8675.5918367346876</v>
      </c>
      <c r="K69" s="79">
        <f t="shared" si="13"/>
        <v>5.669072254586556E-2</v>
      </c>
      <c r="L69" s="77">
        <f t="shared" si="12"/>
        <v>0.91706387035271686</v>
      </c>
      <c r="M69" s="82">
        <f t="shared" si="15"/>
        <v>1592.1538880566525</v>
      </c>
      <c r="N69" s="77">
        <f t="shared" si="16"/>
        <v>1.0374285714285716</v>
      </c>
    </row>
    <row r="70" spans="1:14">
      <c r="A70" s="92">
        <v>10</v>
      </c>
      <c r="B70" s="75">
        <v>1</v>
      </c>
      <c r="C70" s="76">
        <v>1765</v>
      </c>
      <c r="D70" s="76">
        <v>2086</v>
      </c>
      <c r="E70" s="76">
        <v>0.84599999999999997</v>
      </c>
      <c r="F70" s="76">
        <v>0.86499999999999999</v>
      </c>
      <c r="G70" s="82">
        <f t="shared" si="14"/>
        <v>1713.4285714285713</v>
      </c>
      <c r="H70" s="78">
        <f t="shared" si="11"/>
        <v>51.571428571428669</v>
      </c>
      <c r="I70" s="78">
        <f t="shared" si="9"/>
        <v>51.571428571428669</v>
      </c>
      <c r="J70" s="78">
        <f t="shared" si="10"/>
        <v>2659.612244897969</v>
      </c>
      <c r="K70" s="79">
        <f t="shared" si="13"/>
        <v>2.9218939700526157E-2</v>
      </c>
      <c r="L70" s="77">
        <f t="shared" si="12"/>
        <v>0.97803468208092481</v>
      </c>
      <c r="M70" s="82">
        <f t="shared" si="15"/>
        <v>1675.792568125516</v>
      </c>
      <c r="N70" s="77">
        <f t="shared" si="16"/>
        <v>1.0277142857142858</v>
      </c>
    </row>
    <row r="71" spans="1:14">
      <c r="A71" s="92"/>
      <c r="B71" s="75">
        <v>2</v>
      </c>
      <c r="C71" s="76">
        <v>1748</v>
      </c>
      <c r="D71" s="76">
        <v>1816</v>
      </c>
      <c r="E71" s="76">
        <v>0.96299999999999997</v>
      </c>
      <c r="F71" s="76">
        <v>0.91100000000000003</v>
      </c>
      <c r="G71" s="82">
        <f t="shared" si="14"/>
        <v>1735.8571428571429</v>
      </c>
      <c r="H71" s="78">
        <f t="shared" ref="H71:H102" si="17">C71-G71</f>
        <v>12.14285714285711</v>
      </c>
      <c r="I71" s="78">
        <f t="shared" si="9"/>
        <v>12.14285714285711</v>
      </c>
      <c r="J71" s="78">
        <f t="shared" si="10"/>
        <v>147.44897959183595</v>
      </c>
      <c r="K71" s="79">
        <f t="shared" si="13"/>
        <v>6.9467146126184843E-3</v>
      </c>
      <c r="L71" s="77">
        <f t="shared" ref="L71:L104" si="18">E71/F71</f>
        <v>1.0570801317233809</v>
      </c>
      <c r="M71" s="82">
        <f t="shared" si="15"/>
        <v>1834.9400972244002</v>
      </c>
      <c r="N71" s="77">
        <f t="shared" si="16"/>
        <v>1.0331428571428571</v>
      </c>
    </row>
    <row r="72" spans="1:14">
      <c r="A72" s="92"/>
      <c r="B72" s="75">
        <v>3</v>
      </c>
      <c r="C72" s="76">
        <v>1795</v>
      </c>
      <c r="D72" s="76">
        <v>1668</v>
      </c>
      <c r="E72" s="76">
        <v>1.0760000000000001</v>
      </c>
      <c r="F72" s="76">
        <v>0.97299999999999998</v>
      </c>
      <c r="G72" s="82">
        <f t="shared" si="14"/>
        <v>1745.5714285714287</v>
      </c>
      <c r="H72" s="78">
        <f t="shared" si="17"/>
        <v>49.428571428571331</v>
      </c>
      <c r="I72" s="78">
        <f t="shared" si="9"/>
        <v>49.428571428571331</v>
      </c>
      <c r="J72" s="78">
        <f t="shared" si="10"/>
        <v>2443.1836734693779</v>
      </c>
      <c r="K72" s="79">
        <f t="shared" si="13"/>
        <v>2.7536808595304364E-2</v>
      </c>
      <c r="L72" s="77">
        <f t="shared" si="18"/>
        <v>1.1058581706063721</v>
      </c>
      <c r="M72" s="82">
        <f t="shared" si="15"/>
        <v>1930.3544266627516</v>
      </c>
      <c r="N72" s="77">
        <f t="shared" si="16"/>
        <v>1.0281428571428572</v>
      </c>
    </row>
    <row r="73" spans="1:14">
      <c r="A73" s="92"/>
      <c r="B73" s="75">
        <v>4</v>
      </c>
      <c r="C73" s="76">
        <v>1672</v>
      </c>
      <c r="D73" s="76">
        <v>1461</v>
      </c>
      <c r="E73" s="76">
        <v>1.1439999999999999</v>
      </c>
      <c r="F73" s="76">
        <v>1.0129999999999999</v>
      </c>
      <c r="G73" s="82">
        <f t="shared" si="14"/>
        <v>1731.2857142857142</v>
      </c>
      <c r="H73" s="78">
        <f t="shared" si="17"/>
        <v>-59.285714285714221</v>
      </c>
      <c r="I73" s="78">
        <f t="shared" si="9"/>
        <v>59.285714285714221</v>
      </c>
      <c r="J73" s="78">
        <f t="shared" si="10"/>
        <v>3514.7959183673393</v>
      </c>
      <c r="K73" s="79">
        <f t="shared" si="13"/>
        <v>3.5457963089542001E-2</v>
      </c>
      <c r="L73" s="77">
        <f t="shared" si="18"/>
        <v>1.1293188548864759</v>
      </c>
      <c r="M73" s="82">
        <f t="shared" si="15"/>
        <v>1955.1736003384572</v>
      </c>
      <c r="N73" s="77">
        <f t="shared" si="16"/>
        <v>1.0294285714285714</v>
      </c>
    </row>
    <row r="74" spans="1:14">
      <c r="A74" s="92"/>
      <c r="B74" s="75">
        <v>5</v>
      </c>
      <c r="C74" s="76">
        <v>1345</v>
      </c>
      <c r="D74" s="76">
        <v>1027</v>
      </c>
      <c r="E74" s="85">
        <v>1.31</v>
      </c>
      <c r="F74" s="76">
        <v>1.0680000000000001</v>
      </c>
      <c r="G74" s="82">
        <f t="shared" si="14"/>
        <v>1673.7142857142858</v>
      </c>
      <c r="H74" s="78">
        <f t="shared" si="17"/>
        <v>-328.71428571428578</v>
      </c>
      <c r="I74" s="78">
        <f t="shared" si="9"/>
        <v>328.71428571428578</v>
      </c>
      <c r="J74" s="78">
        <f t="shared" si="10"/>
        <v>108053.08163265311</v>
      </c>
      <c r="K74" s="79">
        <f t="shared" si="13"/>
        <v>0.2443972384492831</v>
      </c>
      <c r="L74" s="77">
        <f t="shared" si="18"/>
        <v>1.2265917602996255</v>
      </c>
      <c r="M74" s="82">
        <f t="shared" si="15"/>
        <v>2052.9641519529159</v>
      </c>
      <c r="N74" s="77">
        <f t="shared" si="16"/>
        <v>1.0568571428571432</v>
      </c>
    </row>
    <row r="75" spans="1:14">
      <c r="A75" s="92"/>
      <c r="B75" s="75">
        <v>6</v>
      </c>
      <c r="C75" s="76">
        <v>1273</v>
      </c>
      <c r="D75" s="76">
        <v>1042</v>
      </c>
      <c r="E75" s="76">
        <v>1.222</v>
      </c>
      <c r="F75" s="76">
        <v>1.123</v>
      </c>
      <c r="G75" s="82">
        <f t="shared" si="14"/>
        <v>1605.8571428571429</v>
      </c>
      <c r="H75" s="78">
        <f t="shared" si="17"/>
        <v>-332.85714285714289</v>
      </c>
      <c r="I75" s="78">
        <f t="shared" si="9"/>
        <v>332.85714285714289</v>
      </c>
      <c r="J75" s="78">
        <f t="shared" si="10"/>
        <v>110793.87755102043</v>
      </c>
      <c r="K75" s="79">
        <f t="shared" si="13"/>
        <v>0.26147458197733142</v>
      </c>
      <c r="L75" s="77">
        <f t="shared" si="18"/>
        <v>1.0881567230632234</v>
      </c>
      <c r="M75" s="82">
        <f t="shared" si="15"/>
        <v>1747.4242462790992</v>
      </c>
      <c r="N75" s="77">
        <f t="shared" si="16"/>
        <v>1.0747142857142857</v>
      </c>
    </row>
    <row r="76" spans="1:14">
      <c r="A76" s="92"/>
      <c r="B76" s="75">
        <v>7</v>
      </c>
      <c r="C76" s="76">
        <v>1600</v>
      </c>
      <c r="D76" s="76">
        <v>1442</v>
      </c>
      <c r="E76" s="85">
        <v>1.1100000000000001</v>
      </c>
      <c r="F76" s="76">
        <v>1.0489999999999999</v>
      </c>
      <c r="G76" s="82">
        <f t="shared" si="14"/>
        <v>1599.7142857142858</v>
      </c>
      <c r="H76" s="78">
        <f t="shared" si="17"/>
        <v>0.28571428571422075</v>
      </c>
      <c r="I76" s="78">
        <f t="shared" si="9"/>
        <v>0.28571428571422075</v>
      </c>
      <c r="J76" s="78">
        <f t="shared" si="10"/>
        <v>8.1632653061187374E-2</v>
      </c>
      <c r="K76" s="79">
        <f t="shared" ref="K76:K104" si="19">(I76/C76)</f>
        <v>1.7857142857138797E-4</v>
      </c>
      <c r="L76" s="77">
        <f t="shared" si="18"/>
        <v>1.0581506196377504</v>
      </c>
      <c r="M76" s="82">
        <f t="shared" si="15"/>
        <v>1692.7386626719326</v>
      </c>
      <c r="N76" s="77">
        <f t="shared" si="16"/>
        <v>1.0958571428571429</v>
      </c>
    </row>
    <row r="77" spans="1:14">
      <c r="A77" s="92">
        <v>11</v>
      </c>
      <c r="B77" s="75">
        <v>1</v>
      </c>
      <c r="C77" s="76">
        <v>1773</v>
      </c>
      <c r="D77" s="76">
        <v>1941</v>
      </c>
      <c r="E77" s="76">
        <v>0.91300000000000003</v>
      </c>
      <c r="F77" s="76">
        <v>0.86499999999999999</v>
      </c>
      <c r="G77" s="82">
        <f t="shared" ref="G77:G108" si="20">AVERAGE(C71:C77)</f>
        <v>1600.8571428571429</v>
      </c>
      <c r="H77" s="78">
        <f t="shared" si="17"/>
        <v>172.14285714285711</v>
      </c>
      <c r="I77" s="78">
        <f t="shared" si="9"/>
        <v>172.14285714285711</v>
      </c>
      <c r="J77" s="78">
        <f t="shared" si="10"/>
        <v>29633.16326530611</v>
      </c>
      <c r="K77" s="79">
        <f t="shared" si="19"/>
        <v>9.7091289984690979E-2</v>
      </c>
      <c r="L77" s="77">
        <f t="shared" si="18"/>
        <v>1.0554913294797688</v>
      </c>
      <c r="M77" s="82">
        <f t="shared" ref="M77:M108" si="21">G77*L77</f>
        <v>1689.6908340214698</v>
      </c>
      <c r="N77" s="77">
        <f t="shared" ref="N77:N108" si="22">AVERAGE(E71:E77)</f>
        <v>1.1054285714285714</v>
      </c>
    </row>
    <row r="78" spans="1:14">
      <c r="A78" s="92"/>
      <c r="B78" s="75">
        <v>2</v>
      </c>
      <c r="C78" s="76">
        <v>1292</v>
      </c>
      <c r="D78" s="76">
        <v>1401</v>
      </c>
      <c r="E78" s="76">
        <v>0.92200000000000004</v>
      </c>
      <c r="F78" s="76">
        <v>0.91100000000000003</v>
      </c>
      <c r="G78" s="82">
        <f t="shared" si="20"/>
        <v>1535.7142857142858</v>
      </c>
      <c r="H78" s="78">
        <f t="shared" si="17"/>
        <v>-243.71428571428578</v>
      </c>
      <c r="I78" s="78">
        <f t="shared" ref="I78:I104" si="23">ABS(H78)</f>
        <v>243.71428571428578</v>
      </c>
      <c r="J78" s="78">
        <f t="shared" ref="J78:J103" si="24">(I78)*(I78)</f>
        <v>59396.653061224519</v>
      </c>
      <c r="K78" s="79">
        <f t="shared" si="19"/>
        <v>0.18863334807607257</v>
      </c>
      <c r="L78" s="77">
        <f t="shared" si="18"/>
        <v>1.0120746432491767</v>
      </c>
      <c r="M78" s="82">
        <f t="shared" si="21"/>
        <v>1554.25748784695</v>
      </c>
      <c r="N78" s="77">
        <f t="shared" si="22"/>
        <v>1.0995714285714286</v>
      </c>
    </row>
    <row r="79" spans="1:14">
      <c r="A79" s="92"/>
      <c r="B79" s="75">
        <v>3</v>
      </c>
      <c r="C79" s="76">
        <v>1753</v>
      </c>
      <c r="D79" s="76">
        <v>1807</v>
      </c>
      <c r="E79" s="85">
        <v>0.97</v>
      </c>
      <c r="F79" s="76">
        <v>0.97299999999999998</v>
      </c>
      <c r="G79" s="82">
        <f t="shared" si="20"/>
        <v>1529.7142857142858</v>
      </c>
      <c r="H79" s="78">
        <f t="shared" si="17"/>
        <v>223.28571428571422</v>
      </c>
      <c r="I79" s="78">
        <f t="shared" si="23"/>
        <v>223.28571428571422</v>
      </c>
      <c r="J79" s="78">
        <f t="shared" si="24"/>
        <v>49856.510204081605</v>
      </c>
      <c r="K79" s="79">
        <f t="shared" si="19"/>
        <v>0.12737348219379019</v>
      </c>
      <c r="L79" s="77">
        <f t="shared" si="18"/>
        <v>0.99691675231243582</v>
      </c>
      <c r="M79" s="82">
        <f t="shared" si="21"/>
        <v>1524.9977976802234</v>
      </c>
      <c r="N79" s="77">
        <f t="shared" si="22"/>
        <v>1.0844285714285713</v>
      </c>
    </row>
    <row r="80" spans="1:14">
      <c r="A80" s="92"/>
      <c r="B80" s="75">
        <v>4</v>
      </c>
      <c r="C80" s="76">
        <v>1805</v>
      </c>
      <c r="D80" s="76">
        <v>1681</v>
      </c>
      <c r="E80" s="76">
        <v>1.0740000000000001</v>
      </c>
      <c r="F80" s="76">
        <v>1.0129999999999999</v>
      </c>
      <c r="G80" s="82">
        <f t="shared" si="20"/>
        <v>1548.7142857142858</v>
      </c>
      <c r="H80" s="78">
        <f t="shared" si="17"/>
        <v>256.28571428571422</v>
      </c>
      <c r="I80" s="78">
        <f t="shared" si="23"/>
        <v>256.28571428571422</v>
      </c>
      <c r="J80" s="78">
        <f t="shared" si="24"/>
        <v>65682.367346938743</v>
      </c>
      <c r="K80" s="79">
        <f t="shared" si="19"/>
        <v>0.141986545310645</v>
      </c>
      <c r="L80" s="77">
        <f t="shared" si="18"/>
        <v>1.060217176702863</v>
      </c>
      <c r="M80" s="82">
        <f t="shared" si="21"/>
        <v>1641.973487519391</v>
      </c>
      <c r="N80" s="77">
        <f t="shared" si="22"/>
        <v>1.0744285714285715</v>
      </c>
    </row>
    <row r="81" spans="1:14">
      <c r="A81" s="92"/>
      <c r="B81" s="75">
        <v>5</v>
      </c>
      <c r="C81" s="76">
        <v>1601</v>
      </c>
      <c r="D81" s="76">
        <v>1413</v>
      </c>
      <c r="E81" s="76">
        <v>1.133</v>
      </c>
      <c r="F81" s="76">
        <v>1.0680000000000001</v>
      </c>
      <c r="G81" s="82">
        <f t="shared" si="20"/>
        <v>1585.2857142857142</v>
      </c>
      <c r="H81" s="78">
        <f t="shared" si="17"/>
        <v>15.714285714285779</v>
      </c>
      <c r="I81" s="78">
        <f t="shared" si="23"/>
        <v>15.714285714285779</v>
      </c>
      <c r="J81" s="78">
        <f t="shared" si="24"/>
        <v>246.93877551020611</v>
      </c>
      <c r="K81" s="79">
        <f t="shared" si="19"/>
        <v>9.8152940126706931E-3</v>
      </c>
      <c r="L81" s="77">
        <f t="shared" si="18"/>
        <v>1.0608614232209737</v>
      </c>
      <c r="M81" s="82">
        <f t="shared" si="21"/>
        <v>1681.7684590690205</v>
      </c>
      <c r="N81" s="77">
        <f t="shared" si="22"/>
        <v>1.0491428571428572</v>
      </c>
    </row>
    <row r="82" spans="1:14">
      <c r="A82" s="92"/>
      <c r="B82" s="75">
        <v>6</v>
      </c>
      <c r="C82" s="76">
        <v>722</v>
      </c>
      <c r="D82" s="76">
        <v>599</v>
      </c>
      <c r="E82" s="76">
        <v>1.2050000000000001</v>
      </c>
      <c r="F82" s="76">
        <v>1.123</v>
      </c>
      <c r="G82" s="82">
        <f t="shared" si="20"/>
        <v>1506.5714285714287</v>
      </c>
      <c r="H82" s="78">
        <f t="shared" si="17"/>
        <v>-784.57142857142867</v>
      </c>
      <c r="I82" s="78">
        <f t="shared" si="23"/>
        <v>784.57142857142867</v>
      </c>
      <c r="J82" s="78">
        <f t="shared" si="24"/>
        <v>615552.32653061242</v>
      </c>
      <c r="K82" s="79">
        <f t="shared" si="19"/>
        <v>1.0866640284922835</v>
      </c>
      <c r="L82" s="77">
        <f t="shared" si="18"/>
        <v>1.0730186999109528</v>
      </c>
      <c r="M82" s="82">
        <f t="shared" si="21"/>
        <v>1616.5793156087013</v>
      </c>
      <c r="N82" s="77">
        <f t="shared" si="22"/>
        <v>1.0467142857142857</v>
      </c>
    </row>
    <row r="83" spans="1:14">
      <c r="A83" s="92"/>
      <c r="B83" s="75">
        <v>7</v>
      </c>
      <c r="C83" s="76">
        <v>889</v>
      </c>
      <c r="D83" s="76">
        <v>831</v>
      </c>
      <c r="E83" s="85">
        <v>1.07</v>
      </c>
      <c r="F83" s="76">
        <v>1.0489999999999999</v>
      </c>
      <c r="G83" s="82">
        <f t="shared" si="20"/>
        <v>1405</v>
      </c>
      <c r="H83" s="78">
        <f t="shared" si="17"/>
        <v>-516</v>
      </c>
      <c r="I83" s="78">
        <f t="shared" si="23"/>
        <v>516</v>
      </c>
      <c r="J83" s="78">
        <f t="shared" si="24"/>
        <v>266256</v>
      </c>
      <c r="K83" s="79">
        <f t="shared" si="19"/>
        <v>0.58042744656917888</v>
      </c>
      <c r="L83" s="77">
        <f t="shared" si="18"/>
        <v>1.0200190657769306</v>
      </c>
      <c r="M83" s="82">
        <f t="shared" si="21"/>
        <v>1433.1267874165874</v>
      </c>
      <c r="N83" s="77">
        <f t="shared" si="22"/>
        <v>1.0409999999999999</v>
      </c>
    </row>
    <row r="84" spans="1:14">
      <c r="A84" s="92">
        <v>12</v>
      </c>
      <c r="B84" s="75">
        <v>1</v>
      </c>
      <c r="C84" s="76">
        <v>1058</v>
      </c>
      <c r="D84" s="76">
        <v>1123</v>
      </c>
      <c r="E84" s="76">
        <v>0.94199999999999995</v>
      </c>
      <c r="F84" s="76">
        <v>0.86499999999999999</v>
      </c>
      <c r="G84" s="82">
        <f t="shared" si="20"/>
        <v>1302.8571428571429</v>
      </c>
      <c r="H84" s="78">
        <f t="shared" si="17"/>
        <v>-244.85714285714289</v>
      </c>
      <c r="I84" s="78">
        <f t="shared" si="23"/>
        <v>244.85714285714289</v>
      </c>
      <c r="J84" s="78">
        <f t="shared" si="24"/>
        <v>59955.020408163284</v>
      </c>
      <c r="K84" s="79">
        <f t="shared" si="19"/>
        <v>0.23143397245476643</v>
      </c>
      <c r="L84" s="77">
        <f t="shared" si="18"/>
        <v>1.0890173410404624</v>
      </c>
      <c r="M84" s="82">
        <f t="shared" si="21"/>
        <v>1418.8340214698596</v>
      </c>
      <c r="N84" s="77">
        <f t="shared" si="22"/>
        <v>1.0451428571428572</v>
      </c>
    </row>
    <row r="85" spans="1:14">
      <c r="A85" s="92"/>
      <c r="B85" s="75">
        <v>2</v>
      </c>
      <c r="C85" s="76">
        <v>887</v>
      </c>
      <c r="D85" s="76">
        <v>952</v>
      </c>
      <c r="E85" s="76">
        <v>0.93200000000000005</v>
      </c>
      <c r="F85" s="76">
        <v>0.91100000000000003</v>
      </c>
      <c r="G85" s="82">
        <f t="shared" si="20"/>
        <v>1245</v>
      </c>
      <c r="H85" s="78">
        <f t="shared" si="17"/>
        <v>-358</v>
      </c>
      <c r="I85" s="78">
        <f t="shared" si="23"/>
        <v>358</v>
      </c>
      <c r="J85" s="78">
        <f t="shared" si="24"/>
        <v>128164</v>
      </c>
      <c r="K85" s="79">
        <f t="shared" si="19"/>
        <v>0.40360766629086808</v>
      </c>
      <c r="L85" s="77">
        <f t="shared" si="18"/>
        <v>1.0230515916575191</v>
      </c>
      <c r="M85" s="82">
        <f t="shared" si="21"/>
        <v>1273.6992316136113</v>
      </c>
      <c r="N85" s="77">
        <f t="shared" si="22"/>
        <v>1.0465714285714287</v>
      </c>
    </row>
    <row r="86" spans="1:14">
      <c r="A86" s="92"/>
      <c r="B86" s="75">
        <v>3</v>
      </c>
      <c r="C86" s="76">
        <v>1676</v>
      </c>
      <c r="D86" s="76">
        <v>1750</v>
      </c>
      <c r="E86" s="76">
        <v>0.95799999999999996</v>
      </c>
      <c r="F86" s="76">
        <v>0.97299999999999998</v>
      </c>
      <c r="G86" s="82">
        <f t="shared" si="20"/>
        <v>1234</v>
      </c>
      <c r="H86" s="78">
        <f t="shared" si="17"/>
        <v>442</v>
      </c>
      <c r="I86" s="78">
        <f t="shared" si="23"/>
        <v>442</v>
      </c>
      <c r="J86" s="78">
        <f t="shared" si="24"/>
        <v>195364</v>
      </c>
      <c r="K86" s="79">
        <f t="shared" si="19"/>
        <v>0.26372315035799521</v>
      </c>
      <c r="L86" s="77">
        <f t="shared" si="18"/>
        <v>0.98458376156217886</v>
      </c>
      <c r="M86" s="82">
        <f t="shared" si="21"/>
        <v>1214.9763617677288</v>
      </c>
      <c r="N86" s="77">
        <f t="shared" si="22"/>
        <v>1.0448571428571429</v>
      </c>
    </row>
    <row r="87" spans="1:14">
      <c r="A87" s="92"/>
      <c r="B87" s="75">
        <v>4</v>
      </c>
      <c r="C87" s="76">
        <v>1775</v>
      </c>
      <c r="D87" s="76">
        <v>1777</v>
      </c>
      <c r="E87" s="76">
        <v>0.999</v>
      </c>
      <c r="F87" s="76">
        <v>1.0129999999999999</v>
      </c>
      <c r="G87" s="82">
        <f t="shared" si="20"/>
        <v>1229.7142857142858</v>
      </c>
      <c r="H87" s="78">
        <f t="shared" si="17"/>
        <v>545.28571428571422</v>
      </c>
      <c r="I87" s="78">
        <f t="shared" si="23"/>
        <v>545.28571428571422</v>
      </c>
      <c r="J87" s="78">
        <f t="shared" si="24"/>
        <v>297336.51020408154</v>
      </c>
      <c r="K87" s="79">
        <f t="shared" si="19"/>
        <v>0.30720321931589534</v>
      </c>
      <c r="L87" s="77">
        <f t="shared" si="18"/>
        <v>0.98617966436327753</v>
      </c>
      <c r="M87" s="82">
        <f t="shared" si="21"/>
        <v>1212.719221548442</v>
      </c>
      <c r="N87" s="77">
        <f t="shared" si="22"/>
        <v>1.0341428571428573</v>
      </c>
    </row>
    <row r="88" spans="1:14">
      <c r="A88" s="92"/>
      <c r="B88" s="75">
        <v>5</v>
      </c>
      <c r="C88" s="76">
        <v>1759</v>
      </c>
      <c r="D88" s="76">
        <v>1748</v>
      </c>
      <c r="E88" s="76">
        <v>1.006</v>
      </c>
      <c r="F88" s="76">
        <v>1.0680000000000001</v>
      </c>
      <c r="G88" s="82">
        <f t="shared" si="20"/>
        <v>1252.2857142857142</v>
      </c>
      <c r="H88" s="78">
        <f t="shared" si="17"/>
        <v>506.71428571428578</v>
      </c>
      <c r="I88" s="78">
        <f t="shared" si="23"/>
        <v>506.71428571428578</v>
      </c>
      <c r="J88" s="78">
        <f t="shared" si="24"/>
        <v>256759.36734693885</v>
      </c>
      <c r="K88" s="79">
        <f t="shared" si="19"/>
        <v>0.28806952001949165</v>
      </c>
      <c r="L88" s="77">
        <f t="shared" si="18"/>
        <v>0.94194756554307113</v>
      </c>
      <c r="M88" s="82">
        <f t="shared" si="21"/>
        <v>1179.5874799357944</v>
      </c>
      <c r="N88" s="77">
        <f t="shared" si="22"/>
        <v>1.0160000000000002</v>
      </c>
    </row>
    <row r="89" spans="1:14">
      <c r="A89" s="92"/>
      <c r="B89" s="75">
        <v>6</v>
      </c>
      <c r="C89" s="76">
        <v>1093</v>
      </c>
      <c r="D89" s="76">
        <v>932</v>
      </c>
      <c r="E89" s="76">
        <v>1.173</v>
      </c>
      <c r="F89" s="76">
        <v>1.123</v>
      </c>
      <c r="G89" s="82">
        <f t="shared" si="20"/>
        <v>1305.2857142857142</v>
      </c>
      <c r="H89" s="78">
        <f t="shared" si="17"/>
        <v>-212.28571428571422</v>
      </c>
      <c r="I89" s="78">
        <f t="shared" si="23"/>
        <v>212.28571428571422</v>
      </c>
      <c r="J89" s="78">
        <f t="shared" si="24"/>
        <v>45065.224489795888</v>
      </c>
      <c r="K89" s="79">
        <f t="shared" si="19"/>
        <v>0.19422297738857661</v>
      </c>
      <c r="L89" s="77">
        <f t="shared" si="18"/>
        <v>1.0445235975066787</v>
      </c>
      <c r="M89" s="82">
        <f t="shared" si="21"/>
        <v>1363.4017300597889</v>
      </c>
      <c r="N89" s="77">
        <f t="shared" si="22"/>
        <v>1.0114285714285713</v>
      </c>
    </row>
    <row r="90" spans="1:14">
      <c r="A90" s="92"/>
      <c r="B90" s="75">
        <v>7</v>
      </c>
      <c r="C90" s="76">
        <v>1217</v>
      </c>
      <c r="D90" s="76">
        <v>969</v>
      </c>
      <c r="E90" s="76">
        <v>1.256</v>
      </c>
      <c r="F90" s="76">
        <v>1.0489999999999999</v>
      </c>
      <c r="G90" s="82">
        <f t="shared" si="20"/>
        <v>1352.1428571428571</v>
      </c>
      <c r="H90" s="78">
        <f t="shared" si="17"/>
        <v>-135.14285714285711</v>
      </c>
      <c r="I90" s="78">
        <f t="shared" si="23"/>
        <v>135.14285714285711</v>
      </c>
      <c r="J90" s="78">
        <f t="shared" si="24"/>
        <v>18263.591836734686</v>
      </c>
      <c r="K90" s="79">
        <f t="shared" si="19"/>
        <v>0.11104589740579877</v>
      </c>
      <c r="L90" s="77">
        <f t="shared" si="18"/>
        <v>1.1973307912297426</v>
      </c>
      <c r="M90" s="82">
        <f t="shared" si="21"/>
        <v>1618.9622769985019</v>
      </c>
      <c r="N90" s="77">
        <f t="shared" si="22"/>
        <v>1.038</v>
      </c>
    </row>
    <row r="91" spans="1:14">
      <c r="A91" s="92">
        <v>13</v>
      </c>
      <c r="B91" s="75">
        <v>1</v>
      </c>
      <c r="C91" s="76">
        <v>1542</v>
      </c>
      <c r="D91" s="76">
        <v>1562</v>
      </c>
      <c r="E91" s="76">
        <v>0.98699999999999999</v>
      </c>
      <c r="F91" s="76">
        <v>0.86499999999999999</v>
      </c>
      <c r="G91" s="82">
        <f t="shared" si="20"/>
        <v>1421.2857142857142</v>
      </c>
      <c r="H91" s="78">
        <f t="shared" si="17"/>
        <v>120.71428571428578</v>
      </c>
      <c r="I91" s="78">
        <f t="shared" si="23"/>
        <v>120.71428571428578</v>
      </c>
      <c r="J91" s="78">
        <f t="shared" si="24"/>
        <v>14571.93877551022</v>
      </c>
      <c r="K91" s="79">
        <f t="shared" si="19"/>
        <v>7.8284231980730076E-2</v>
      </c>
      <c r="L91" s="77">
        <f t="shared" si="18"/>
        <v>1.1410404624277457</v>
      </c>
      <c r="M91" s="82">
        <f t="shared" si="21"/>
        <v>1621.7445086705202</v>
      </c>
      <c r="N91" s="77">
        <f t="shared" si="22"/>
        <v>1.0444285714285715</v>
      </c>
    </row>
    <row r="92" spans="1:14">
      <c r="A92" s="92"/>
      <c r="B92" s="75">
        <v>2</v>
      </c>
      <c r="C92" s="76">
        <v>988</v>
      </c>
      <c r="D92" s="76">
        <v>1004</v>
      </c>
      <c r="E92" s="76">
        <v>0.98399999999999999</v>
      </c>
      <c r="F92" s="76">
        <v>0.91100000000000003</v>
      </c>
      <c r="G92" s="82">
        <f t="shared" si="20"/>
        <v>1435.7142857142858</v>
      </c>
      <c r="H92" s="78">
        <f t="shared" si="17"/>
        <v>-447.71428571428578</v>
      </c>
      <c r="I92" s="78">
        <f t="shared" si="23"/>
        <v>447.71428571428578</v>
      </c>
      <c r="J92" s="78">
        <f t="shared" si="24"/>
        <v>200448.08163265311</v>
      </c>
      <c r="K92" s="79">
        <f t="shared" si="19"/>
        <v>0.45315211104684794</v>
      </c>
      <c r="L92" s="77">
        <f t="shared" si="18"/>
        <v>1.0801317233809</v>
      </c>
      <c r="M92" s="82">
        <f t="shared" si="21"/>
        <v>1550.7605457111495</v>
      </c>
      <c r="N92" s="77">
        <f t="shared" si="22"/>
        <v>1.0518571428571428</v>
      </c>
    </row>
    <row r="93" spans="1:14">
      <c r="A93" s="75"/>
      <c r="B93" s="75">
        <v>3</v>
      </c>
      <c r="C93" s="76">
        <v>1510</v>
      </c>
      <c r="D93" s="76">
        <v>1404</v>
      </c>
      <c r="E93" s="85">
        <f>C93/D93</f>
        <v>1.0754985754985755</v>
      </c>
      <c r="F93" s="76">
        <v>0.97299999999999998</v>
      </c>
      <c r="G93" s="82">
        <f t="shared" si="20"/>
        <v>1412</v>
      </c>
      <c r="H93" s="78">
        <f t="shared" si="17"/>
        <v>98</v>
      </c>
      <c r="I93" s="78">
        <f t="shared" si="23"/>
        <v>98</v>
      </c>
      <c r="J93" s="78">
        <f t="shared" si="24"/>
        <v>9604</v>
      </c>
      <c r="K93" s="79">
        <f t="shared" si="19"/>
        <v>6.4900662251655625E-2</v>
      </c>
      <c r="L93" s="77">
        <f t="shared" si="18"/>
        <v>1.105342831961537</v>
      </c>
      <c r="M93" s="82">
        <f t="shared" si="21"/>
        <v>1560.7440787296903</v>
      </c>
      <c r="N93" s="77">
        <f t="shared" si="22"/>
        <v>1.0686426536426537</v>
      </c>
    </row>
    <row r="94" spans="1:14">
      <c r="A94" s="96"/>
      <c r="B94" s="96">
        <v>4</v>
      </c>
      <c r="C94" s="97">
        <f>G93</f>
        <v>1412</v>
      </c>
      <c r="D94" s="98">
        <v>1657</v>
      </c>
      <c r="E94" s="99">
        <f t="shared" ref="E94:E104" si="25">C94/D94</f>
        <v>0.85214242607121304</v>
      </c>
      <c r="F94" s="98">
        <v>1.0129999999999999</v>
      </c>
      <c r="G94" s="100">
        <f t="shared" si="20"/>
        <v>1360.1428571428571</v>
      </c>
      <c r="H94" s="101">
        <f t="shared" si="17"/>
        <v>51.85714285714289</v>
      </c>
      <c r="I94" s="101">
        <f t="shared" si="23"/>
        <v>51.85714285714289</v>
      </c>
      <c r="J94" s="101">
        <f t="shared" si="24"/>
        <v>2689.1632653061256</v>
      </c>
      <c r="K94" s="102">
        <f t="shared" si="19"/>
        <v>3.6726021853500629E-2</v>
      </c>
      <c r="L94" s="103">
        <f t="shared" si="18"/>
        <v>0.84120673847108896</v>
      </c>
      <c r="M94" s="100">
        <f t="shared" si="21"/>
        <v>1144.1613367118912</v>
      </c>
      <c r="N94" s="103">
        <f t="shared" si="22"/>
        <v>1.0476630002242555</v>
      </c>
    </row>
    <row r="95" spans="1:14">
      <c r="A95" s="96"/>
      <c r="B95" s="96">
        <v>5</v>
      </c>
      <c r="C95" s="97">
        <f>G94</f>
        <v>1360.1428571428571</v>
      </c>
      <c r="D95" s="98">
        <v>1643</v>
      </c>
      <c r="E95" s="99">
        <f t="shared" si="25"/>
        <v>0.8278410572993653</v>
      </c>
      <c r="F95" s="98">
        <v>1.0680000000000001</v>
      </c>
      <c r="G95" s="100">
        <f t="shared" si="20"/>
        <v>1303.1632653061224</v>
      </c>
      <c r="H95" s="101">
        <f t="shared" si="17"/>
        <v>56.979591836734699</v>
      </c>
      <c r="I95" s="101">
        <f t="shared" si="23"/>
        <v>56.979591836734699</v>
      </c>
      <c r="J95" s="101">
        <f t="shared" si="24"/>
        <v>3246.6738858808835</v>
      </c>
      <c r="K95" s="102">
        <f t="shared" si="19"/>
        <v>4.1892358245682479E-2</v>
      </c>
      <c r="L95" s="103">
        <f t="shared" si="18"/>
        <v>0.77513207612300117</v>
      </c>
      <c r="M95" s="100">
        <f t="shared" si="21"/>
        <v>1010.1236473639641</v>
      </c>
      <c r="N95" s="103">
        <f t="shared" si="22"/>
        <v>1.0222117226955933</v>
      </c>
    </row>
    <row r="96" spans="1:14">
      <c r="A96" s="96"/>
      <c r="B96" s="96">
        <v>6</v>
      </c>
      <c r="C96" s="97">
        <f t="shared" ref="C96:C104" si="26">G95</f>
        <v>1303.1632653061224</v>
      </c>
      <c r="D96" s="98">
        <v>1124</v>
      </c>
      <c r="E96" s="99">
        <f t="shared" si="25"/>
        <v>1.1593979228702156</v>
      </c>
      <c r="F96" s="98">
        <v>1.123</v>
      </c>
      <c r="G96" s="100">
        <f t="shared" si="20"/>
        <v>1333.1865889212827</v>
      </c>
      <c r="H96" s="101">
        <f t="shared" si="17"/>
        <v>-30.02332361516028</v>
      </c>
      <c r="I96" s="101">
        <f t="shared" si="23"/>
        <v>30.02332361516028</v>
      </c>
      <c r="J96" s="101">
        <f t="shared" si="24"/>
        <v>901.39996090064096</v>
      </c>
      <c r="K96" s="102">
        <f t="shared" si="19"/>
        <v>2.3038804434153216E-2</v>
      </c>
      <c r="L96" s="103">
        <f t="shared" si="18"/>
        <v>1.0324113293590522</v>
      </c>
      <c r="M96" s="100">
        <f t="shared" si="21"/>
        <v>1376.3969385518817</v>
      </c>
      <c r="N96" s="103">
        <f t="shared" si="22"/>
        <v>1.0202685688199098</v>
      </c>
    </row>
    <row r="97" spans="1:19">
      <c r="A97" s="96"/>
      <c r="B97" s="96">
        <v>7</v>
      </c>
      <c r="C97" s="97">
        <f t="shared" si="26"/>
        <v>1333.1865889212827</v>
      </c>
      <c r="D97" s="98">
        <v>1074</v>
      </c>
      <c r="E97" s="99">
        <f t="shared" si="25"/>
        <v>1.2413282950849931</v>
      </c>
      <c r="F97" s="98">
        <v>1.0489999999999999</v>
      </c>
      <c r="G97" s="100">
        <f t="shared" si="20"/>
        <v>1349.7846730528945</v>
      </c>
      <c r="H97" s="101">
        <f t="shared" si="17"/>
        <v>-16.598084131611813</v>
      </c>
      <c r="I97" s="101">
        <f t="shared" si="23"/>
        <v>16.598084131611813</v>
      </c>
      <c r="J97" s="101">
        <f t="shared" si="24"/>
        <v>275.49639684006388</v>
      </c>
      <c r="K97" s="102">
        <f t="shared" si="19"/>
        <v>1.24499333173174E-2</v>
      </c>
      <c r="L97" s="103">
        <f t="shared" si="18"/>
        <v>1.1833444185748268</v>
      </c>
      <c r="M97" s="100">
        <f t="shared" si="21"/>
        <v>1597.2601591349901</v>
      </c>
      <c r="N97" s="103">
        <f t="shared" si="22"/>
        <v>1.018172610974909</v>
      </c>
    </row>
    <row r="98" spans="1:19">
      <c r="A98" s="96">
        <v>14</v>
      </c>
      <c r="B98" s="96">
        <v>1</v>
      </c>
      <c r="C98" s="97">
        <f t="shared" si="26"/>
        <v>1349.7846730528945</v>
      </c>
      <c r="D98" s="98">
        <v>1839</v>
      </c>
      <c r="E98" s="99">
        <f t="shared" si="25"/>
        <v>0.73397752748933909</v>
      </c>
      <c r="F98" s="98">
        <v>0.86499999999999999</v>
      </c>
      <c r="G98" s="100">
        <f t="shared" si="20"/>
        <v>1322.3253406318795</v>
      </c>
      <c r="H98" s="101">
        <f t="shared" si="17"/>
        <v>27.459332421015006</v>
      </c>
      <c r="I98" s="101">
        <f t="shared" si="23"/>
        <v>27.459332421015006</v>
      </c>
      <c r="J98" s="101">
        <f t="shared" si="24"/>
        <v>754.01493700780577</v>
      </c>
      <c r="K98" s="102">
        <f t="shared" si="19"/>
        <v>2.0343491053953423E-2</v>
      </c>
      <c r="L98" s="103">
        <f t="shared" si="18"/>
        <v>0.84852893351368686</v>
      </c>
      <c r="M98" s="100">
        <f t="shared" si="21"/>
        <v>1122.0313110444913</v>
      </c>
      <c r="N98" s="103">
        <f t="shared" si="22"/>
        <v>0.98202654347338592</v>
      </c>
    </row>
    <row r="99" spans="1:19">
      <c r="A99" s="96"/>
      <c r="B99" s="96">
        <v>2</v>
      </c>
      <c r="C99" s="97">
        <f t="shared" si="26"/>
        <v>1322.3253406318795</v>
      </c>
      <c r="D99" s="98">
        <v>1862</v>
      </c>
      <c r="E99" s="99">
        <f t="shared" si="25"/>
        <v>0.71016398530176128</v>
      </c>
      <c r="F99" s="98">
        <v>0.91100000000000003</v>
      </c>
      <c r="G99" s="100">
        <f t="shared" si="20"/>
        <v>1370.0861035792909</v>
      </c>
      <c r="H99" s="101">
        <f t="shared" si="17"/>
        <v>-47.760762947411422</v>
      </c>
      <c r="I99" s="101">
        <f t="shared" si="23"/>
        <v>47.760762947411422</v>
      </c>
      <c r="J99" s="101">
        <f t="shared" si="24"/>
        <v>2281.0904773188277</v>
      </c>
      <c r="K99" s="102">
        <f t="shared" si="19"/>
        <v>3.611876856612966E-2</v>
      </c>
      <c r="L99" s="103">
        <f t="shared" si="18"/>
        <v>0.77954334281203208</v>
      </c>
      <c r="M99" s="100">
        <f t="shared" si="21"/>
        <v>1068.0415011245125</v>
      </c>
      <c r="N99" s="103">
        <f t="shared" si="22"/>
        <v>0.94290711280220896</v>
      </c>
    </row>
    <row r="100" spans="1:19">
      <c r="A100" s="96"/>
      <c r="B100" s="96">
        <v>3</v>
      </c>
      <c r="C100" s="97">
        <f t="shared" si="26"/>
        <v>1370.0861035792909</v>
      </c>
      <c r="D100" s="98">
        <v>1886</v>
      </c>
      <c r="E100" s="99">
        <f t="shared" si="25"/>
        <v>0.72645074420959221</v>
      </c>
      <c r="F100" s="98">
        <v>0.97299999999999998</v>
      </c>
      <c r="G100" s="100">
        <f t="shared" si="20"/>
        <v>1350.0984040906183</v>
      </c>
      <c r="H100" s="101">
        <f t="shared" si="17"/>
        <v>19.987699488672661</v>
      </c>
      <c r="I100" s="101">
        <f t="shared" si="23"/>
        <v>19.987699488672661</v>
      </c>
      <c r="J100" s="101">
        <f t="shared" si="24"/>
        <v>399.50813084948533</v>
      </c>
      <c r="K100" s="102">
        <f t="shared" si="19"/>
        <v>1.4588644784043614E-2</v>
      </c>
      <c r="L100" s="103">
        <f t="shared" si="18"/>
        <v>0.74660919240451407</v>
      </c>
      <c r="M100" s="100">
        <f t="shared" si="21"/>
        <v>1007.9958791447198</v>
      </c>
      <c r="N100" s="103">
        <f t="shared" si="22"/>
        <v>0.8930431369037829</v>
      </c>
    </row>
    <row r="101" spans="1:19">
      <c r="A101" s="96"/>
      <c r="B101" s="96">
        <v>4</v>
      </c>
      <c r="C101" s="97">
        <f t="shared" si="26"/>
        <v>1350.0984040906183</v>
      </c>
      <c r="D101" s="98">
        <v>1696</v>
      </c>
      <c r="E101" s="99">
        <f t="shared" si="25"/>
        <v>0.79604858731758155</v>
      </c>
      <c r="F101" s="98">
        <v>1.0129999999999999</v>
      </c>
      <c r="G101" s="100">
        <f t="shared" si="20"/>
        <v>1341.2553189607065</v>
      </c>
      <c r="H101" s="101">
        <f t="shared" si="17"/>
        <v>8.8430851299117421</v>
      </c>
      <c r="I101" s="101">
        <f t="shared" si="23"/>
        <v>8.8430851299117421</v>
      </c>
      <c r="J101" s="101">
        <f t="shared" si="24"/>
        <v>78.200154614866179</v>
      </c>
      <c r="K101" s="102">
        <f t="shared" si="19"/>
        <v>6.5499559907028796E-3</v>
      </c>
      <c r="L101" s="103">
        <f t="shared" si="18"/>
        <v>0.78583276141913294</v>
      </c>
      <c r="M101" s="100">
        <f t="shared" si="21"/>
        <v>1054.0023710669918</v>
      </c>
      <c r="N101" s="103">
        <f t="shared" si="22"/>
        <v>0.88502973136754981</v>
      </c>
    </row>
    <row r="102" spans="1:19">
      <c r="A102" s="96"/>
      <c r="B102" s="96">
        <v>5</v>
      </c>
      <c r="C102" s="97">
        <f t="shared" si="26"/>
        <v>1341.2553189607065</v>
      </c>
      <c r="D102" s="98">
        <v>1002</v>
      </c>
      <c r="E102" s="99">
        <f t="shared" si="25"/>
        <v>1.3385781626354356</v>
      </c>
      <c r="F102" s="98">
        <v>1.0680000000000001</v>
      </c>
      <c r="G102" s="100">
        <f t="shared" si="20"/>
        <v>1338.5570992203993</v>
      </c>
      <c r="H102" s="101">
        <f t="shared" si="17"/>
        <v>2.698219740307195</v>
      </c>
      <c r="I102" s="101">
        <f t="shared" si="23"/>
        <v>2.698219740307195</v>
      </c>
      <c r="J102" s="101">
        <f t="shared" si="24"/>
        <v>7.2803897669834265</v>
      </c>
      <c r="K102" s="102">
        <f t="shared" si="19"/>
        <v>2.0117122386496514E-3</v>
      </c>
      <c r="L102" s="103">
        <f t="shared" si="18"/>
        <v>1.2533503395462879</v>
      </c>
      <c r="M102" s="100">
        <f t="shared" si="21"/>
        <v>1677.6809948099817</v>
      </c>
      <c r="N102" s="103">
        <f t="shared" si="22"/>
        <v>0.9579921749869883</v>
      </c>
    </row>
    <row r="103" spans="1:19">
      <c r="A103" s="96"/>
      <c r="B103" s="96">
        <v>6</v>
      </c>
      <c r="C103" s="97">
        <f t="shared" si="26"/>
        <v>1338.5570992203993</v>
      </c>
      <c r="D103" s="98">
        <v>764</v>
      </c>
      <c r="E103" s="99">
        <f t="shared" si="25"/>
        <v>1.7520380879848159</v>
      </c>
      <c r="F103" s="98">
        <v>1.123</v>
      </c>
      <c r="G103" s="100">
        <f t="shared" si="20"/>
        <v>1343.6133612081533</v>
      </c>
      <c r="H103" s="101">
        <f t="shared" ref="H103:H134" si="27">C103-G103</f>
        <v>-5.0562619877539419</v>
      </c>
      <c r="I103" s="101">
        <f t="shared" si="23"/>
        <v>5.0562619877539419</v>
      </c>
      <c r="J103" s="101">
        <f t="shared" si="24"/>
        <v>25.565785288805444</v>
      </c>
      <c r="K103" s="102">
        <f t="shared" si="19"/>
        <v>3.777397311402557E-3</v>
      </c>
      <c r="L103" s="103">
        <f t="shared" si="18"/>
        <v>1.5601407729161316</v>
      </c>
      <c r="M103" s="100">
        <f t="shared" si="21"/>
        <v>2096.2259878557297</v>
      </c>
      <c r="N103" s="103">
        <f t="shared" si="22"/>
        <v>1.0426550557176457</v>
      </c>
    </row>
    <row r="104" spans="1:19">
      <c r="A104" s="96"/>
      <c r="B104" s="96">
        <v>7</v>
      </c>
      <c r="C104" s="97">
        <f t="shared" si="26"/>
        <v>1343.6133612081533</v>
      </c>
      <c r="D104" s="98">
        <v>1106</v>
      </c>
      <c r="E104" s="99">
        <f t="shared" si="25"/>
        <v>1.2148402904232851</v>
      </c>
      <c r="F104" s="98">
        <v>1.0489999999999999</v>
      </c>
      <c r="G104" s="100">
        <f t="shared" si="20"/>
        <v>1345.1029001062775</v>
      </c>
      <c r="H104" s="101">
        <f t="shared" si="27"/>
        <v>-1.4895388981242377</v>
      </c>
      <c r="I104" s="101">
        <f t="shared" si="23"/>
        <v>1.4895388981242377</v>
      </c>
      <c r="J104" s="101">
        <f>H104*H104</f>
        <v>2.2187261290251681</v>
      </c>
      <c r="K104" s="102">
        <f t="shared" si="19"/>
        <v>1.1086067920498132E-3</v>
      </c>
      <c r="L104" s="103">
        <f t="shared" si="18"/>
        <v>1.1580936991642377</v>
      </c>
      <c r="M104" s="100">
        <f t="shared" si="21"/>
        <v>1557.755193340623</v>
      </c>
      <c r="N104" s="103">
        <f t="shared" si="22"/>
        <v>1.0388710550516873</v>
      </c>
    </row>
    <row r="105" spans="1:19">
      <c r="A105" s="56"/>
      <c r="B105" s="56"/>
      <c r="C105" s="104"/>
      <c r="D105" s="104"/>
      <c r="E105" s="104"/>
      <c r="F105" s="104"/>
      <c r="G105" s="38" t="s">
        <v>26</v>
      </c>
      <c r="H105" s="39">
        <f>SUM(H13:H104)</f>
        <v>621.32567132229292</v>
      </c>
      <c r="I105" s="39">
        <f>SUM(I13:I104)</f>
        <v>16906.895900196705</v>
      </c>
      <c r="J105" s="39">
        <f>SUM(J13:J104)</f>
        <v>5890334.5100690862</v>
      </c>
      <c r="K105" s="40">
        <f>SUM(K13:K104)</f>
        <v>12.688286120769853</v>
      </c>
    </row>
    <row r="106" spans="1:19">
      <c r="A106" s="56"/>
      <c r="B106" s="56"/>
      <c r="C106" s="104"/>
      <c r="D106" s="104"/>
      <c r="E106" s="104"/>
      <c r="F106" s="104"/>
      <c r="G106" s="38" t="s">
        <v>70</v>
      </c>
      <c r="H106" s="39">
        <f>AVERAGE(H13:H104)</f>
        <v>6.7535399056770968</v>
      </c>
      <c r="I106" s="39">
        <f>AVERAGE(I13:I104)</f>
        <v>183.77060761083376</v>
      </c>
      <c r="J106" s="39">
        <f>AVERAGE(J13:J104)</f>
        <v>64025.375109446592</v>
      </c>
    </row>
    <row r="107" spans="1:19">
      <c r="A107" s="56"/>
      <c r="B107" s="56"/>
      <c r="C107" s="104"/>
      <c r="D107" s="104"/>
      <c r="E107" s="104"/>
      <c r="F107" s="104"/>
      <c r="S107" s="39">
        <f>COUNT(K13:K104)</f>
        <v>92</v>
      </c>
    </row>
    <row r="108" spans="1:19">
      <c r="A108" s="56"/>
      <c r="B108" s="56"/>
      <c r="C108" s="104"/>
      <c r="D108" s="104"/>
      <c r="E108" s="104"/>
      <c r="F108" s="104"/>
    </row>
    <row r="109" spans="1:19">
      <c r="A109" s="56"/>
      <c r="B109" s="56"/>
      <c r="C109" s="104"/>
      <c r="D109" s="104"/>
      <c r="E109" s="104"/>
      <c r="F109" s="104"/>
    </row>
    <row r="110" spans="1:19">
      <c r="A110" s="56"/>
      <c r="B110" s="56"/>
    </row>
    <row r="111" spans="1:19">
      <c r="A111" s="56"/>
      <c r="B111" s="56"/>
      <c r="C111" s="104"/>
      <c r="D111" s="104"/>
      <c r="E111" s="104"/>
      <c r="F111" s="104"/>
    </row>
    <row r="112" spans="1:19">
      <c r="A112" s="56"/>
      <c r="B112" s="56"/>
      <c r="C112" s="104"/>
      <c r="D112" s="104"/>
      <c r="E112" s="104"/>
      <c r="F112" s="104"/>
    </row>
    <row r="113" spans="1:6">
      <c r="A113" s="56"/>
      <c r="B113" s="56"/>
      <c r="C113" s="104"/>
      <c r="D113" s="104"/>
      <c r="E113" s="104"/>
      <c r="F113" s="104"/>
    </row>
    <row r="114" spans="1:6">
      <c r="A114" s="56"/>
      <c r="B114" s="56"/>
      <c r="C114" s="104"/>
      <c r="D114" s="104"/>
      <c r="E114" s="104"/>
      <c r="F114" s="104"/>
    </row>
    <row r="115" spans="1:6">
      <c r="A115" s="56"/>
      <c r="B115" s="56"/>
      <c r="C115" s="104"/>
      <c r="D115" s="104"/>
      <c r="E115" s="104"/>
      <c r="F115" s="104"/>
    </row>
    <row r="116" spans="1:6">
      <c r="A116" s="56"/>
      <c r="B116" s="56"/>
      <c r="C116" s="104"/>
      <c r="D116" s="104"/>
      <c r="E116" s="104"/>
      <c r="F116" s="104"/>
    </row>
    <row r="117" spans="1:6">
      <c r="A117" s="56"/>
      <c r="B117" s="56"/>
      <c r="C117" s="104"/>
      <c r="D117" s="104"/>
      <c r="E117" s="104"/>
      <c r="F117" s="104"/>
    </row>
    <row r="118" spans="1:6">
      <c r="A118" s="56"/>
      <c r="B118" s="56"/>
      <c r="C118" s="104"/>
      <c r="D118" s="104"/>
      <c r="E118" s="104"/>
      <c r="F118" s="104"/>
    </row>
    <row r="119" spans="1:6">
      <c r="A119" s="56"/>
      <c r="C119" s="104"/>
      <c r="D119" s="104"/>
      <c r="E119" s="104"/>
      <c r="F119" s="104"/>
    </row>
    <row r="120" spans="1:6">
      <c r="A120" s="56"/>
      <c r="C120" s="104"/>
      <c r="D120" s="104"/>
      <c r="E120" s="104"/>
      <c r="F120" s="104"/>
    </row>
    <row r="121" spans="1:6">
      <c r="A121" s="56"/>
      <c r="C121" s="104"/>
      <c r="D121" s="104"/>
      <c r="E121" s="104"/>
      <c r="F121" s="104"/>
    </row>
    <row r="122" spans="1:6">
      <c r="A122" s="56"/>
      <c r="C122" s="104"/>
      <c r="D122" s="104"/>
      <c r="E122" s="104"/>
      <c r="F122" s="104"/>
    </row>
    <row r="123" spans="1:6">
      <c r="A123" s="56"/>
      <c r="C123" s="104"/>
      <c r="D123" s="104"/>
      <c r="E123" s="104"/>
      <c r="F123" s="104"/>
    </row>
    <row r="124" spans="1:6">
      <c r="A124" s="56"/>
      <c r="C124" s="104"/>
      <c r="D124" s="104"/>
      <c r="E124" s="104"/>
      <c r="F124" s="104"/>
    </row>
    <row r="125" spans="1:6">
      <c r="A125" s="56"/>
      <c r="C125" s="104"/>
      <c r="D125" s="104"/>
      <c r="E125" s="104"/>
      <c r="F125" s="104"/>
    </row>
    <row r="126" spans="1:6">
      <c r="A126" s="56"/>
      <c r="C126" s="104"/>
      <c r="D126" s="104"/>
      <c r="E126" s="104"/>
      <c r="F126" s="104"/>
    </row>
    <row r="127" spans="1:6">
      <c r="A127" s="56"/>
      <c r="C127" s="104"/>
      <c r="D127" s="104"/>
      <c r="E127" s="104"/>
      <c r="F127" s="104"/>
    </row>
    <row r="128" spans="1:6">
      <c r="A128" s="56"/>
      <c r="C128" s="104"/>
      <c r="D128" s="104"/>
      <c r="E128" s="104"/>
      <c r="F128" s="104"/>
    </row>
    <row r="129" spans="1:6">
      <c r="A129" s="56"/>
      <c r="C129" s="104"/>
      <c r="D129" s="104"/>
      <c r="E129" s="104"/>
      <c r="F129" s="104"/>
    </row>
    <row r="130" spans="1:6">
      <c r="A130" s="56"/>
      <c r="C130" s="104"/>
      <c r="D130" s="104"/>
      <c r="E130" s="104"/>
      <c r="F130" s="104"/>
    </row>
    <row r="131" spans="1:6">
      <c r="A131" s="56"/>
      <c r="C131" s="104"/>
      <c r="D131" s="104"/>
      <c r="E131" s="104"/>
      <c r="F131" s="104"/>
    </row>
    <row r="132" spans="1:6">
      <c r="A132" s="56"/>
      <c r="C132" s="104"/>
      <c r="D132" s="104"/>
      <c r="E132" s="104"/>
      <c r="F132" s="104"/>
    </row>
    <row r="133" spans="1:6">
      <c r="A133" s="56"/>
      <c r="C133" s="104"/>
      <c r="D133" s="104"/>
      <c r="E133" s="104"/>
      <c r="F133" s="104"/>
    </row>
    <row r="134" spans="1:6">
      <c r="A134" s="56"/>
      <c r="C134" s="104"/>
      <c r="D134" s="104"/>
      <c r="E134" s="104"/>
      <c r="F134" s="104"/>
    </row>
    <row r="135" spans="1:6">
      <c r="A135" s="56"/>
      <c r="C135" s="104"/>
      <c r="D135" s="104"/>
      <c r="E135" s="104"/>
      <c r="F135" s="104"/>
    </row>
    <row r="136" spans="1:6">
      <c r="A136" s="56"/>
      <c r="C136" s="104"/>
      <c r="D136" s="104"/>
      <c r="E136" s="104"/>
      <c r="F136" s="104"/>
    </row>
    <row r="137" spans="1:6">
      <c r="A137" s="56"/>
      <c r="C137" s="104"/>
      <c r="D137" s="104"/>
      <c r="E137" s="104"/>
      <c r="F137" s="104"/>
    </row>
    <row r="138" spans="1:6">
      <c r="A138" s="56"/>
      <c r="C138" s="104"/>
      <c r="D138" s="104"/>
      <c r="E138" s="104"/>
      <c r="F138" s="104"/>
    </row>
    <row r="139" spans="1:6">
      <c r="A139" s="56"/>
      <c r="C139" s="104"/>
      <c r="D139" s="104"/>
      <c r="E139" s="104"/>
      <c r="F139" s="104"/>
    </row>
    <row r="140" spans="1:6">
      <c r="A140" s="56"/>
      <c r="C140" s="104"/>
      <c r="D140" s="104"/>
      <c r="E140" s="104"/>
      <c r="F140" s="104"/>
    </row>
    <row r="141" spans="1:6">
      <c r="A141" s="56"/>
      <c r="C141" s="104"/>
      <c r="D141" s="104"/>
      <c r="E141" s="104"/>
      <c r="F141" s="104"/>
    </row>
    <row r="142" spans="1:6">
      <c r="A142" s="56"/>
      <c r="C142" s="104"/>
      <c r="D142" s="104"/>
      <c r="E142" s="104"/>
      <c r="F142" s="104"/>
    </row>
    <row r="143" spans="1:6">
      <c r="A143" s="56"/>
      <c r="C143" s="104"/>
      <c r="D143" s="104"/>
      <c r="E143" s="104"/>
      <c r="F143" s="104"/>
    </row>
    <row r="144" spans="1:6">
      <c r="A144" s="56"/>
      <c r="C144" s="104"/>
      <c r="D144" s="104"/>
      <c r="E144" s="104"/>
      <c r="F144" s="104"/>
    </row>
    <row r="145" spans="1:6">
      <c r="A145" s="56"/>
      <c r="C145" s="104"/>
      <c r="D145" s="104"/>
      <c r="E145" s="104"/>
      <c r="F145" s="104"/>
    </row>
    <row r="146" spans="1:6">
      <c r="A146" s="56"/>
      <c r="C146" s="104"/>
      <c r="D146" s="104"/>
      <c r="E146" s="104"/>
      <c r="F146" s="104"/>
    </row>
    <row r="147" spans="1:6">
      <c r="A147" s="56"/>
      <c r="C147" s="104"/>
      <c r="D147" s="104"/>
      <c r="E147" s="104"/>
      <c r="F147" s="104"/>
    </row>
    <row r="148" spans="1:6">
      <c r="C148" s="104"/>
      <c r="D148" s="104"/>
      <c r="E148" s="104"/>
      <c r="F148" s="104"/>
    </row>
    <row r="149" spans="1:6">
      <c r="C149" s="104"/>
      <c r="D149" s="104"/>
      <c r="E149" s="104"/>
      <c r="F149" s="104"/>
    </row>
    <row r="150" spans="1:6">
      <c r="C150" s="104"/>
      <c r="D150" s="104"/>
      <c r="E150" s="104"/>
      <c r="F150" s="104"/>
    </row>
    <row r="151" spans="1:6">
      <c r="C151" s="104"/>
      <c r="D151" s="104"/>
      <c r="E151" s="104"/>
      <c r="F151" s="104"/>
    </row>
    <row r="152" spans="1:6">
      <c r="C152" s="104"/>
      <c r="D152" s="104"/>
      <c r="E152" s="104"/>
      <c r="F152" s="104"/>
    </row>
    <row r="153" spans="1:6">
      <c r="C153" s="104"/>
      <c r="D153" s="104"/>
      <c r="E153" s="104"/>
      <c r="F153" s="104"/>
    </row>
    <row r="154" spans="1:6">
      <c r="C154" s="104"/>
      <c r="D154" s="104"/>
      <c r="E154" s="104"/>
      <c r="F154" s="104"/>
    </row>
    <row r="155" spans="1:6">
      <c r="C155" s="104"/>
      <c r="D155" s="104"/>
      <c r="E155" s="104"/>
      <c r="F155" s="104"/>
    </row>
    <row r="156" spans="1:6">
      <c r="C156" s="104"/>
      <c r="D156" s="104"/>
      <c r="E156" s="104"/>
      <c r="F156" s="104"/>
    </row>
    <row r="157" spans="1:6">
      <c r="C157" s="104"/>
      <c r="D157" s="104"/>
      <c r="E157" s="104"/>
      <c r="F157" s="104"/>
    </row>
    <row r="158" spans="1:6">
      <c r="C158" s="104"/>
      <c r="D158" s="104"/>
      <c r="E158" s="104"/>
      <c r="F158" s="104"/>
    </row>
    <row r="159" spans="1:6">
      <c r="C159" s="104"/>
      <c r="D159" s="104"/>
      <c r="E159" s="104"/>
      <c r="F159" s="104"/>
    </row>
    <row r="160" spans="1:6">
      <c r="C160" s="104"/>
      <c r="D160" s="104"/>
      <c r="E160" s="104"/>
      <c r="F160" s="104"/>
    </row>
    <row r="161" spans="3:6">
      <c r="C161" s="104"/>
      <c r="D161" s="104"/>
      <c r="E161" s="104"/>
      <c r="F161" s="104"/>
    </row>
    <row r="162" spans="3:6">
      <c r="C162" s="104"/>
      <c r="D162" s="104"/>
      <c r="E162" s="104"/>
      <c r="F162" s="104"/>
    </row>
    <row r="163" spans="3:6">
      <c r="C163" s="104"/>
      <c r="D163" s="104"/>
      <c r="E163" s="104"/>
      <c r="F163" s="104"/>
    </row>
    <row r="164" spans="3:6">
      <c r="C164" s="104"/>
      <c r="D164" s="104"/>
      <c r="E164" s="104"/>
      <c r="F164" s="104"/>
    </row>
    <row r="165" spans="3:6">
      <c r="C165" s="104"/>
      <c r="D165" s="104"/>
      <c r="E165" s="104"/>
      <c r="F165" s="104"/>
    </row>
    <row r="166" spans="3:6">
      <c r="C166" s="104"/>
      <c r="D166" s="104"/>
      <c r="E166" s="104"/>
      <c r="F166" s="104"/>
    </row>
    <row r="167" spans="3:6">
      <c r="C167" s="104"/>
      <c r="D167" s="104"/>
      <c r="E167" s="104"/>
      <c r="F167" s="104"/>
    </row>
    <row r="168" spans="3:6">
      <c r="C168" s="104"/>
      <c r="D168" s="104"/>
      <c r="E168" s="104"/>
      <c r="F168" s="104"/>
    </row>
    <row r="169" spans="3:6">
      <c r="C169" s="104"/>
      <c r="D169" s="104"/>
      <c r="E169" s="104"/>
      <c r="F169" s="104"/>
    </row>
    <row r="170" spans="3:6">
      <c r="C170" s="104"/>
      <c r="D170" s="104"/>
      <c r="E170" s="104"/>
      <c r="F170" s="104"/>
    </row>
    <row r="171" spans="3:6">
      <c r="C171" s="104"/>
      <c r="D171" s="104"/>
      <c r="E171" s="104"/>
      <c r="F171" s="104"/>
    </row>
    <row r="172" spans="3:6">
      <c r="C172" s="104"/>
      <c r="D172" s="104"/>
      <c r="E172" s="104"/>
      <c r="F172" s="104"/>
    </row>
    <row r="173" spans="3:6">
      <c r="C173" s="104"/>
      <c r="D173" s="104"/>
      <c r="E173" s="104"/>
      <c r="F173" s="104"/>
    </row>
    <row r="174" spans="3:6">
      <c r="C174" s="104"/>
      <c r="D174" s="104"/>
      <c r="E174" s="104"/>
      <c r="F174" s="104"/>
    </row>
    <row r="175" spans="3:6">
      <c r="C175" s="104"/>
      <c r="D175" s="104"/>
      <c r="E175" s="104"/>
      <c r="F175" s="104"/>
    </row>
    <row r="176" spans="3:6">
      <c r="C176" s="104"/>
      <c r="D176" s="104"/>
      <c r="E176" s="104"/>
      <c r="F176" s="104"/>
    </row>
    <row r="177" spans="3:6">
      <c r="C177" s="104"/>
      <c r="D177" s="104"/>
      <c r="E177" s="104"/>
      <c r="F177" s="104"/>
    </row>
    <row r="178" spans="3:6">
      <c r="C178" s="104"/>
      <c r="D178" s="104"/>
      <c r="E178" s="104"/>
      <c r="F178" s="104"/>
    </row>
  </sheetData>
  <mergeCells count="6">
    <mergeCell ref="R30:U30"/>
    <mergeCell ref="K1:N1"/>
    <mergeCell ref="P4:V4"/>
    <mergeCell ref="R27:U27"/>
    <mergeCell ref="R28:U28"/>
    <mergeCell ref="R29:U29"/>
  </mergeCells>
  <printOptions horizontalCentered="1" verticalCentered="1" gridLines="1" gridLinesSet="0"/>
  <pageMargins left="0.75" right="0.75" top="0.65" bottom="0.51" header="0.5" footer="0.5"/>
  <pageSetup paperSize="9" scale="61" orientation="portrait" horizontalDpi="4294967292" r:id="rId1"/>
  <headerFooter alignWithMargins="0">
    <oddHeader>MARDATA.XLS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E110-97D5-B14F-AFA0-CCD0250BAB38}">
  <dimension ref="A1:Z107"/>
  <sheetViews>
    <sheetView topLeftCell="A2" zoomScale="75" zoomScaleNormal="75" workbookViewId="0">
      <selection activeCell="O35" sqref="O35"/>
    </sheetView>
  </sheetViews>
  <sheetFormatPr defaultColWidth="11.375" defaultRowHeight="11.4"/>
  <cols>
    <col min="8" max="12" width="11.375" style="9"/>
    <col min="13" max="13" width="10.75" style="29" customWidth="1"/>
  </cols>
  <sheetData>
    <row r="1" spans="1:26" ht="15.6">
      <c r="B1" s="2"/>
      <c r="C1" s="2"/>
      <c r="D1" s="2"/>
      <c r="E1" s="2"/>
      <c r="F1" s="2"/>
      <c r="M1" s="2" t="s">
        <v>64</v>
      </c>
    </row>
    <row r="3" spans="1:26" ht="12">
      <c r="A3" s="1"/>
      <c r="H3" s="156" t="s">
        <v>28</v>
      </c>
      <c r="I3" s="157">
        <f>SUMXMY2(H8:H104,$D$8:$D$104)/COUNT($B$8:$B$104)</f>
        <v>227737.09017692672</v>
      </c>
    </row>
    <row r="4" spans="1:26" ht="12" thickBot="1">
      <c r="A4" s="1"/>
    </row>
    <row r="5" spans="1:26" ht="12.6" thickBot="1">
      <c r="A5" s="30"/>
      <c r="B5" s="30" t="s">
        <v>1</v>
      </c>
      <c r="C5" s="30"/>
      <c r="D5" s="30"/>
      <c r="E5" s="30" t="s">
        <v>2</v>
      </c>
      <c r="F5" s="30" t="s">
        <v>3</v>
      </c>
      <c r="G5" s="30" t="s">
        <v>1</v>
      </c>
      <c r="H5" s="183" t="s">
        <v>71</v>
      </c>
      <c r="I5" s="183"/>
      <c r="J5" s="183"/>
      <c r="K5" s="32" t="s">
        <v>5</v>
      </c>
      <c r="L5" s="32" t="s">
        <v>66</v>
      </c>
      <c r="M5" s="107" t="s">
        <v>56</v>
      </c>
      <c r="O5" s="180" t="s">
        <v>0</v>
      </c>
      <c r="P5" s="181"/>
      <c r="Q5" s="181"/>
      <c r="R5" s="181"/>
      <c r="S5" s="182"/>
    </row>
    <row r="6" spans="1:26" ht="12">
      <c r="A6" s="33" t="s">
        <v>15</v>
      </c>
      <c r="B6" s="30" t="s">
        <v>16</v>
      </c>
      <c r="C6" s="30" t="s">
        <v>65</v>
      </c>
      <c r="D6" s="30" t="s">
        <v>17</v>
      </c>
      <c r="E6" s="30" t="s">
        <v>18</v>
      </c>
      <c r="F6" s="30" t="s">
        <v>19</v>
      </c>
      <c r="G6" s="30" t="s">
        <v>20</v>
      </c>
      <c r="H6" s="158">
        <v>0.10212400000000001</v>
      </c>
      <c r="I6" s="158">
        <v>0.5</v>
      </c>
      <c r="J6" s="158">
        <v>0.7</v>
      </c>
      <c r="K6" s="31"/>
      <c r="L6" s="108" t="s">
        <v>5</v>
      </c>
      <c r="M6" s="109"/>
      <c r="O6" s="21"/>
      <c r="P6" s="22" t="s">
        <v>12</v>
      </c>
      <c r="Q6" s="22"/>
      <c r="R6" s="22" t="s">
        <v>31</v>
      </c>
      <c r="S6" s="23" t="s">
        <v>31</v>
      </c>
    </row>
    <row r="7" spans="1:26" ht="12" thickBot="1">
      <c r="A7" s="3">
        <v>1</v>
      </c>
      <c r="B7" s="3">
        <v>1</v>
      </c>
      <c r="C7" s="3">
        <v>1</v>
      </c>
      <c r="D7" s="4">
        <v>1470</v>
      </c>
      <c r="E7" s="4">
        <v>1512</v>
      </c>
      <c r="F7" s="6">
        <v>0.97199999999999998</v>
      </c>
      <c r="G7" s="4">
        <v>0.86499999999999999</v>
      </c>
      <c r="H7" s="9">
        <f>D7</f>
        <v>1470</v>
      </c>
      <c r="I7" s="9">
        <f>H7</f>
        <v>1470</v>
      </c>
      <c r="J7" s="9">
        <f>D7</f>
        <v>1470</v>
      </c>
      <c r="K7" s="9">
        <f>D7-H7</f>
        <v>0</v>
      </c>
      <c r="L7" s="9">
        <f>ABS(K7)</f>
        <v>0</v>
      </c>
      <c r="M7" s="29">
        <v>0</v>
      </c>
      <c r="N7" s="9">
        <f>(L7)^2</f>
        <v>0</v>
      </c>
      <c r="O7" s="24" t="s">
        <v>15</v>
      </c>
      <c r="P7" s="25" t="s">
        <v>24</v>
      </c>
      <c r="Q7" s="25" t="s">
        <v>17</v>
      </c>
      <c r="R7" s="25" t="s">
        <v>72</v>
      </c>
      <c r="S7" s="26" t="s">
        <v>73</v>
      </c>
    </row>
    <row r="8" spans="1:26">
      <c r="A8" s="3"/>
      <c r="B8" s="3">
        <v>2</v>
      </c>
      <c r="C8" s="3">
        <v>2</v>
      </c>
      <c r="D8" s="4">
        <v>870</v>
      </c>
      <c r="E8" s="4">
        <v>864</v>
      </c>
      <c r="F8" s="4">
        <v>1.0069999999999999</v>
      </c>
      <c r="G8" s="4">
        <v>0.91100000000000003</v>
      </c>
      <c r="H8" s="9">
        <f t="shared" ref="H8:H39" si="0">D7+$H$6*(D7-H7)</f>
        <v>1470</v>
      </c>
      <c r="I8" s="9">
        <f>D7+$I$6*(D7-I7)</f>
        <v>1470</v>
      </c>
      <c r="J8" s="9">
        <f t="shared" ref="J8:J39" si="1">D7+$J$6*(D7-J7)</f>
        <v>1470</v>
      </c>
      <c r="K8" s="9">
        <f t="shared" ref="K8:K71" si="2">D8-H8</f>
        <v>-600</v>
      </c>
      <c r="L8" s="9">
        <f t="shared" ref="L8:L71" si="3">ABS(K8)</f>
        <v>600</v>
      </c>
      <c r="M8" s="29">
        <f>(L8/D8)</f>
        <v>0.68965517241379315</v>
      </c>
      <c r="O8" s="18">
        <v>1</v>
      </c>
      <c r="P8" s="17">
        <f>F7/G7</f>
        <v>1.1236994219653178</v>
      </c>
      <c r="Q8" s="16">
        <f>D7</f>
        <v>1470</v>
      </c>
      <c r="R8" s="27">
        <f>H7</f>
        <v>1470</v>
      </c>
      <c r="S8" s="28">
        <f>J7</f>
        <v>1470</v>
      </c>
    </row>
    <row r="9" spans="1:26">
      <c r="A9" s="3"/>
      <c r="B9" s="3">
        <v>3</v>
      </c>
      <c r="C9" s="3">
        <v>3</v>
      </c>
      <c r="D9" s="4">
        <v>986</v>
      </c>
      <c r="E9" s="4">
        <v>827</v>
      </c>
      <c r="F9" s="4">
        <v>1.1919999999999999</v>
      </c>
      <c r="G9" s="4">
        <v>0.97299999999999998</v>
      </c>
      <c r="H9" s="9">
        <f t="shared" si="0"/>
        <v>808.72559999999999</v>
      </c>
      <c r="I9" s="9">
        <f t="shared" ref="I9:I72" si="4">D8+$I$6*(D8-I8)</f>
        <v>570</v>
      </c>
      <c r="J9" s="9">
        <f t="shared" si="1"/>
        <v>450</v>
      </c>
      <c r="K9" s="9">
        <f t="shared" si="2"/>
        <v>177.27440000000001</v>
      </c>
      <c r="L9" s="9">
        <f t="shared" si="3"/>
        <v>177.27440000000001</v>
      </c>
      <c r="M9" s="29">
        <f t="shared" ref="M9:M72" si="5">(L9/D9)</f>
        <v>0.17979148073022314</v>
      </c>
      <c r="O9" s="19">
        <v>2</v>
      </c>
      <c r="P9" s="17">
        <f>F14/G14</f>
        <v>1.0543352601156071</v>
      </c>
      <c r="Q9" s="16">
        <f>D14</f>
        <v>1854</v>
      </c>
      <c r="R9" s="27">
        <f>H14</f>
        <v>1529.8523912143755</v>
      </c>
      <c r="S9" s="28">
        <f>J14</f>
        <v>1649.0654199999999</v>
      </c>
    </row>
    <row r="10" spans="1:26">
      <c r="A10" s="3"/>
      <c r="B10" s="3">
        <v>4</v>
      </c>
      <c r="C10" s="3">
        <v>4</v>
      </c>
      <c r="D10" s="4">
        <v>1247</v>
      </c>
      <c r="E10" s="4">
        <v>952</v>
      </c>
      <c r="F10" s="6">
        <v>1.31</v>
      </c>
      <c r="G10" s="4">
        <v>1.0129999999999999</v>
      </c>
      <c r="H10" s="9">
        <f t="shared" si="0"/>
        <v>1004.1039708256</v>
      </c>
      <c r="I10" s="9">
        <f t="shared" si="4"/>
        <v>1194</v>
      </c>
      <c r="J10" s="9">
        <f t="shared" si="1"/>
        <v>1361.2</v>
      </c>
      <c r="K10" s="9">
        <f t="shared" si="2"/>
        <v>242.89602917440004</v>
      </c>
      <c r="L10" s="9">
        <f t="shared" si="3"/>
        <v>242.89602917440004</v>
      </c>
      <c r="M10" s="29">
        <f t="shared" si="5"/>
        <v>0.19478430567313557</v>
      </c>
      <c r="O10" s="19">
        <v>3</v>
      </c>
      <c r="P10" s="17">
        <f>F21/G21</f>
        <v>1.2208092485549134</v>
      </c>
      <c r="Q10" s="16">
        <f>D21</f>
        <v>1537</v>
      </c>
      <c r="R10" s="27">
        <f>H21</f>
        <v>1122.8520879203991</v>
      </c>
      <c r="S10" s="28">
        <f>J21</f>
        <v>1401.179738881694</v>
      </c>
      <c r="Z10" s="14"/>
    </row>
    <row r="11" spans="1:26">
      <c r="A11" s="3"/>
      <c r="B11" s="3">
        <v>5</v>
      </c>
      <c r="C11" s="3">
        <v>5</v>
      </c>
      <c r="D11" s="4">
        <v>1109</v>
      </c>
      <c r="E11" s="4">
        <v>740</v>
      </c>
      <c r="F11" s="4">
        <v>1.4990000000000001</v>
      </c>
      <c r="G11" s="4">
        <v>1.0680000000000001</v>
      </c>
      <c r="H11" s="9">
        <f t="shared" si="0"/>
        <v>1271.8055140834065</v>
      </c>
      <c r="I11" s="9">
        <f t="shared" si="4"/>
        <v>1273.5</v>
      </c>
      <c r="J11" s="9">
        <f t="shared" si="1"/>
        <v>1167.06</v>
      </c>
      <c r="K11" s="9">
        <f t="shared" si="2"/>
        <v>-162.80551408340648</v>
      </c>
      <c r="L11" s="9">
        <f t="shared" si="3"/>
        <v>162.80551408340648</v>
      </c>
      <c r="M11" s="29">
        <f t="shared" si="5"/>
        <v>0.1468038900661916</v>
      </c>
      <c r="O11" s="19">
        <v>4</v>
      </c>
      <c r="P11" s="17">
        <f>F28/G28</f>
        <v>1.1005780346820808</v>
      </c>
      <c r="Q11" s="16">
        <f>D28</f>
        <v>1795</v>
      </c>
      <c r="R11" s="9">
        <f>H28</f>
        <v>1484.7426615948978</v>
      </c>
      <c r="S11" s="28">
        <f>J28</f>
        <v>1644.1477475302154</v>
      </c>
      <c r="Z11" s="14"/>
    </row>
    <row r="12" spans="1:26">
      <c r="A12" s="3"/>
      <c r="B12" s="3">
        <v>6</v>
      </c>
      <c r="C12" s="3">
        <v>6</v>
      </c>
      <c r="D12" s="4">
        <v>1197</v>
      </c>
      <c r="E12" s="4">
        <v>908</v>
      </c>
      <c r="F12" s="4">
        <v>1.3180000000000001</v>
      </c>
      <c r="G12" s="4">
        <v>1.123</v>
      </c>
      <c r="H12" s="9">
        <f t="shared" si="0"/>
        <v>1092.3736496797462</v>
      </c>
      <c r="I12" s="9">
        <f t="shared" si="4"/>
        <v>1026.75</v>
      </c>
      <c r="J12" s="9">
        <f t="shared" si="1"/>
        <v>1068.3579999999999</v>
      </c>
      <c r="K12" s="9">
        <f t="shared" si="2"/>
        <v>104.62635032025378</v>
      </c>
      <c r="L12" s="9">
        <f t="shared" si="3"/>
        <v>104.62635032025378</v>
      </c>
      <c r="M12" s="29">
        <f t="shared" si="5"/>
        <v>8.7407143124689876E-2</v>
      </c>
      <c r="O12" s="19">
        <v>5</v>
      </c>
      <c r="P12" s="17">
        <f>F35/G35</f>
        <v>1.0578034682080926</v>
      </c>
      <c r="Q12" s="16">
        <f>D35</f>
        <v>1847</v>
      </c>
      <c r="R12" s="27">
        <f>H35</f>
        <v>1831.5181005043221</v>
      </c>
      <c r="S12" s="28">
        <f>J35</f>
        <v>1878.7700366555723</v>
      </c>
      <c r="Z12" s="14"/>
    </row>
    <row r="13" spans="1:26">
      <c r="A13" s="3"/>
      <c r="B13" s="3">
        <v>7</v>
      </c>
      <c r="C13" s="3">
        <v>7</v>
      </c>
      <c r="D13" s="4">
        <v>1500</v>
      </c>
      <c r="E13" s="4">
        <v>1311</v>
      </c>
      <c r="F13" s="4">
        <v>1.1439999999999999</v>
      </c>
      <c r="G13" s="4">
        <v>1.0489999999999999</v>
      </c>
      <c r="H13" s="9">
        <f t="shared" si="0"/>
        <v>1207.6848614001055</v>
      </c>
      <c r="I13" s="9">
        <f t="shared" si="4"/>
        <v>1282.125</v>
      </c>
      <c r="J13" s="9">
        <f t="shared" si="1"/>
        <v>1287.0494000000001</v>
      </c>
      <c r="K13" s="9">
        <f t="shared" si="2"/>
        <v>292.31513859989445</v>
      </c>
      <c r="L13" s="9">
        <f t="shared" si="3"/>
        <v>292.31513859989445</v>
      </c>
      <c r="M13" s="29">
        <f t="shared" si="5"/>
        <v>0.19487675906659629</v>
      </c>
      <c r="O13" s="19">
        <v>6</v>
      </c>
      <c r="P13" s="17">
        <f>F42/G42</f>
        <v>1.1063583815028901</v>
      </c>
      <c r="Q13" s="16">
        <f>D42</f>
        <v>1298</v>
      </c>
      <c r="R13" s="27">
        <f>H42</f>
        <v>996.83175627711842</v>
      </c>
      <c r="S13" s="28">
        <f>J42</f>
        <v>1071.424183870256</v>
      </c>
      <c r="Z13" s="14"/>
    </row>
    <row r="14" spans="1:26">
      <c r="A14" s="3">
        <v>2</v>
      </c>
      <c r="B14" s="3">
        <v>1</v>
      </c>
      <c r="C14" s="3">
        <v>8</v>
      </c>
      <c r="D14" s="4">
        <v>1854</v>
      </c>
      <c r="E14" s="4">
        <v>2034</v>
      </c>
      <c r="F14" s="4">
        <v>0.91200000000000003</v>
      </c>
      <c r="G14" s="4">
        <v>0.86499999999999999</v>
      </c>
      <c r="H14" s="9">
        <f t="shared" si="0"/>
        <v>1529.8523912143755</v>
      </c>
      <c r="I14" s="9">
        <f t="shared" si="4"/>
        <v>1608.9375</v>
      </c>
      <c r="J14" s="9">
        <f t="shared" si="1"/>
        <v>1649.0654199999999</v>
      </c>
      <c r="K14" s="9">
        <f t="shared" si="2"/>
        <v>324.14760878562447</v>
      </c>
      <c r="L14" s="9">
        <f t="shared" si="3"/>
        <v>324.14760878562447</v>
      </c>
      <c r="M14" s="29">
        <f t="shared" si="5"/>
        <v>0.17483689794262378</v>
      </c>
      <c r="O14" s="19">
        <v>7</v>
      </c>
      <c r="P14" s="17">
        <f>F49/G49</f>
        <v>1.2520231213872832</v>
      </c>
      <c r="Q14" s="16">
        <f>D49</f>
        <v>1486</v>
      </c>
      <c r="R14" s="27">
        <f>H49</f>
        <v>1167.3590992872473</v>
      </c>
      <c r="S14" s="28">
        <f>J49</f>
        <v>1247.5665797342938</v>
      </c>
      <c r="Z14" s="14"/>
    </row>
    <row r="15" spans="1:26">
      <c r="A15" s="3"/>
      <c r="B15" s="3">
        <v>2</v>
      </c>
      <c r="C15" s="3">
        <v>9</v>
      </c>
      <c r="D15" s="4">
        <v>1489</v>
      </c>
      <c r="E15" s="4">
        <v>1584</v>
      </c>
      <c r="F15" s="6">
        <v>0.94</v>
      </c>
      <c r="G15" s="4">
        <v>0.91100000000000003</v>
      </c>
      <c r="H15" s="9">
        <f t="shared" si="0"/>
        <v>1887.1032503996232</v>
      </c>
      <c r="I15" s="9">
        <f t="shared" si="4"/>
        <v>1976.53125</v>
      </c>
      <c r="J15" s="9">
        <f t="shared" si="1"/>
        <v>1997.4542060000001</v>
      </c>
      <c r="K15" s="9">
        <f t="shared" si="2"/>
        <v>-398.10325039962322</v>
      </c>
      <c r="L15" s="9">
        <f t="shared" si="3"/>
        <v>398.10325039962322</v>
      </c>
      <c r="M15" s="29">
        <f t="shared" si="5"/>
        <v>0.26736282766932384</v>
      </c>
      <c r="O15" s="19">
        <v>8</v>
      </c>
      <c r="P15" s="17">
        <f>F56/G56</f>
        <v>1.1098265895953756</v>
      </c>
      <c r="Q15" s="16">
        <f>D56</f>
        <v>1729</v>
      </c>
      <c r="R15" s="27">
        <f>H56</f>
        <v>1711.7911439741313</v>
      </c>
      <c r="S15" s="28">
        <f>J56</f>
        <v>1829.466841422588</v>
      </c>
      <c r="Z15" s="14"/>
    </row>
    <row r="16" spans="1:26">
      <c r="A16" s="3"/>
      <c r="B16" s="3">
        <v>3</v>
      </c>
      <c r="C16" s="3">
        <v>10</v>
      </c>
      <c r="D16" s="4">
        <v>1792</v>
      </c>
      <c r="E16" s="4">
        <v>1682</v>
      </c>
      <c r="F16" s="4">
        <v>1.0649999999999999</v>
      </c>
      <c r="G16" s="4">
        <v>0.97299999999999998</v>
      </c>
      <c r="H16" s="9">
        <f t="shared" si="0"/>
        <v>1448.344103656189</v>
      </c>
      <c r="I16" s="9">
        <f t="shared" si="4"/>
        <v>1245.234375</v>
      </c>
      <c r="J16" s="9">
        <f t="shared" si="1"/>
        <v>1133.0820558</v>
      </c>
      <c r="K16" s="9">
        <f t="shared" si="2"/>
        <v>343.65589634381104</v>
      </c>
      <c r="L16" s="9">
        <f t="shared" si="3"/>
        <v>343.65589634381104</v>
      </c>
      <c r="M16" s="29">
        <f t="shared" si="5"/>
        <v>0.19177226358471597</v>
      </c>
      <c r="O16" s="19">
        <v>9</v>
      </c>
      <c r="P16" s="17">
        <f>F63/G63</f>
        <v>1.0566473988439307</v>
      </c>
      <c r="Q16" s="16">
        <f>D63</f>
        <v>1924</v>
      </c>
      <c r="R16" s="27">
        <f>H63</f>
        <v>1896.9913204052734</v>
      </c>
      <c r="S16" s="28">
        <f>J63</f>
        <v>2084.4662156014319</v>
      </c>
      <c r="Z16" s="14"/>
    </row>
    <row r="17" spans="1:26">
      <c r="A17" s="3"/>
      <c r="B17" s="3">
        <v>4</v>
      </c>
      <c r="C17" s="3">
        <v>11</v>
      </c>
      <c r="D17" s="4">
        <v>1708</v>
      </c>
      <c r="E17" s="4">
        <v>1684</v>
      </c>
      <c r="F17" s="4">
        <v>1.014</v>
      </c>
      <c r="G17" s="4">
        <v>1.0129999999999999</v>
      </c>
      <c r="H17" s="9">
        <f t="shared" si="0"/>
        <v>1827.0955147582154</v>
      </c>
      <c r="I17" s="9">
        <f t="shared" si="4"/>
        <v>2065.3828125</v>
      </c>
      <c r="J17" s="9">
        <f t="shared" si="1"/>
        <v>2253.2425609399997</v>
      </c>
      <c r="K17" s="9">
        <f t="shared" si="2"/>
        <v>-119.09551475821536</v>
      </c>
      <c r="L17" s="9">
        <f t="shared" si="3"/>
        <v>119.09551475821536</v>
      </c>
      <c r="M17" s="29">
        <f t="shared" si="5"/>
        <v>6.9728053137128432E-2</v>
      </c>
      <c r="O17" s="19">
        <v>10</v>
      </c>
      <c r="P17" s="17">
        <f>F70/G70</f>
        <v>0.97803468208092481</v>
      </c>
      <c r="Q17" s="16">
        <f>D70</f>
        <v>1765</v>
      </c>
      <c r="R17" s="27">
        <f>H70</f>
        <v>1632.2484149179304</v>
      </c>
      <c r="S17" s="28">
        <f>J70</f>
        <v>1599.2830541404951</v>
      </c>
      <c r="Z17" s="14"/>
    </row>
    <row r="18" spans="1:26">
      <c r="A18" s="3"/>
      <c r="B18" s="3">
        <v>5</v>
      </c>
      <c r="C18" s="3">
        <v>12</v>
      </c>
      <c r="D18" s="4">
        <v>1787</v>
      </c>
      <c r="E18" s="4">
        <v>1600</v>
      </c>
      <c r="F18" s="4">
        <v>1.117</v>
      </c>
      <c r="G18" s="4">
        <v>1.0680000000000001</v>
      </c>
      <c r="H18" s="9">
        <f t="shared" si="0"/>
        <v>1695.8374896508319</v>
      </c>
      <c r="I18" s="9">
        <f t="shared" si="4"/>
        <v>1529.30859375</v>
      </c>
      <c r="J18" s="9">
        <f t="shared" si="1"/>
        <v>1326.3302073420002</v>
      </c>
      <c r="K18" s="9">
        <f t="shared" si="2"/>
        <v>91.162510349168087</v>
      </c>
      <c r="L18" s="9">
        <f t="shared" si="3"/>
        <v>91.162510349168087</v>
      </c>
      <c r="M18" s="29">
        <f t="shared" si="5"/>
        <v>5.101427551716177E-2</v>
      </c>
      <c r="O18" s="19">
        <v>11</v>
      </c>
      <c r="P18" s="17">
        <f>F77/G77</f>
        <v>1.0554913294797688</v>
      </c>
      <c r="Q18" s="16">
        <f>D77</f>
        <v>1773</v>
      </c>
      <c r="R18" s="27">
        <f>H77</f>
        <v>1633.8111117995379</v>
      </c>
      <c r="S18" s="28">
        <f>J77</f>
        <v>1805.0981260743974</v>
      </c>
      <c r="Z18" s="14"/>
    </row>
    <row r="19" spans="1:26">
      <c r="A19" s="3"/>
      <c r="B19" s="3">
        <v>6</v>
      </c>
      <c r="C19" s="3">
        <v>13</v>
      </c>
      <c r="D19" s="4">
        <v>1314</v>
      </c>
      <c r="E19" s="4">
        <v>1077</v>
      </c>
      <c r="F19" s="6">
        <v>1.22</v>
      </c>
      <c r="G19" s="4">
        <v>1.123</v>
      </c>
      <c r="H19" s="9">
        <f t="shared" si="0"/>
        <v>1796.3098802068985</v>
      </c>
      <c r="I19" s="9">
        <f t="shared" si="4"/>
        <v>1915.845703125</v>
      </c>
      <c r="J19" s="9">
        <f t="shared" si="1"/>
        <v>2109.4688548606</v>
      </c>
      <c r="K19" s="9">
        <f t="shared" si="2"/>
        <v>-482.30988020689847</v>
      </c>
      <c r="L19" s="9">
        <f t="shared" si="3"/>
        <v>482.30988020689847</v>
      </c>
      <c r="M19" s="29">
        <f t="shared" si="5"/>
        <v>0.36705470335380402</v>
      </c>
      <c r="O19" s="19">
        <v>12</v>
      </c>
      <c r="P19" s="17">
        <f>F84/G84</f>
        <v>1.0890173410404624</v>
      </c>
      <c r="Q19" s="16">
        <f>D84</f>
        <v>1058</v>
      </c>
      <c r="R19" s="27">
        <f>H84</f>
        <v>915.00482229880629</v>
      </c>
      <c r="S19" s="28">
        <f>J84</f>
        <v>1485.5788202958313</v>
      </c>
      <c r="Z19" s="14"/>
    </row>
    <row r="20" spans="1:26">
      <c r="A20" s="3"/>
      <c r="B20" s="3">
        <v>7</v>
      </c>
      <c r="C20" s="3">
        <v>14</v>
      </c>
      <c r="D20" s="4">
        <v>1136</v>
      </c>
      <c r="E20" s="4">
        <v>956</v>
      </c>
      <c r="F20" s="4">
        <v>1.1879999999999999</v>
      </c>
      <c r="G20" s="4">
        <v>1.0489999999999999</v>
      </c>
      <c r="H20" s="9">
        <f t="shared" si="0"/>
        <v>1264.7445857937507</v>
      </c>
      <c r="I20" s="9">
        <f t="shared" si="4"/>
        <v>1013.0771484375</v>
      </c>
      <c r="J20" s="9">
        <f t="shared" si="1"/>
        <v>757.17180159758004</v>
      </c>
      <c r="K20" s="9">
        <f t="shared" si="2"/>
        <v>-128.74458579375073</v>
      </c>
      <c r="L20" s="9">
        <f t="shared" si="3"/>
        <v>128.74458579375073</v>
      </c>
      <c r="M20" s="29">
        <f t="shared" si="5"/>
        <v>0.11333150157900593</v>
      </c>
      <c r="O20" s="19">
        <v>13</v>
      </c>
      <c r="P20" s="17">
        <f>F91/G91</f>
        <v>1.1410404624277457</v>
      </c>
      <c r="Q20" s="16">
        <f>D91</f>
        <v>1542</v>
      </c>
      <c r="R20" s="27">
        <f>H91</f>
        <v>1236.5904625909534</v>
      </c>
      <c r="S20" s="28">
        <f>J91</f>
        <v>1718.3943545597108</v>
      </c>
      <c r="Z20" s="14"/>
    </row>
    <row r="21" spans="1:26" ht="12" thickBot="1">
      <c r="A21" s="5">
        <v>3</v>
      </c>
      <c r="B21" s="3">
        <v>1</v>
      </c>
      <c r="C21" s="3">
        <v>15</v>
      </c>
      <c r="D21" s="4">
        <v>1537</v>
      </c>
      <c r="E21" s="4">
        <v>1455</v>
      </c>
      <c r="F21" s="4">
        <v>1.056</v>
      </c>
      <c r="G21" s="4">
        <v>0.86499999999999999</v>
      </c>
      <c r="H21" s="9">
        <f t="shared" si="0"/>
        <v>1122.8520879203991</v>
      </c>
      <c r="I21" s="9">
        <f t="shared" si="4"/>
        <v>1197.46142578125</v>
      </c>
      <c r="J21" s="9">
        <f t="shared" si="1"/>
        <v>1401.179738881694</v>
      </c>
      <c r="K21" s="9">
        <f t="shared" si="2"/>
        <v>414.14791207960093</v>
      </c>
      <c r="L21" s="9">
        <f t="shared" si="3"/>
        <v>414.14791207960093</v>
      </c>
      <c r="M21" s="29">
        <f t="shared" si="5"/>
        <v>0.26945212236799021</v>
      </c>
      <c r="O21" s="20">
        <v>14</v>
      </c>
      <c r="P21" s="110">
        <f>F98/G98</f>
        <v>0.49236530900453712</v>
      </c>
      <c r="Q21" s="111"/>
      <c r="R21" s="111">
        <f>H98</f>
        <v>1729.2367649577591</v>
      </c>
      <c r="S21" s="112">
        <f>J98</f>
        <v>3030.9983870598662</v>
      </c>
      <c r="Z21" s="14"/>
    </row>
    <row r="22" spans="1:26">
      <c r="A22" s="5"/>
      <c r="B22" s="3">
        <v>2</v>
      </c>
      <c r="C22" s="3">
        <v>16</v>
      </c>
      <c r="D22" s="4">
        <v>1132</v>
      </c>
      <c r="E22" s="4">
        <v>1001</v>
      </c>
      <c r="F22" s="4">
        <v>1.131</v>
      </c>
      <c r="G22" s="4">
        <v>0.91100000000000003</v>
      </c>
      <c r="H22" s="9">
        <f t="shared" si="0"/>
        <v>1579.2944413732171</v>
      </c>
      <c r="I22" s="9">
        <f t="shared" si="4"/>
        <v>1706.769287109375</v>
      </c>
      <c r="J22" s="9">
        <f t="shared" si="1"/>
        <v>1632.0741827828142</v>
      </c>
      <c r="K22" s="9">
        <f t="shared" si="2"/>
        <v>-447.29444137321707</v>
      </c>
      <c r="L22" s="9">
        <f t="shared" si="3"/>
        <v>447.29444137321707</v>
      </c>
      <c r="M22" s="29">
        <f t="shared" si="5"/>
        <v>0.39513643230849566</v>
      </c>
      <c r="Z22" s="14"/>
    </row>
    <row r="23" spans="1:26">
      <c r="A23" s="5"/>
      <c r="B23" s="3">
        <v>3</v>
      </c>
      <c r="C23" s="3">
        <v>17</v>
      </c>
      <c r="D23" s="4">
        <v>1368</v>
      </c>
      <c r="E23" s="4">
        <v>1131</v>
      </c>
      <c r="F23" s="6">
        <v>1.21</v>
      </c>
      <c r="G23" s="4">
        <v>0.97299999999999998</v>
      </c>
      <c r="H23" s="9">
        <f t="shared" si="0"/>
        <v>1086.3205024692015</v>
      </c>
      <c r="I23" s="9">
        <f t="shared" si="4"/>
        <v>844.6153564453125</v>
      </c>
      <c r="J23" s="9">
        <f t="shared" si="1"/>
        <v>781.94807205203006</v>
      </c>
      <c r="K23" s="9">
        <f t="shared" si="2"/>
        <v>281.67949753079847</v>
      </c>
      <c r="L23" s="9">
        <f t="shared" si="3"/>
        <v>281.67949753079847</v>
      </c>
      <c r="M23" s="29">
        <f t="shared" si="5"/>
        <v>0.20590606544649012</v>
      </c>
      <c r="Z23" s="14"/>
    </row>
    <row r="24" spans="1:26">
      <c r="A24" s="5"/>
      <c r="B24" s="3">
        <v>4</v>
      </c>
      <c r="C24" s="3">
        <v>18</v>
      </c>
      <c r="D24" s="4">
        <v>1488</v>
      </c>
      <c r="E24" s="4">
        <v>1151</v>
      </c>
      <c r="F24" s="4">
        <v>1.2929999999999999</v>
      </c>
      <c r="G24" s="4">
        <v>1.0129999999999999</v>
      </c>
      <c r="H24" s="9">
        <f t="shared" si="0"/>
        <v>1396.7662370058354</v>
      </c>
      <c r="I24" s="9">
        <f t="shared" si="4"/>
        <v>1629.6923217773438</v>
      </c>
      <c r="J24" s="9">
        <f t="shared" si="1"/>
        <v>1778.2363495635789</v>
      </c>
      <c r="K24" s="9">
        <f t="shared" si="2"/>
        <v>91.233762994164636</v>
      </c>
      <c r="L24" s="9">
        <f t="shared" si="3"/>
        <v>91.233762994164636</v>
      </c>
      <c r="M24" s="29">
        <f t="shared" si="5"/>
        <v>6.1313012764895591E-2</v>
      </c>
    </row>
    <row r="25" spans="1:26">
      <c r="A25" s="5"/>
      <c r="B25" s="3">
        <v>5</v>
      </c>
      <c r="C25" s="3">
        <v>19</v>
      </c>
      <c r="D25" s="4">
        <v>1392</v>
      </c>
      <c r="E25" s="4">
        <v>942</v>
      </c>
      <c r="F25" s="4">
        <v>1.478</v>
      </c>
      <c r="G25" s="4">
        <v>1.0680000000000001</v>
      </c>
      <c r="H25" s="9">
        <f t="shared" si="0"/>
        <v>1497.317156812016</v>
      </c>
      <c r="I25" s="9">
        <f t="shared" si="4"/>
        <v>1417.1538391113281</v>
      </c>
      <c r="J25" s="9">
        <f t="shared" si="1"/>
        <v>1284.8345553054949</v>
      </c>
      <c r="K25" s="9">
        <f t="shared" si="2"/>
        <v>-105.31715681201604</v>
      </c>
      <c r="L25" s="9">
        <f t="shared" si="3"/>
        <v>105.31715681201604</v>
      </c>
      <c r="M25" s="29">
        <f t="shared" si="5"/>
        <v>7.5658877020126469E-2</v>
      </c>
    </row>
    <row r="26" spans="1:26">
      <c r="A26" s="5"/>
      <c r="B26" s="3">
        <v>6</v>
      </c>
      <c r="C26" s="3">
        <v>20</v>
      </c>
      <c r="D26" s="4">
        <v>1321</v>
      </c>
      <c r="E26" s="4">
        <v>884</v>
      </c>
      <c r="F26" s="4">
        <v>1.494</v>
      </c>
      <c r="G26" s="4">
        <v>1.123</v>
      </c>
      <c r="H26" s="9">
        <f t="shared" si="0"/>
        <v>1381.2445906777298</v>
      </c>
      <c r="I26" s="9">
        <f t="shared" si="4"/>
        <v>1379.4230804443359</v>
      </c>
      <c r="J26" s="9">
        <f t="shared" si="1"/>
        <v>1467.0158112861536</v>
      </c>
      <c r="K26" s="9">
        <f t="shared" si="2"/>
        <v>-60.244590677729775</v>
      </c>
      <c r="L26" s="9">
        <f t="shared" si="3"/>
        <v>60.244590677729775</v>
      </c>
      <c r="M26" s="29">
        <f t="shared" si="5"/>
        <v>4.560529195891732E-2</v>
      </c>
    </row>
    <row r="27" spans="1:26">
      <c r="A27" s="5"/>
      <c r="B27" s="3">
        <v>7</v>
      </c>
      <c r="C27" s="3">
        <v>21</v>
      </c>
      <c r="D27" s="4">
        <v>1469</v>
      </c>
      <c r="E27" s="4">
        <v>1315</v>
      </c>
      <c r="F27" s="4">
        <v>1.117</v>
      </c>
      <c r="G27" s="4">
        <v>1.0489999999999999</v>
      </c>
      <c r="H27" s="9">
        <f t="shared" si="0"/>
        <v>1314.8475814216276</v>
      </c>
      <c r="I27" s="9">
        <f t="shared" si="4"/>
        <v>1291.788459777832</v>
      </c>
      <c r="J27" s="9">
        <f t="shared" si="1"/>
        <v>1218.7889320996924</v>
      </c>
      <c r="K27" s="9">
        <f t="shared" si="2"/>
        <v>154.15241857837236</v>
      </c>
      <c r="L27" s="9">
        <f t="shared" si="3"/>
        <v>154.15241857837236</v>
      </c>
      <c r="M27" s="29">
        <f t="shared" si="5"/>
        <v>0.10493697656798663</v>
      </c>
    </row>
    <row r="28" spans="1:26">
      <c r="A28" s="5">
        <v>4</v>
      </c>
      <c r="B28" s="3">
        <v>1</v>
      </c>
      <c r="C28" s="3">
        <v>22</v>
      </c>
      <c r="D28" s="4">
        <v>1795</v>
      </c>
      <c r="E28" s="4">
        <v>1885</v>
      </c>
      <c r="F28" s="4">
        <v>0.95199999999999996</v>
      </c>
      <c r="G28" s="4">
        <v>0.86499999999999999</v>
      </c>
      <c r="H28" s="9">
        <f t="shared" si="0"/>
        <v>1484.7426615948978</v>
      </c>
      <c r="I28" s="9">
        <f t="shared" si="4"/>
        <v>1557.605770111084</v>
      </c>
      <c r="J28" s="9">
        <f t="shared" si="1"/>
        <v>1644.1477475302154</v>
      </c>
      <c r="K28" s="9">
        <f t="shared" si="2"/>
        <v>310.25733840510225</v>
      </c>
      <c r="L28" s="9">
        <f t="shared" si="3"/>
        <v>310.25733840510225</v>
      </c>
      <c r="M28" s="29">
        <f t="shared" si="5"/>
        <v>0.17284531387470878</v>
      </c>
    </row>
    <row r="29" spans="1:26">
      <c r="A29" s="5"/>
      <c r="B29" s="3">
        <v>2</v>
      </c>
      <c r="C29" s="3">
        <v>23</v>
      </c>
      <c r="D29" s="4">
        <v>1780</v>
      </c>
      <c r="E29" s="4">
        <v>1963</v>
      </c>
      <c r="F29" s="4">
        <v>0.90700000000000003</v>
      </c>
      <c r="G29" s="4">
        <v>0.91100000000000003</v>
      </c>
      <c r="H29" s="9">
        <f t="shared" si="0"/>
        <v>1826.6847204272826</v>
      </c>
      <c r="I29" s="9">
        <f t="shared" si="4"/>
        <v>1913.697114944458</v>
      </c>
      <c r="J29" s="9">
        <f t="shared" si="1"/>
        <v>1900.5965767288492</v>
      </c>
      <c r="K29" s="9">
        <f t="shared" si="2"/>
        <v>-46.684720427282627</v>
      </c>
      <c r="L29" s="9">
        <f t="shared" si="3"/>
        <v>46.684720427282627</v>
      </c>
      <c r="M29" s="29">
        <f t="shared" si="5"/>
        <v>2.6227371026563275E-2</v>
      </c>
    </row>
    <row r="30" spans="1:26">
      <c r="A30" s="5"/>
      <c r="B30" s="3">
        <v>3</v>
      </c>
      <c r="C30" s="3">
        <v>24</v>
      </c>
      <c r="D30" s="4">
        <v>1841</v>
      </c>
      <c r="E30" s="4">
        <v>2006</v>
      </c>
      <c r="F30" s="4">
        <v>0.91800000000000004</v>
      </c>
      <c r="G30" s="4">
        <v>0.97299999999999998</v>
      </c>
      <c r="H30" s="9">
        <f t="shared" si="0"/>
        <v>1775.2323696110841</v>
      </c>
      <c r="I30" s="9">
        <f t="shared" si="4"/>
        <v>1713.151442527771</v>
      </c>
      <c r="J30" s="9">
        <f t="shared" si="1"/>
        <v>1695.5823962898055</v>
      </c>
      <c r="K30" s="9">
        <f t="shared" si="2"/>
        <v>65.767630388915904</v>
      </c>
      <c r="L30" s="9">
        <f t="shared" si="3"/>
        <v>65.767630388915904</v>
      </c>
      <c r="M30" s="29">
        <f t="shared" si="5"/>
        <v>3.5723862242757143E-2</v>
      </c>
    </row>
    <row r="31" spans="1:26">
      <c r="A31" s="5"/>
      <c r="B31" s="3">
        <v>4</v>
      </c>
      <c r="C31" s="3">
        <v>25</v>
      </c>
      <c r="D31" s="4">
        <v>1774</v>
      </c>
      <c r="E31" s="4">
        <v>1855</v>
      </c>
      <c r="F31" s="4">
        <v>0.95599999999999996</v>
      </c>
      <c r="G31" s="4">
        <v>1.0129999999999999</v>
      </c>
      <c r="H31" s="9">
        <f t="shared" si="0"/>
        <v>1847.7164534858377</v>
      </c>
      <c r="I31" s="9">
        <f t="shared" si="4"/>
        <v>1904.9242787361145</v>
      </c>
      <c r="J31" s="9">
        <f t="shared" si="1"/>
        <v>1942.7923225971363</v>
      </c>
      <c r="K31" s="9">
        <f t="shared" si="2"/>
        <v>-73.716453485837746</v>
      </c>
      <c r="L31" s="9">
        <f t="shared" si="3"/>
        <v>73.716453485837746</v>
      </c>
      <c r="M31" s="29">
        <f t="shared" si="5"/>
        <v>4.1553806925500418E-2</v>
      </c>
    </row>
    <row r="32" spans="1:26">
      <c r="A32" s="5"/>
      <c r="B32" s="3">
        <v>5</v>
      </c>
      <c r="C32" s="3">
        <v>26</v>
      </c>
      <c r="D32" s="4">
        <v>1835</v>
      </c>
      <c r="E32" s="4">
        <v>1962</v>
      </c>
      <c r="F32" s="4">
        <v>0.93500000000000005</v>
      </c>
      <c r="G32" s="4">
        <v>1.0680000000000001</v>
      </c>
      <c r="H32" s="9">
        <f t="shared" si="0"/>
        <v>1766.4717809042122</v>
      </c>
      <c r="I32" s="9">
        <f t="shared" si="4"/>
        <v>1708.5378606319427</v>
      </c>
      <c r="J32" s="9">
        <f t="shared" si="1"/>
        <v>1655.8453741820047</v>
      </c>
      <c r="K32" s="9">
        <f t="shared" si="2"/>
        <v>68.52821909578779</v>
      </c>
      <c r="L32" s="9">
        <f t="shared" si="3"/>
        <v>68.52821909578779</v>
      </c>
      <c r="M32" s="29">
        <f t="shared" si="5"/>
        <v>3.734507852631487E-2</v>
      </c>
    </row>
    <row r="33" spans="1:13">
      <c r="A33" s="5"/>
      <c r="B33" s="3">
        <v>6</v>
      </c>
      <c r="C33" s="3">
        <v>27</v>
      </c>
      <c r="D33" s="4">
        <v>1847</v>
      </c>
      <c r="E33" s="4">
        <v>2019</v>
      </c>
      <c r="F33" s="4">
        <v>0.91500000000000004</v>
      </c>
      <c r="G33" s="4">
        <v>1.123</v>
      </c>
      <c r="H33" s="9">
        <f t="shared" si="0"/>
        <v>1841.9983758469382</v>
      </c>
      <c r="I33" s="9">
        <f t="shared" si="4"/>
        <v>1898.2310696840286</v>
      </c>
      <c r="J33" s="9">
        <f t="shared" si="1"/>
        <v>1960.4082380725968</v>
      </c>
      <c r="K33" s="9">
        <f t="shared" si="2"/>
        <v>5.0016241530618117</v>
      </c>
      <c r="L33" s="9">
        <f t="shared" si="3"/>
        <v>5.0016241530618117</v>
      </c>
      <c r="M33" s="29">
        <f t="shared" si="5"/>
        <v>2.7079719291076402E-3</v>
      </c>
    </row>
    <row r="34" spans="1:13">
      <c r="A34" s="5"/>
      <c r="B34" s="3">
        <v>7</v>
      </c>
      <c r="C34" s="3">
        <v>28</v>
      </c>
      <c r="D34" s="4">
        <v>1833</v>
      </c>
      <c r="E34" s="4">
        <v>2052</v>
      </c>
      <c r="F34" s="4">
        <v>0.89300000000000002</v>
      </c>
      <c r="G34" s="4">
        <v>1.0489999999999999</v>
      </c>
      <c r="H34" s="9">
        <f t="shared" si="0"/>
        <v>1847.5107858650074</v>
      </c>
      <c r="I34" s="9">
        <f t="shared" si="4"/>
        <v>1821.3844651579857</v>
      </c>
      <c r="J34" s="9">
        <f t="shared" si="1"/>
        <v>1767.6142333491823</v>
      </c>
      <c r="K34" s="9">
        <f t="shared" si="2"/>
        <v>-14.510785865007392</v>
      </c>
      <c r="L34" s="9">
        <f t="shared" si="3"/>
        <v>14.510785865007392</v>
      </c>
      <c r="M34" s="29">
        <f t="shared" si="5"/>
        <v>7.916413456086957E-3</v>
      </c>
    </row>
    <row r="35" spans="1:13">
      <c r="A35" s="5">
        <v>5</v>
      </c>
      <c r="B35" s="3">
        <v>1</v>
      </c>
      <c r="C35" s="3">
        <v>29</v>
      </c>
      <c r="D35" s="4">
        <v>1847</v>
      </c>
      <c r="E35" s="4">
        <v>2018</v>
      </c>
      <c r="F35" s="4">
        <v>0.91500000000000004</v>
      </c>
      <c r="G35" s="4">
        <v>0.86499999999999999</v>
      </c>
      <c r="H35" s="9">
        <f t="shared" si="0"/>
        <v>1831.5181005043221</v>
      </c>
      <c r="I35" s="9">
        <f t="shared" si="4"/>
        <v>1838.8077674210072</v>
      </c>
      <c r="J35" s="9">
        <f t="shared" si="1"/>
        <v>1878.7700366555723</v>
      </c>
      <c r="K35" s="9">
        <f t="shared" si="2"/>
        <v>15.481899495677908</v>
      </c>
      <c r="L35" s="9">
        <f t="shared" si="3"/>
        <v>15.481899495677908</v>
      </c>
      <c r="M35" s="29">
        <f t="shared" si="5"/>
        <v>8.3821870577573954E-3</v>
      </c>
    </row>
    <row r="36" spans="1:13">
      <c r="A36" s="5"/>
      <c r="B36" s="3">
        <v>2</v>
      </c>
      <c r="C36" s="3">
        <v>30</v>
      </c>
      <c r="D36" s="4">
        <v>1680</v>
      </c>
      <c r="E36" s="4">
        <v>1706</v>
      </c>
      <c r="F36" s="4">
        <v>0.98499999999999999</v>
      </c>
      <c r="G36" s="4">
        <v>0.91100000000000003</v>
      </c>
      <c r="H36" s="9">
        <f t="shared" si="0"/>
        <v>1848.5810735040966</v>
      </c>
      <c r="I36" s="9">
        <f t="shared" si="4"/>
        <v>1851.0961162894964</v>
      </c>
      <c r="J36" s="9">
        <f t="shared" si="1"/>
        <v>1824.7609743410994</v>
      </c>
      <c r="K36" s="9">
        <f t="shared" si="2"/>
        <v>-168.58107350409659</v>
      </c>
      <c r="L36" s="9">
        <f t="shared" si="3"/>
        <v>168.58107350409659</v>
      </c>
      <c r="M36" s="29">
        <f t="shared" si="5"/>
        <v>0.10034587708577178</v>
      </c>
    </row>
    <row r="37" spans="1:13">
      <c r="A37" s="5"/>
      <c r="B37" s="3">
        <v>3</v>
      </c>
      <c r="C37" s="3">
        <v>31</v>
      </c>
      <c r="D37" s="4">
        <v>1680</v>
      </c>
      <c r="E37" s="4">
        <v>1874</v>
      </c>
      <c r="F37" s="4">
        <v>0.89600000000000002</v>
      </c>
      <c r="G37" s="4">
        <v>0.97299999999999998</v>
      </c>
      <c r="H37" s="9">
        <f t="shared" si="0"/>
        <v>1662.7838264494676</v>
      </c>
      <c r="I37" s="9">
        <f t="shared" si="4"/>
        <v>1594.4519418552518</v>
      </c>
      <c r="J37" s="9">
        <f t="shared" si="1"/>
        <v>1578.6673179612303</v>
      </c>
      <c r="K37" s="9">
        <f t="shared" si="2"/>
        <v>17.216173550532403</v>
      </c>
      <c r="L37" s="9">
        <f t="shared" si="3"/>
        <v>17.216173550532403</v>
      </c>
      <c r="M37" s="29">
        <f t="shared" si="5"/>
        <v>1.0247722351507383E-2</v>
      </c>
    </row>
    <row r="38" spans="1:13">
      <c r="A38" s="5"/>
      <c r="B38" s="3">
        <v>4</v>
      </c>
      <c r="C38" s="3">
        <v>32</v>
      </c>
      <c r="D38" s="4">
        <v>1798</v>
      </c>
      <c r="E38" s="4">
        <v>1827</v>
      </c>
      <c r="F38" s="4">
        <v>0.98399999999999999</v>
      </c>
      <c r="G38" s="4">
        <v>1.0129999999999999</v>
      </c>
      <c r="H38" s="9">
        <f t="shared" si="0"/>
        <v>1681.7581845076745</v>
      </c>
      <c r="I38" s="9">
        <f t="shared" si="4"/>
        <v>1722.7740290723741</v>
      </c>
      <c r="J38" s="9">
        <f t="shared" si="1"/>
        <v>1750.9328774271387</v>
      </c>
      <c r="K38" s="9">
        <f t="shared" si="2"/>
        <v>116.24181549232549</v>
      </c>
      <c r="L38" s="9">
        <f t="shared" si="3"/>
        <v>116.24181549232549</v>
      </c>
      <c r="M38" s="29">
        <f t="shared" si="5"/>
        <v>6.4650620407300047E-2</v>
      </c>
    </row>
    <row r="39" spans="1:13">
      <c r="A39" s="5"/>
      <c r="B39" s="3">
        <v>5</v>
      </c>
      <c r="C39" s="3">
        <v>33</v>
      </c>
      <c r="D39" s="4">
        <v>1843</v>
      </c>
      <c r="E39" s="4">
        <v>1734</v>
      </c>
      <c r="F39" s="4">
        <v>1.0629999999999999</v>
      </c>
      <c r="G39" s="4">
        <v>1.0680000000000001</v>
      </c>
      <c r="H39" s="9">
        <f t="shared" si="0"/>
        <v>1809.8710791653382</v>
      </c>
      <c r="I39" s="9">
        <f t="shared" si="4"/>
        <v>1835.6129854638129</v>
      </c>
      <c r="J39" s="9">
        <f t="shared" si="1"/>
        <v>1830.9469858010029</v>
      </c>
      <c r="K39" s="9">
        <f t="shared" si="2"/>
        <v>33.128920834661812</v>
      </c>
      <c r="L39" s="9">
        <f t="shared" si="3"/>
        <v>33.128920834661812</v>
      </c>
      <c r="M39" s="29">
        <f t="shared" si="5"/>
        <v>1.7975540333511564E-2</v>
      </c>
    </row>
    <row r="40" spans="1:13">
      <c r="A40" s="5"/>
      <c r="B40" s="3">
        <v>6</v>
      </c>
      <c r="C40" s="3">
        <v>34</v>
      </c>
      <c r="D40" s="4">
        <v>1322</v>
      </c>
      <c r="E40" s="4">
        <v>1124</v>
      </c>
      <c r="F40" s="4">
        <v>1.1759999999999999</v>
      </c>
      <c r="G40" s="4">
        <v>1.123</v>
      </c>
      <c r="H40" s="9">
        <f t="shared" ref="H40:H71" si="6">D39+$H$6*(D39-H39)</f>
        <v>1846.3832579113191</v>
      </c>
      <c r="I40" s="9">
        <f t="shared" si="4"/>
        <v>1846.6935072680935</v>
      </c>
      <c r="J40" s="9">
        <f t="shared" ref="J40:J71" si="7">D39+$J$6*(D39-J39)</f>
        <v>1851.4371099392979</v>
      </c>
      <c r="K40" s="9">
        <f t="shared" si="2"/>
        <v>-524.38325791131911</v>
      </c>
      <c r="L40" s="9">
        <f t="shared" si="3"/>
        <v>524.38325791131911</v>
      </c>
      <c r="M40" s="29">
        <f t="shared" si="5"/>
        <v>0.39665904531869828</v>
      </c>
    </row>
    <row r="41" spans="1:13">
      <c r="A41" s="5"/>
      <c r="B41" s="3">
        <v>7</v>
      </c>
      <c r="C41" s="3">
        <v>35</v>
      </c>
      <c r="D41" s="4">
        <v>1022</v>
      </c>
      <c r="E41" s="4">
        <v>803</v>
      </c>
      <c r="F41" s="4">
        <v>1.2729999999999999</v>
      </c>
      <c r="G41" s="4">
        <v>1.0489999999999999</v>
      </c>
      <c r="H41" s="9">
        <f t="shared" si="6"/>
        <v>1268.4478841690645</v>
      </c>
      <c r="I41" s="9">
        <f t="shared" si="4"/>
        <v>1059.6532463659532</v>
      </c>
      <c r="J41" s="9">
        <f t="shared" si="7"/>
        <v>951.39402304249143</v>
      </c>
      <c r="K41" s="9">
        <f t="shared" si="2"/>
        <v>-246.44788416906454</v>
      </c>
      <c r="L41" s="9">
        <f t="shared" si="3"/>
        <v>246.44788416906454</v>
      </c>
      <c r="M41" s="29">
        <f t="shared" si="5"/>
        <v>0.24114274380534689</v>
      </c>
    </row>
    <row r="42" spans="1:13">
      <c r="A42" s="5">
        <v>6</v>
      </c>
      <c r="B42" s="3">
        <v>1</v>
      </c>
      <c r="C42" s="3">
        <v>36</v>
      </c>
      <c r="D42" s="4">
        <v>1298</v>
      </c>
      <c r="E42" s="4">
        <v>1356</v>
      </c>
      <c r="F42" s="4">
        <v>0.95699999999999996</v>
      </c>
      <c r="G42" s="4">
        <v>0.86499999999999999</v>
      </c>
      <c r="H42" s="9">
        <f t="shared" si="6"/>
        <v>996.83175627711842</v>
      </c>
      <c r="I42" s="9">
        <f t="shared" si="4"/>
        <v>1003.1733768170234</v>
      </c>
      <c r="J42" s="9">
        <f t="shared" si="7"/>
        <v>1071.424183870256</v>
      </c>
      <c r="K42" s="9">
        <f t="shared" si="2"/>
        <v>301.16824372288158</v>
      </c>
      <c r="L42" s="9">
        <f t="shared" si="3"/>
        <v>301.16824372288158</v>
      </c>
      <c r="M42" s="29">
        <f t="shared" si="5"/>
        <v>0.23202484108080246</v>
      </c>
    </row>
    <row r="43" spans="1:13">
      <c r="A43" s="5"/>
      <c r="B43" s="3">
        <v>2</v>
      </c>
      <c r="C43" s="3">
        <v>37</v>
      </c>
      <c r="D43" s="4">
        <v>965</v>
      </c>
      <c r="E43" s="4">
        <v>848</v>
      </c>
      <c r="F43" s="4">
        <v>1.127</v>
      </c>
      <c r="G43" s="4">
        <v>0.91100000000000003</v>
      </c>
      <c r="H43" s="9">
        <f t="shared" si="6"/>
        <v>1328.7565057219556</v>
      </c>
      <c r="I43" s="9">
        <f t="shared" si="4"/>
        <v>1445.4133115914883</v>
      </c>
      <c r="J43" s="9">
        <f t="shared" si="7"/>
        <v>1456.6030712908207</v>
      </c>
      <c r="K43" s="9">
        <f t="shared" si="2"/>
        <v>-363.75650572195559</v>
      </c>
      <c r="L43" s="9">
        <f t="shared" si="3"/>
        <v>363.75650572195559</v>
      </c>
      <c r="M43" s="29">
        <f t="shared" si="5"/>
        <v>0.37694974686213012</v>
      </c>
    </row>
    <row r="44" spans="1:13">
      <c r="A44" s="5"/>
      <c r="B44" s="3">
        <v>3</v>
      </c>
      <c r="C44" s="3">
        <v>38</v>
      </c>
      <c r="D44" s="4">
        <v>1236</v>
      </c>
      <c r="E44" s="4">
        <v>966</v>
      </c>
      <c r="F44" s="6">
        <v>1.28</v>
      </c>
      <c r="G44" s="4">
        <v>0.97299999999999998</v>
      </c>
      <c r="H44" s="9">
        <f t="shared" si="6"/>
        <v>927.85173060965099</v>
      </c>
      <c r="I44" s="9">
        <f t="shared" si="4"/>
        <v>724.79334420425585</v>
      </c>
      <c r="J44" s="9">
        <f t="shared" si="7"/>
        <v>620.8778500964255</v>
      </c>
      <c r="K44" s="9">
        <f t="shared" si="2"/>
        <v>308.14826939034901</v>
      </c>
      <c r="L44" s="9">
        <f t="shared" si="3"/>
        <v>308.14826939034901</v>
      </c>
      <c r="M44" s="29">
        <f t="shared" si="5"/>
        <v>0.24931089756500729</v>
      </c>
    </row>
    <row r="45" spans="1:13">
      <c r="A45" s="5"/>
      <c r="B45" s="3">
        <v>4</v>
      </c>
      <c r="C45" s="3">
        <v>39</v>
      </c>
      <c r="D45" s="4">
        <v>1306</v>
      </c>
      <c r="E45" s="4">
        <v>909</v>
      </c>
      <c r="F45" s="4">
        <v>1.4370000000000001</v>
      </c>
      <c r="G45" s="4">
        <v>1.0129999999999999</v>
      </c>
      <c r="H45" s="9">
        <f t="shared" si="6"/>
        <v>1267.4693338632201</v>
      </c>
      <c r="I45" s="9">
        <f t="shared" si="4"/>
        <v>1491.6033278978721</v>
      </c>
      <c r="J45" s="9">
        <f t="shared" si="7"/>
        <v>1666.5855049325021</v>
      </c>
      <c r="K45" s="9">
        <f t="shared" si="2"/>
        <v>38.530666136779928</v>
      </c>
      <c r="L45" s="9">
        <f t="shared" si="3"/>
        <v>38.530666136779928</v>
      </c>
      <c r="M45" s="29">
        <f t="shared" si="5"/>
        <v>2.9502807149142364E-2</v>
      </c>
    </row>
    <row r="46" spans="1:13">
      <c r="A46" s="5"/>
      <c r="B46" s="3">
        <v>5</v>
      </c>
      <c r="C46" s="3">
        <v>40</v>
      </c>
      <c r="D46" s="4">
        <v>1176</v>
      </c>
      <c r="E46" s="4">
        <v>798</v>
      </c>
      <c r="F46" s="4">
        <v>1.474</v>
      </c>
      <c r="G46" s="4">
        <v>1.0680000000000001</v>
      </c>
      <c r="H46" s="9">
        <f t="shared" si="6"/>
        <v>1309.9349057485524</v>
      </c>
      <c r="I46" s="9">
        <f t="shared" si="4"/>
        <v>1213.198336051064</v>
      </c>
      <c r="J46" s="9">
        <f t="shared" si="7"/>
        <v>1053.5901465472487</v>
      </c>
      <c r="K46" s="9">
        <f t="shared" si="2"/>
        <v>-133.93490574855241</v>
      </c>
      <c r="L46" s="9">
        <f t="shared" si="3"/>
        <v>133.93490574855241</v>
      </c>
      <c r="M46" s="29">
        <f t="shared" si="5"/>
        <v>0.11389022597666021</v>
      </c>
    </row>
    <row r="47" spans="1:13">
      <c r="A47" s="5"/>
      <c r="B47" s="3">
        <v>6</v>
      </c>
      <c r="C47" s="3">
        <v>41</v>
      </c>
      <c r="D47" s="4">
        <v>1134</v>
      </c>
      <c r="E47" s="4">
        <v>731</v>
      </c>
      <c r="F47" s="4">
        <v>1.5509999999999999</v>
      </c>
      <c r="G47" s="4">
        <v>1.123</v>
      </c>
      <c r="H47" s="9">
        <f t="shared" si="6"/>
        <v>1162.3220316853349</v>
      </c>
      <c r="I47" s="9">
        <f t="shared" si="4"/>
        <v>1157.400831974468</v>
      </c>
      <c r="J47" s="9">
        <f t="shared" si="7"/>
        <v>1261.6868974169261</v>
      </c>
      <c r="K47" s="9">
        <f t="shared" si="2"/>
        <v>-28.322031685334878</v>
      </c>
      <c r="L47" s="9">
        <f t="shared" si="3"/>
        <v>28.322031685334878</v>
      </c>
      <c r="M47" s="29">
        <f t="shared" si="5"/>
        <v>2.4975336583187725E-2</v>
      </c>
    </row>
    <row r="48" spans="1:13">
      <c r="A48" s="5"/>
      <c r="B48" s="3">
        <v>7</v>
      </c>
      <c r="C48" s="3">
        <v>42</v>
      </c>
      <c r="D48" s="4">
        <v>1164</v>
      </c>
      <c r="E48" s="4">
        <v>869</v>
      </c>
      <c r="F48" s="4">
        <v>1.339</v>
      </c>
      <c r="G48" s="4">
        <v>1.0489999999999999</v>
      </c>
      <c r="H48" s="9">
        <f t="shared" si="6"/>
        <v>1131.1076408361669</v>
      </c>
      <c r="I48" s="9">
        <f t="shared" si="4"/>
        <v>1122.299584012766</v>
      </c>
      <c r="J48" s="9">
        <f t="shared" si="7"/>
        <v>1044.6191718081518</v>
      </c>
      <c r="K48" s="9">
        <f t="shared" si="2"/>
        <v>32.892359163833135</v>
      </c>
      <c r="L48" s="9">
        <f t="shared" si="3"/>
        <v>32.892359163833135</v>
      </c>
      <c r="M48" s="29">
        <f t="shared" si="5"/>
        <v>2.8258040518756987E-2</v>
      </c>
    </row>
    <row r="49" spans="1:13">
      <c r="A49" s="5">
        <v>7</v>
      </c>
      <c r="B49" s="3">
        <v>1</v>
      </c>
      <c r="C49" s="3">
        <v>43</v>
      </c>
      <c r="D49" s="4">
        <v>1486</v>
      </c>
      <c r="E49" s="4">
        <v>1372</v>
      </c>
      <c r="F49" s="4">
        <v>1.083</v>
      </c>
      <c r="G49" s="4">
        <v>0.86499999999999999</v>
      </c>
      <c r="H49" s="9">
        <f t="shared" si="6"/>
        <v>1167.3590992872473</v>
      </c>
      <c r="I49" s="9">
        <f t="shared" si="4"/>
        <v>1184.850207993617</v>
      </c>
      <c r="J49" s="9">
        <f t="shared" si="7"/>
        <v>1247.5665797342938</v>
      </c>
      <c r="K49" s="9">
        <f t="shared" si="2"/>
        <v>318.64090071275268</v>
      </c>
      <c r="L49" s="9">
        <f t="shared" si="3"/>
        <v>318.64090071275268</v>
      </c>
      <c r="M49" s="29">
        <f t="shared" si="5"/>
        <v>0.21442860074882414</v>
      </c>
    </row>
    <row r="50" spans="1:13">
      <c r="A50" s="5"/>
      <c r="B50" s="3">
        <v>2</v>
      </c>
      <c r="C50" s="3">
        <v>44</v>
      </c>
      <c r="D50" s="4">
        <v>870</v>
      </c>
      <c r="E50" s="4">
        <v>760</v>
      </c>
      <c r="F50" s="4">
        <v>1.145</v>
      </c>
      <c r="G50" s="4">
        <v>0.91100000000000003</v>
      </c>
      <c r="H50" s="9">
        <f t="shared" si="6"/>
        <v>1518.5408833443892</v>
      </c>
      <c r="I50" s="9">
        <f t="shared" si="4"/>
        <v>1636.5748960031915</v>
      </c>
      <c r="J50" s="9">
        <f t="shared" si="7"/>
        <v>1652.9033941859943</v>
      </c>
      <c r="K50" s="9">
        <f t="shared" si="2"/>
        <v>-648.54088334438916</v>
      </c>
      <c r="L50" s="9">
        <f t="shared" si="3"/>
        <v>648.54088334438916</v>
      </c>
      <c r="M50" s="29">
        <f t="shared" si="5"/>
        <v>0.74544929120044734</v>
      </c>
    </row>
    <row r="51" spans="1:13">
      <c r="A51" s="5"/>
      <c r="B51" s="3">
        <v>3</v>
      </c>
      <c r="C51" s="3">
        <v>45</v>
      </c>
      <c r="D51" s="4">
        <v>1392</v>
      </c>
      <c r="E51" s="4">
        <v>1144</v>
      </c>
      <c r="F51" s="4">
        <v>1.2170000000000001</v>
      </c>
      <c r="G51" s="4">
        <v>0.97299999999999998</v>
      </c>
      <c r="H51" s="9">
        <f t="shared" si="6"/>
        <v>803.76841082933765</v>
      </c>
      <c r="I51" s="9">
        <f t="shared" si="4"/>
        <v>486.71255199840425</v>
      </c>
      <c r="J51" s="9">
        <f t="shared" si="7"/>
        <v>321.96762406980406</v>
      </c>
      <c r="K51" s="9">
        <f t="shared" si="2"/>
        <v>588.23158917066235</v>
      </c>
      <c r="L51" s="9">
        <f t="shared" si="3"/>
        <v>588.23158917066235</v>
      </c>
      <c r="M51" s="29">
        <f t="shared" si="5"/>
        <v>0.42258016463409653</v>
      </c>
    </row>
    <row r="52" spans="1:13">
      <c r="A52" s="5"/>
      <c r="B52" s="3">
        <v>4</v>
      </c>
      <c r="C52" s="3">
        <v>46</v>
      </c>
      <c r="D52" s="4">
        <v>1747</v>
      </c>
      <c r="E52" s="4">
        <v>1450</v>
      </c>
      <c r="F52" s="4">
        <v>1.2050000000000001</v>
      </c>
      <c r="G52" s="4">
        <v>1.0129999999999999</v>
      </c>
      <c r="H52" s="9">
        <f t="shared" si="6"/>
        <v>1452.0725628124646</v>
      </c>
      <c r="I52" s="9">
        <f t="shared" si="4"/>
        <v>1844.6437240007979</v>
      </c>
      <c r="J52" s="9">
        <f t="shared" si="7"/>
        <v>2141.0226631511368</v>
      </c>
      <c r="K52" s="9">
        <f t="shared" si="2"/>
        <v>294.92743718753536</v>
      </c>
      <c r="L52" s="9">
        <f t="shared" si="3"/>
        <v>294.92743718753536</v>
      </c>
      <c r="M52" s="29">
        <f t="shared" si="5"/>
        <v>0.16881936873928755</v>
      </c>
    </row>
    <row r="53" spans="1:13">
      <c r="A53" s="5"/>
      <c r="B53" s="3">
        <v>5</v>
      </c>
      <c r="C53" s="3">
        <v>47</v>
      </c>
      <c r="D53" s="4">
        <v>1861</v>
      </c>
      <c r="E53" s="4">
        <v>1739</v>
      </c>
      <c r="F53" s="6">
        <v>1.07</v>
      </c>
      <c r="G53" s="4">
        <v>1.0680000000000001</v>
      </c>
      <c r="H53" s="9">
        <f t="shared" si="6"/>
        <v>1777.1191695953398</v>
      </c>
      <c r="I53" s="9">
        <f t="shared" si="4"/>
        <v>1698.1781379996009</v>
      </c>
      <c r="J53" s="9">
        <f t="shared" si="7"/>
        <v>1471.1841357942042</v>
      </c>
      <c r="K53" s="9">
        <f t="shared" si="2"/>
        <v>83.880830404660173</v>
      </c>
      <c r="L53" s="9">
        <f t="shared" si="3"/>
        <v>83.880830404660173</v>
      </c>
      <c r="M53" s="29">
        <f t="shared" si="5"/>
        <v>4.5072987858495527E-2</v>
      </c>
    </row>
    <row r="54" spans="1:13">
      <c r="A54" s="5"/>
      <c r="B54" s="3">
        <v>6</v>
      </c>
      <c r="C54" s="3">
        <v>48</v>
      </c>
      <c r="D54" s="4">
        <v>1797</v>
      </c>
      <c r="E54" s="4">
        <v>1491</v>
      </c>
      <c r="F54" s="4">
        <v>1.2050000000000001</v>
      </c>
      <c r="G54" s="4">
        <v>1.123</v>
      </c>
      <c r="H54" s="9">
        <f t="shared" si="6"/>
        <v>1869.5662459242455</v>
      </c>
      <c r="I54" s="9">
        <f t="shared" si="4"/>
        <v>1942.4109310001995</v>
      </c>
      <c r="J54" s="9">
        <f t="shared" si="7"/>
        <v>2133.8711049440572</v>
      </c>
      <c r="K54" s="9">
        <f t="shared" si="2"/>
        <v>-72.56624592424555</v>
      </c>
      <c r="L54" s="9">
        <f t="shared" si="3"/>
        <v>72.56624592424555</v>
      </c>
      <c r="M54" s="29">
        <f t="shared" si="5"/>
        <v>4.0381884209374261E-2</v>
      </c>
    </row>
    <row r="55" spans="1:13">
      <c r="A55" s="5"/>
      <c r="B55" s="3">
        <v>7</v>
      </c>
      <c r="C55" s="3">
        <v>49</v>
      </c>
      <c r="D55" s="4">
        <v>1719</v>
      </c>
      <c r="E55" s="4">
        <v>1477</v>
      </c>
      <c r="F55" s="4">
        <v>1.1639999999999999</v>
      </c>
      <c r="G55" s="4">
        <v>1.0489999999999999</v>
      </c>
      <c r="H55" s="9">
        <f t="shared" si="6"/>
        <v>1789.5892447012322</v>
      </c>
      <c r="I55" s="9">
        <f t="shared" si="4"/>
        <v>1724.2945344999002</v>
      </c>
      <c r="J55" s="9">
        <f t="shared" si="7"/>
        <v>1561.19022653916</v>
      </c>
      <c r="K55" s="9">
        <f t="shared" si="2"/>
        <v>-70.589244701232246</v>
      </c>
      <c r="L55" s="9">
        <f t="shared" si="3"/>
        <v>70.589244701232246</v>
      </c>
      <c r="M55" s="29">
        <f t="shared" si="5"/>
        <v>4.106413304318339E-2</v>
      </c>
    </row>
    <row r="56" spans="1:13">
      <c r="A56" s="5">
        <v>8</v>
      </c>
      <c r="B56" s="3">
        <v>1</v>
      </c>
      <c r="C56" s="3">
        <v>50</v>
      </c>
      <c r="D56" s="4">
        <v>1729</v>
      </c>
      <c r="E56" s="4">
        <v>1801</v>
      </c>
      <c r="F56" s="6">
        <v>0.96</v>
      </c>
      <c r="G56" s="4">
        <v>0.86499999999999999</v>
      </c>
      <c r="H56" s="9">
        <f t="shared" si="6"/>
        <v>1711.7911439741313</v>
      </c>
      <c r="I56" s="9">
        <f t="shared" si="4"/>
        <v>1716.3527327500499</v>
      </c>
      <c r="J56" s="9">
        <f t="shared" si="7"/>
        <v>1829.466841422588</v>
      </c>
      <c r="K56" s="9">
        <f t="shared" si="2"/>
        <v>17.208856025868727</v>
      </c>
      <c r="L56" s="9">
        <f t="shared" si="3"/>
        <v>17.208856025868727</v>
      </c>
      <c r="M56" s="29">
        <f t="shared" si="5"/>
        <v>9.9530688408726014E-3</v>
      </c>
    </row>
    <row r="57" spans="1:13">
      <c r="A57" s="5"/>
      <c r="B57" s="3">
        <v>2</v>
      </c>
      <c r="C57" s="3">
        <v>51</v>
      </c>
      <c r="D57" s="4">
        <v>1251</v>
      </c>
      <c r="E57" s="4">
        <v>1096</v>
      </c>
      <c r="F57" s="4">
        <v>1.141</v>
      </c>
      <c r="G57" s="4">
        <v>0.91100000000000003</v>
      </c>
      <c r="H57" s="9">
        <f t="shared" si="6"/>
        <v>1730.7574372127858</v>
      </c>
      <c r="I57" s="9">
        <f t="shared" si="4"/>
        <v>1735.3236336249752</v>
      </c>
      <c r="J57" s="9">
        <f t="shared" si="7"/>
        <v>1658.6732110041885</v>
      </c>
      <c r="K57" s="9">
        <f t="shared" si="2"/>
        <v>-479.75743721278582</v>
      </c>
      <c r="L57" s="9">
        <f t="shared" si="3"/>
        <v>479.75743721278582</v>
      </c>
      <c r="M57" s="29">
        <f t="shared" si="5"/>
        <v>0.38349915044986876</v>
      </c>
    </row>
    <row r="58" spans="1:13">
      <c r="A58" s="5"/>
      <c r="B58" s="3">
        <v>3</v>
      </c>
      <c r="C58" s="3">
        <v>52</v>
      </c>
      <c r="D58" s="4">
        <v>1682</v>
      </c>
      <c r="E58" s="4">
        <v>1605</v>
      </c>
      <c r="F58" s="4">
        <v>1.048</v>
      </c>
      <c r="G58" s="4">
        <v>0.97299999999999998</v>
      </c>
      <c r="H58" s="9">
        <f t="shared" si="6"/>
        <v>1202.0052514820813</v>
      </c>
      <c r="I58" s="9">
        <f t="shared" si="4"/>
        <v>1008.8381831875124</v>
      </c>
      <c r="J58" s="9">
        <f t="shared" si="7"/>
        <v>965.6287522970681</v>
      </c>
      <c r="K58" s="9">
        <f t="shared" si="2"/>
        <v>479.99474851791865</v>
      </c>
      <c r="L58" s="9">
        <f t="shared" si="3"/>
        <v>479.99474851791865</v>
      </c>
      <c r="M58" s="29">
        <f t="shared" si="5"/>
        <v>0.28537143193693143</v>
      </c>
    </row>
    <row r="59" spans="1:13">
      <c r="A59" s="5"/>
      <c r="B59" s="3">
        <v>4</v>
      </c>
      <c r="C59" s="3">
        <v>53</v>
      </c>
      <c r="D59" s="4">
        <v>1795</v>
      </c>
      <c r="E59" s="4">
        <v>1788</v>
      </c>
      <c r="F59" s="4">
        <v>1.004</v>
      </c>
      <c r="G59" s="4">
        <v>1.0129999999999999</v>
      </c>
      <c r="H59" s="9">
        <f t="shared" si="6"/>
        <v>1731.018983697644</v>
      </c>
      <c r="I59" s="9">
        <f t="shared" si="4"/>
        <v>2018.5809084062439</v>
      </c>
      <c r="J59" s="9">
        <f t="shared" si="7"/>
        <v>2183.4598733920525</v>
      </c>
      <c r="K59" s="9">
        <f t="shared" si="2"/>
        <v>63.981016302356011</v>
      </c>
      <c r="L59" s="9">
        <f t="shared" si="3"/>
        <v>63.981016302356011</v>
      </c>
      <c r="M59" s="29">
        <f t="shared" si="5"/>
        <v>3.5644020224153763E-2</v>
      </c>
    </row>
    <row r="60" spans="1:13">
      <c r="A60" s="5"/>
      <c r="B60" s="3">
        <v>5</v>
      </c>
      <c r="C60" s="3">
        <v>54</v>
      </c>
      <c r="D60" s="4">
        <v>1814</v>
      </c>
      <c r="E60" s="4">
        <v>1836</v>
      </c>
      <c r="F60" s="4">
        <v>0.98799999999999999</v>
      </c>
      <c r="G60" s="4">
        <v>1.0680000000000001</v>
      </c>
      <c r="H60" s="9">
        <f t="shared" si="6"/>
        <v>1801.5339973088619</v>
      </c>
      <c r="I60" s="9">
        <f t="shared" si="4"/>
        <v>1683.209545796878</v>
      </c>
      <c r="J60" s="9">
        <f t="shared" si="7"/>
        <v>1523.0780886255634</v>
      </c>
      <c r="K60" s="9">
        <f t="shared" si="2"/>
        <v>12.466002691138101</v>
      </c>
      <c r="L60" s="9">
        <f t="shared" si="3"/>
        <v>12.466002691138101</v>
      </c>
      <c r="M60" s="29">
        <f t="shared" si="5"/>
        <v>6.8721073269780051E-3</v>
      </c>
    </row>
    <row r="61" spans="1:13">
      <c r="A61" s="5"/>
      <c r="B61" s="3">
        <v>6</v>
      </c>
      <c r="C61" s="3">
        <v>55</v>
      </c>
      <c r="D61" s="4">
        <v>1772</v>
      </c>
      <c r="E61" s="4">
        <v>1626</v>
      </c>
      <c r="F61" s="6">
        <v>1.0900000000000001</v>
      </c>
      <c r="G61" s="4">
        <v>1.123</v>
      </c>
      <c r="H61" s="9">
        <f t="shared" si="6"/>
        <v>1815.2730780588297</v>
      </c>
      <c r="I61" s="9">
        <f t="shared" si="4"/>
        <v>1879.395227101561</v>
      </c>
      <c r="J61" s="9">
        <f t="shared" si="7"/>
        <v>2017.6453379621057</v>
      </c>
      <c r="K61" s="9">
        <f t="shared" si="2"/>
        <v>-43.273078058829697</v>
      </c>
      <c r="L61" s="9">
        <f t="shared" si="3"/>
        <v>43.273078058829697</v>
      </c>
      <c r="M61" s="29">
        <f t="shared" si="5"/>
        <v>2.4420472945163484E-2</v>
      </c>
    </row>
    <row r="62" spans="1:13">
      <c r="A62" s="5"/>
      <c r="B62" s="3">
        <v>7</v>
      </c>
      <c r="C62" s="3">
        <v>56</v>
      </c>
      <c r="D62" s="4">
        <v>1885</v>
      </c>
      <c r="E62" s="4">
        <v>1479</v>
      </c>
      <c r="F62" s="4">
        <v>1.2749999999999999</v>
      </c>
      <c r="G62" s="4">
        <v>1.0489999999999999</v>
      </c>
      <c r="H62" s="9">
        <f t="shared" si="6"/>
        <v>1767.5807801763201</v>
      </c>
      <c r="I62" s="9">
        <f t="shared" si="4"/>
        <v>1718.3023864492195</v>
      </c>
      <c r="J62" s="9">
        <f t="shared" si="7"/>
        <v>1600.0482634265261</v>
      </c>
      <c r="K62" s="9">
        <f t="shared" si="2"/>
        <v>117.4192198236799</v>
      </c>
      <c r="L62" s="9">
        <f t="shared" si="3"/>
        <v>117.4192198236799</v>
      </c>
      <c r="M62" s="29">
        <f t="shared" si="5"/>
        <v>6.2291363301686949E-2</v>
      </c>
    </row>
    <row r="63" spans="1:13">
      <c r="A63" s="5">
        <v>9</v>
      </c>
      <c r="B63" s="3">
        <v>1</v>
      </c>
      <c r="C63" s="3">
        <v>57</v>
      </c>
      <c r="D63" s="4">
        <v>1924</v>
      </c>
      <c r="E63" s="4">
        <v>2105</v>
      </c>
      <c r="F63" s="4">
        <v>0.91400000000000003</v>
      </c>
      <c r="G63" s="4">
        <v>0.86499999999999999</v>
      </c>
      <c r="H63" s="9">
        <f t="shared" si="6"/>
        <v>1896.9913204052734</v>
      </c>
      <c r="I63" s="9">
        <f t="shared" si="4"/>
        <v>1968.3488067753901</v>
      </c>
      <c r="J63" s="9">
        <f t="shared" si="7"/>
        <v>2084.4662156014319</v>
      </c>
      <c r="K63" s="9">
        <f t="shared" si="2"/>
        <v>27.008679594726573</v>
      </c>
      <c r="L63" s="9">
        <f t="shared" si="3"/>
        <v>27.008679594726573</v>
      </c>
      <c r="M63" s="29">
        <f t="shared" si="5"/>
        <v>1.4037775257134393E-2</v>
      </c>
    </row>
    <row r="64" spans="1:13">
      <c r="A64" s="5"/>
      <c r="B64" s="3">
        <v>2</v>
      </c>
      <c r="C64" s="3">
        <v>58</v>
      </c>
      <c r="D64" s="4">
        <v>1591</v>
      </c>
      <c r="E64" s="4">
        <v>1720</v>
      </c>
      <c r="F64" s="4">
        <v>0.92500000000000004</v>
      </c>
      <c r="G64" s="4">
        <v>0.91100000000000003</v>
      </c>
      <c r="H64" s="9">
        <f t="shared" si="6"/>
        <v>1926.7582343949318</v>
      </c>
      <c r="I64" s="9">
        <f t="shared" si="4"/>
        <v>1901.8255966123049</v>
      </c>
      <c r="J64" s="9">
        <f t="shared" si="7"/>
        <v>1811.6736490789976</v>
      </c>
      <c r="K64" s="9">
        <f t="shared" si="2"/>
        <v>-335.75823439493183</v>
      </c>
      <c r="L64" s="9">
        <f t="shared" si="3"/>
        <v>335.75823439493183</v>
      </c>
      <c r="M64" s="29">
        <f t="shared" si="5"/>
        <v>0.21103597384973716</v>
      </c>
    </row>
    <row r="65" spans="1:13">
      <c r="A65" s="5"/>
      <c r="B65" s="3">
        <v>3</v>
      </c>
      <c r="C65" s="3">
        <v>59</v>
      </c>
      <c r="D65" s="4">
        <v>1727</v>
      </c>
      <c r="E65" s="4">
        <v>1554</v>
      </c>
      <c r="F65" s="4">
        <v>1.111</v>
      </c>
      <c r="G65" s="4">
        <v>0.97299999999999998</v>
      </c>
      <c r="H65" s="9">
        <f t="shared" si="6"/>
        <v>1556.711026070652</v>
      </c>
      <c r="I65" s="9">
        <f t="shared" si="4"/>
        <v>1435.5872016938474</v>
      </c>
      <c r="J65" s="9">
        <f t="shared" si="7"/>
        <v>1436.5284456447016</v>
      </c>
      <c r="K65" s="9">
        <f t="shared" si="2"/>
        <v>170.288973929348</v>
      </c>
      <c r="L65" s="9">
        <f t="shared" si="3"/>
        <v>170.288973929348</v>
      </c>
      <c r="M65" s="29">
        <f t="shared" si="5"/>
        <v>9.8603922367891145E-2</v>
      </c>
    </row>
    <row r="66" spans="1:13">
      <c r="A66" s="5"/>
      <c r="B66" s="3">
        <v>4</v>
      </c>
      <c r="C66" s="3">
        <v>60</v>
      </c>
      <c r="D66" s="4">
        <v>1772</v>
      </c>
      <c r="E66" s="4">
        <v>1561</v>
      </c>
      <c r="F66" s="4">
        <v>1.135</v>
      </c>
      <c r="G66" s="4">
        <v>1.0129999999999999</v>
      </c>
      <c r="H66" s="9">
        <f t="shared" si="6"/>
        <v>1744.3905911735608</v>
      </c>
      <c r="I66" s="9">
        <f t="shared" si="4"/>
        <v>1872.7063991530763</v>
      </c>
      <c r="J66" s="9">
        <f t="shared" si="7"/>
        <v>1930.3300880487088</v>
      </c>
      <c r="K66" s="9">
        <f t="shared" si="2"/>
        <v>27.609408826439221</v>
      </c>
      <c r="L66" s="9">
        <f t="shared" si="3"/>
        <v>27.609408826439221</v>
      </c>
      <c r="M66" s="29">
        <f t="shared" si="5"/>
        <v>1.5580930488961186E-2</v>
      </c>
    </row>
    <row r="67" spans="1:13">
      <c r="A67" s="5"/>
      <c r="B67" s="3">
        <v>5</v>
      </c>
      <c r="C67" s="3">
        <v>61</v>
      </c>
      <c r="D67" s="4">
        <v>1748</v>
      </c>
      <c r="E67" s="4">
        <v>1563</v>
      </c>
      <c r="F67" s="4">
        <v>1.1180000000000001</v>
      </c>
      <c r="G67" s="4">
        <v>1.0680000000000001</v>
      </c>
      <c r="H67" s="9">
        <f t="shared" si="6"/>
        <v>1774.8195832669912</v>
      </c>
      <c r="I67" s="9">
        <f t="shared" si="4"/>
        <v>1721.6468004234619</v>
      </c>
      <c r="J67" s="9">
        <f t="shared" si="7"/>
        <v>1661.1689383659038</v>
      </c>
      <c r="K67" s="9">
        <f t="shared" si="2"/>
        <v>-26.819583266991231</v>
      </c>
      <c r="L67" s="9">
        <f t="shared" si="3"/>
        <v>26.819583266991231</v>
      </c>
      <c r="M67" s="29">
        <f t="shared" si="5"/>
        <v>1.5343011022306195E-2</v>
      </c>
    </row>
    <row r="68" spans="1:13">
      <c r="A68" s="5"/>
      <c r="B68" s="3">
        <v>6</v>
      </c>
      <c r="C68" s="3">
        <v>62</v>
      </c>
      <c r="D68" s="4">
        <v>1748</v>
      </c>
      <c r="E68" s="4">
        <v>1594</v>
      </c>
      <c r="F68" s="4">
        <v>1.097</v>
      </c>
      <c r="G68" s="4">
        <v>1.123</v>
      </c>
      <c r="H68" s="9">
        <f t="shared" si="6"/>
        <v>1745.2610768784418</v>
      </c>
      <c r="I68" s="9">
        <f t="shared" si="4"/>
        <v>1761.176599788269</v>
      </c>
      <c r="J68" s="9">
        <f t="shared" si="7"/>
        <v>1808.7817431438673</v>
      </c>
      <c r="K68" s="9">
        <f t="shared" si="2"/>
        <v>2.7389231215581731</v>
      </c>
      <c r="L68" s="9">
        <f t="shared" si="3"/>
        <v>2.7389231215581731</v>
      </c>
      <c r="M68" s="29">
        <f t="shared" si="5"/>
        <v>1.5668896576419755E-3</v>
      </c>
    </row>
    <row r="69" spans="1:13">
      <c r="A69" s="5"/>
      <c r="B69" s="3">
        <v>7</v>
      </c>
      <c r="C69" s="3">
        <v>63</v>
      </c>
      <c r="D69" s="4">
        <v>1643</v>
      </c>
      <c r="E69" s="4">
        <v>1708</v>
      </c>
      <c r="F69" s="4">
        <v>0.96199999999999997</v>
      </c>
      <c r="G69" s="4">
        <v>1.0489999999999999</v>
      </c>
      <c r="H69" s="9">
        <f t="shared" si="6"/>
        <v>1748.2797097848661</v>
      </c>
      <c r="I69" s="9">
        <f t="shared" si="4"/>
        <v>1741.4117001058655</v>
      </c>
      <c r="J69" s="9">
        <f t="shared" si="7"/>
        <v>1705.4527797992928</v>
      </c>
      <c r="K69" s="9">
        <f t="shared" si="2"/>
        <v>-105.2797097848661</v>
      </c>
      <c r="L69" s="9">
        <f t="shared" si="3"/>
        <v>105.2797097848661</v>
      </c>
      <c r="M69" s="29">
        <f t="shared" si="5"/>
        <v>6.4077729631689659E-2</v>
      </c>
    </row>
    <row r="70" spans="1:13">
      <c r="A70" s="5">
        <v>10</v>
      </c>
      <c r="B70" s="3">
        <v>1</v>
      </c>
      <c r="C70" s="3">
        <v>64</v>
      </c>
      <c r="D70" s="4">
        <v>1765</v>
      </c>
      <c r="E70" s="4">
        <v>2086</v>
      </c>
      <c r="F70" s="4">
        <v>0.84599999999999997</v>
      </c>
      <c r="G70" s="4">
        <v>0.86499999999999999</v>
      </c>
      <c r="H70" s="9">
        <f t="shared" si="6"/>
        <v>1632.2484149179304</v>
      </c>
      <c r="I70" s="9">
        <f t="shared" si="4"/>
        <v>1593.7941499470671</v>
      </c>
      <c r="J70" s="9">
        <f t="shared" si="7"/>
        <v>1599.2830541404951</v>
      </c>
      <c r="K70" s="9">
        <f t="shared" si="2"/>
        <v>132.7515850820696</v>
      </c>
      <c r="L70" s="9">
        <f t="shared" si="3"/>
        <v>132.7515850820696</v>
      </c>
      <c r="M70" s="29">
        <f t="shared" si="5"/>
        <v>7.5213362652730653E-2</v>
      </c>
    </row>
    <row r="71" spans="1:13">
      <c r="A71" s="5"/>
      <c r="B71" s="3">
        <v>2</v>
      </c>
      <c r="C71" s="3">
        <v>65</v>
      </c>
      <c r="D71" s="4">
        <v>1748</v>
      </c>
      <c r="E71" s="4">
        <v>1816</v>
      </c>
      <c r="F71" s="4">
        <v>0.96299999999999997</v>
      </c>
      <c r="G71" s="4">
        <v>0.91100000000000003</v>
      </c>
      <c r="H71" s="9">
        <f t="shared" si="6"/>
        <v>1778.5571228749213</v>
      </c>
      <c r="I71" s="9">
        <f t="shared" si="4"/>
        <v>1850.6029250264664</v>
      </c>
      <c r="J71" s="9">
        <f t="shared" si="7"/>
        <v>1881.0018621016534</v>
      </c>
      <c r="K71" s="9">
        <f t="shared" si="2"/>
        <v>-30.557122874921333</v>
      </c>
      <c r="L71" s="9">
        <f t="shared" si="3"/>
        <v>30.557122874921333</v>
      </c>
      <c r="M71" s="29">
        <f t="shared" si="5"/>
        <v>1.7481191576041954E-2</v>
      </c>
    </row>
    <row r="72" spans="1:13">
      <c r="A72" s="5"/>
      <c r="B72" s="3">
        <v>3</v>
      </c>
      <c r="C72" s="3">
        <v>66</v>
      </c>
      <c r="D72" s="4">
        <v>1795</v>
      </c>
      <c r="E72" s="4">
        <v>1668</v>
      </c>
      <c r="F72" s="4">
        <v>1.0760000000000001</v>
      </c>
      <c r="G72" s="4">
        <v>0.97299999999999998</v>
      </c>
      <c r="H72" s="9">
        <f t="shared" ref="H72:H104" si="8">D71+$H$6*(D71-H71)</f>
        <v>1744.8793843835215</v>
      </c>
      <c r="I72" s="9">
        <f t="shared" si="4"/>
        <v>1696.6985374867668</v>
      </c>
      <c r="J72" s="9">
        <f t="shared" ref="J72:J104" si="9">D71+$J$6*(D71-J71)</f>
        <v>1654.8986965288427</v>
      </c>
      <c r="K72" s="9">
        <f t="shared" ref="K72:K104" si="10">D72-H72</f>
        <v>50.120615616478517</v>
      </c>
      <c r="L72" s="9">
        <f t="shared" ref="L72:L104" si="11">ABS(K72)</f>
        <v>50.120615616478517</v>
      </c>
      <c r="M72" s="29">
        <f t="shared" si="5"/>
        <v>2.7922348532857112E-2</v>
      </c>
    </row>
    <row r="73" spans="1:13">
      <c r="A73" s="5"/>
      <c r="B73" s="3">
        <v>4</v>
      </c>
      <c r="C73" s="3">
        <v>67</v>
      </c>
      <c r="D73" s="4">
        <v>1672</v>
      </c>
      <c r="E73" s="4">
        <v>1461</v>
      </c>
      <c r="F73" s="4">
        <v>1.1439999999999999</v>
      </c>
      <c r="G73" s="4">
        <v>1.0129999999999999</v>
      </c>
      <c r="H73" s="9">
        <f t="shared" si="8"/>
        <v>1800.1185177492173</v>
      </c>
      <c r="I73" s="9">
        <f t="shared" ref="I73:I104" si="12">D72+$I$6*(D72-I72)</f>
        <v>1844.1507312566166</v>
      </c>
      <c r="J73" s="9">
        <f t="shared" si="9"/>
        <v>1893.0709124298101</v>
      </c>
      <c r="K73" s="9">
        <f t="shared" si="10"/>
        <v>-128.11851774921729</v>
      </c>
      <c r="L73" s="9">
        <f t="shared" si="11"/>
        <v>128.11851774921729</v>
      </c>
      <c r="M73" s="29">
        <f t="shared" ref="M73:M93" si="13">(L73/D73)</f>
        <v>7.6625907744747188E-2</v>
      </c>
    </row>
    <row r="74" spans="1:13">
      <c r="A74" s="5"/>
      <c r="B74" s="3">
        <v>5</v>
      </c>
      <c r="C74" s="3">
        <v>68</v>
      </c>
      <c r="D74" s="4">
        <v>1345</v>
      </c>
      <c r="E74" s="4">
        <v>1027</v>
      </c>
      <c r="F74" s="6">
        <v>1.31</v>
      </c>
      <c r="G74" s="4">
        <v>1.0680000000000001</v>
      </c>
      <c r="H74" s="9">
        <f t="shared" si="8"/>
        <v>1658.9160244933789</v>
      </c>
      <c r="I74" s="9">
        <f t="shared" si="12"/>
        <v>1585.9246343716918</v>
      </c>
      <c r="J74" s="9">
        <f t="shared" si="9"/>
        <v>1517.2503612991329</v>
      </c>
      <c r="K74" s="9">
        <f t="shared" si="10"/>
        <v>-313.91602449337893</v>
      </c>
      <c r="L74" s="9">
        <f t="shared" si="11"/>
        <v>313.91602449337893</v>
      </c>
      <c r="M74" s="29">
        <f t="shared" si="13"/>
        <v>0.23339481374972412</v>
      </c>
    </row>
    <row r="75" spans="1:13">
      <c r="A75" s="5"/>
      <c r="B75" s="3">
        <v>6</v>
      </c>
      <c r="C75" s="3">
        <v>69</v>
      </c>
      <c r="D75" s="4">
        <v>1273</v>
      </c>
      <c r="E75" s="4">
        <v>1042</v>
      </c>
      <c r="F75" s="4">
        <v>1.222</v>
      </c>
      <c r="G75" s="4">
        <v>1.123</v>
      </c>
      <c r="H75" s="9">
        <f t="shared" si="8"/>
        <v>1312.9416399146382</v>
      </c>
      <c r="I75" s="9">
        <f t="shared" si="12"/>
        <v>1224.5376828141541</v>
      </c>
      <c r="J75" s="9">
        <f t="shared" si="9"/>
        <v>1224.4247470906071</v>
      </c>
      <c r="K75" s="9">
        <f t="shared" si="10"/>
        <v>-39.941639914638245</v>
      </c>
      <c r="L75" s="9">
        <f t="shared" si="11"/>
        <v>39.941639914638245</v>
      </c>
      <c r="M75" s="29">
        <f t="shared" si="13"/>
        <v>3.137599364857678E-2</v>
      </c>
    </row>
    <row r="76" spans="1:13">
      <c r="A76" s="5"/>
      <c r="B76" s="3">
        <v>7</v>
      </c>
      <c r="C76" s="3">
        <v>70</v>
      </c>
      <c r="D76" s="4">
        <v>1600</v>
      </c>
      <c r="E76" s="4">
        <v>1442</v>
      </c>
      <c r="F76" s="6">
        <v>1.1100000000000001</v>
      </c>
      <c r="G76" s="4">
        <v>1.0489999999999999</v>
      </c>
      <c r="H76" s="9">
        <f t="shared" si="8"/>
        <v>1268.9209999653574</v>
      </c>
      <c r="I76" s="9">
        <f t="shared" si="12"/>
        <v>1297.2311585929228</v>
      </c>
      <c r="J76" s="9">
        <f t="shared" si="9"/>
        <v>1307.0026770365751</v>
      </c>
      <c r="K76" s="9">
        <f t="shared" si="10"/>
        <v>331.0790000346426</v>
      </c>
      <c r="L76" s="9">
        <f t="shared" si="11"/>
        <v>331.0790000346426</v>
      </c>
      <c r="M76" s="29">
        <f t="shared" si="13"/>
        <v>0.20692437502165162</v>
      </c>
    </row>
    <row r="77" spans="1:13">
      <c r="A77" s="5">
        <v>11</v>
      </c>
      <c r="B77" s="3">
        <v>1</v>
      </c>
      <c r="C77" s="3">
        <v>71</v>
      </c>
      <c r="D77" s="4">
        <v>1773</v>
      </c>
      <c r="E77" s="4">
        <v>1941</v>
      </c>
      <c r="F77" s="4">
        <v>0.91300000000000003</v>
      </c>
      <c r="G77" s="4">
        <v>0.86499999999999999</v>
      </c>
      <c r="H77" s="9">
        <f t="shared" si="8"/>
        <v>1633.8111117995379</v>
      </c>
      <c r="I77" s="9">
        <f t="shared" si="12"/>
        <v>1751.3844207035386</v>
      </c>
      <c r="J77" s="9">
        <f t="shared" si="9"/>
        <v>1805.0981260743974</v>
      </c>
      <c r="K77" s="9">
        <f t="shared" si="10"/>
        <v>139.18888820046209</v>
      </c>
      <c r="L77" s="9">
        <f t="shared" si="11"/>
        <v>139.18888820046209</v>
      </c>
      <c r="M77" s="29">
        <f t="shared" si="13"/>
        <v>7.8504731077530795E-2</v>
      </c>
    </row>
    <row r="78" spans="1:13">
      <c r="A78" s="5"/>
      <c r="B78" s="3">
        <v>2</v>
      </c>
      <c r="C78" s="3">
        <v>72</v>
      </c>
      <c r="D78" s="4">
        <v>1292</v>
      </c>
      <c r="E78" s="4">
        <v>1401</v>
      </c>
      <c r="F78" s="4">
        <v>0.92200000000000004</v>
      </c>
      <c r="G78" s="4">
        <v>0.91100000000000003</v>
      </c>
      <c r="H78" s="9">
        <f t="shared" si="8"/>
        <v>1787.2145260185839</v>
      </c>
      <c r="I78" s="9">
        <f t="shared" si="12"/>
        <v>1783.8077896482307</v>
      </c>
      <c r="J78" s="9">
        <f t="shared" si="9"/>
        <v>1750.5313117479218</v>
      </c>
      <c r="K78" s="9">
        <f t="shared" si="10"/>
        <v>-495.21452601858391</v>
      </c>
      <c r="L78" s="9">
        <f t="shared" si="11"/>
        <v>495.21452601858391</v>
      </c>
      <c r="M78" s="29">
        <f t="shared" si="13"/>
        <v>0.38329297679456958</v>
      </c>
    </row>
    <row r="79" spans="1:13">
      <c r="A79" s="5"/>
      <c r="B79" s="3">
        <v>3</v>
      </c>
      <c r="C79" s="3">
        <v>73</v>
      </c>
      <c r="D79" s="4">
        <v>1753</v>
      </c>
      <c r="E79" s="4">
        <v>1807</v>
      </c>
      <c r="F79" s="6">
        <v>0.97</v>
      </c>
      <c r="G79" s="4">
        <v>0.97299999999999998</v>
      </c>
      <c r="H79" s="9">
        <f t="shared" si="8"/>
        <v>1241.426711744878</v>
      </c>
      <c r="I79" s="9">
        <f t="shared" si="12"/>
        <v>1046.0961051758845</v>
      </c>
      <c r="J79" s="9">
        <f t="shared" si="9"/>
        <v>971.02808177645477</v>
      </c>
      <c r="K79" s="9">
        <f t="shared" si="10"/>
        <v>511.57328825512195</v>
      </c>
      <c r="L79" s="9">
        <f t="shared" si="11"/>
        <v>511.57328825512195</v>
      </c>
      <c r="M79" s="29">
        <f t="shared" si="13"/>
        <v>0.29182731788654986</v>
      </c>
    </row>
    <row r="80" spans="1:13">
      <c r="A80" s="5"/>
      <c r="B80" s="3">
        <v>4</v>
      </c>
      <c r="C80" s="3">
        <v>74</v>
      </c>
      <c r="D80" s="4">
        <v>1805</v>
      </c>
      <c r="E80" s="4">
        <v>1681</v>
      </c>
      <c r="F80" s="4">
        <v>1.0740000000000001</v>
      </c>
      <c r="G80" s="4">
        <v>1.0129999999999999</v>
      </c>
      <c r="H80" s="9">
        <f t="shared" si="8"/>
        <v>1805.243910489766</v>
      </c>
      <c r="I80" s="9">
        <f t="shared" si="12"/>
        <v>2106.451947412058</v>
      </c>
      <c r="J80" s="9">
        <f t="shared" si="9"/>
        <v>2300.3803427564817</v>
      </c>
      <c r="K80" s="9">
        <f t="shared" si="10"/>
        <v>-0.2439104897659945</v>
      </c>
      <c r="L80" s="9">
        <f t="shared" si="11"/>
        <v>0.2439104897659945</v>
      </c>
      <c r="M80" s="29">
        <f t="shared" si="13"/>
        <v>1.3513046524431829E-4</v>
      </c>
    </row>
    <row r="81" spans="1:13">
      <c r="A81" s="5"/>
      <c r="B81" s="3">
        <v>5</v>
      </c>
      <c r="C81" s="3">
        <v>75</v>
      </c>
      <c r="D81" s="4">
        <v>1601</v>
      </c>
      <c r="E81" s="4">
        <v>1413</v>
      </c>
      <c r="F81" s="4">
        <v>1.133</v>
      </c>
      <c r="G81" s="4">
        <v>1.0680000000000001</v>
      </c>
      <c r="H81" s="9">
        <f t="shared" si="8"/>
        <v>1804.9750908851431</v>
      </c>
      <c r="I81" s="9">
        <f t="shared" si="12"/>
        <v>1654.274026293971</v>
      </c>
      <c r="J81" s="9">
        <f t="shared" si="9"/>
        <v>1458.2337600704627</v>
      </c>
      <c r="K81" s="9">
        <f t="shared" si="10"/>
        <v>-203.97509088514312</v>
      </c>
      <c r="L81" s="9">
        <f t="shared" si="11"/>
        <v>203.97509088514312</v>
      </c>
      <c r="M81" s="29">
        <f t="shared" si="13"/>
        <v>0.12740480380083893</v>
      </c>
    </row>
    <row r="82" spans="1:13">
      <c r="A82" s="5"/>
      <c r="B82" s="3">
        <v>6</v>
      </c>
      <c r="C82" s="3">
        <v>76</v>
      </c>
      <c r="D82" s="4">
        <v>722</v>
      </c>
      <c r="E82" s="4">
        <v>599</v>
      </c>
      <c r="F82" s="4">
        <v>1.2050000000000001</v>
      </c>
      <c r="G82" s="4">
        <v>1.123</v>
      </c>
      <c r="H82" s="9">
        <f t="shared" si="8"/>
        <v>1580.1692478184457</v>
      </c>
      <c r="I82" s="9">
        <f t="shared" si="12"/>
        <v>1574.3629868530145</v>
      </c>
      <c r="J82" s="9">
        <f t="shared" si="9"/>
        <v>1700.9363679506762</v>
      </c>
      <c r="K82" s="9">
        <f t="shared" si="10"/>
        <v>-858.16924781844568</v>
      </c>
      <c r="L82" s="9">
        <f t="shared" si="11"/>
        <v>858.16924781844568</v>
      </c>
      <c r="M82" s="29">
        <f t="shared" si="13"/>
        <v>1.1886000662305343</v>
      </c>
    </row>
    <row r="83" spans="1:13">
      <c r="A83" s="5"/>
      <c r="B83" s="3">
        <v>7</v>
      </c>
      <c r="C83" s="3">
        <v>77</v>
      </c>
      <c r="D83" s="4">
        <v>889</v>
      </c>
      <c r="E83" s="4">
        <v>831</v>
      </c>
      <c r="F83" s="6">
        <v>1.07</v>
      </c>
      <c r="G83" s="4">
        <v>1.0489999999999999</v>
      </c>
      <c r="H83" s="9">
        <f t="shared" si="8"/>
        <v>634.36032373578905</v>
      </c>
      <c r="I83" s="9">
        <f t="shared" si="12"/>
        <v>295.81850657349275</v>
      </c>
      <c r="J83" s="9">
        <f t="shared" si="9"/>
        <v>36.744542434526693</v>
      </c>
      <c r="K83" s="9">
        <f t="shared" si="10"/>
        <v>254.63967626421095</v>
      </c>
      <c r="L83" s="9">
        <f t="shared" si="11"/>
        <v>254.63967626421095</v>
      </c>
      <c r="M83" s="29">
        <f t="shared" si="13"/>
        <v>0.28643383156829128</v>
      </c>
    </row>
    <row r="84" spans="1:13">
      <c r="A84" s="5">
        <v>12</v>
      </c>
      <c r="B84" s="3">
        <v>1</v>
      </c>
      <c r="C84" s="3">
        <v>78</v>
      </c>
      <c r="D84" s="4">
        <v>1058</v>
      </c>
      <c r="E84" s="4">
        <v>1123</v>
      </c>
      <c r="F84" s="4">
        <v>0.94199999999999995</v>
      </c>
      <c r="G84" s="4">
        <v>0.86499999999999999</v>
      </c>
      <c r="H84" s="9">
        <f t="shared" si="8"/>
        <v>915.00482229880629</v>
      </c>
      <c r="I84" s="9">
        <f t="shared" si="12"/>
        <v>1185.5907467132536</v>
      </c>
      <c r="J84" s="9">
        <f t="shared" si="9"/>
        <v>1485.5788202958313</v>
      </c>
      <c r="K84" s="9">
        <f t="shared" si="10"/>
        <v>142.99517770119371</v>
      </c>
      <c r="L84" s="9">
        <f t="shared" si="11"/>
        <v>142.99517770119371</v>
      </c>
      <c r="M84" s="29">
        <f t="shared" si="13"/>
        <v>0.13515612259092033</v>
      </c>
    </row>
    <row r="85" spans="1:13">
      <c r="A85" s="5"/>
      <c r="B85" s="3">
        <v>2</v>
      </c>
      <c r="C85" s="3">
        <v>79</v>
      </c>
      <c r="D85" s="4">
        <v>887</v>
      </c>
      <c r="E85" s="4">
        <v>952</v>
      </c>
      <c r="F85" s="4">
        <v>0.93200000000000005</v>
      </c>
      <c r="G85" s="4">
        <v>0.91100000000000003</v>
      </c>
      <c r="H85" s="9">
        <f t="shared" si="8"/>
        <v>1072.6032395275568</v>
      </c>
      <c r="I85" s="9">
        <f t="shared" si="12"/>
        <v>994.20462664337322</v>
      </c>
      <c r="J85" s="9">
        <f t="shared" si="9"/>
        <v>758.6948257929181</v>
      </c>
      <c r="K85" s="9">
        <f t="shared" si="10"/>
        <v>-185.60323952755675</v>
      </c>
      <c r="L85" s="9">
        <f t="shared" si="11"/>
        <v>185.60323952755675</v>
      </c>
      <c r="M85" s="29">
        <f t="shared" si="13"/>
        <v>0.2092482970998385</v>
      </c>
    </row>
    <row r="86" spans="1:13">
      <c r="A86" s="5"/>
      <c r="B86" s="3">
        <v>3</v>
      </c>
      <c r="C86" s="3">
        <v>80</v>
      </c>
      <c r="D86" s="4">
        <v>1676</v>
      </c>
      <c r="E86" s="4">
        <v>1750</v>
      </c>
      <c r="F86" s="4">
        <v>0.95799999999999996</v>
      </c>
      <c r="G86" s="4">
        <v>0.97299999999999998</v>
      </c>
      <c r="H86" s="9">
        <f t="shared" si="8"/>
        <v>868.04545476648775</v>
      </c>
      <c r="I86" s="9">
        <f t="shared" si="12"/>
        <v>833.39768667831345</v>
      </c>
      <c r="J86" s="9">
        <f t="shared" si="9"/>
        <v>976.81362194495728</v>
      </c>
      <c r="K86" s="9">
        <f t="shared" si="10"/>
        <v>807.95454523351225</v>
      </c>
      <c r="L86" s="9">
        <f t="shared" si="11"/>
        <v>807.95454523351225</v>
      </c>
      <c r="M86" s="29">
        <f t="shared" si="13"/>
        <v>0.48207311768109323</v>
      </c>
    </row>
    <row r="87" spans="1:13">
      <c r="A87" s="5"/>
      <c r="B87" s="3">
        <v>4</v>
      </c>
      <c r="C87" s="3">
        <v>81</v>
      </c>
      <c r="D87" s="4">
        <v>1775</v>
      </c>
      <c r="E87" s="4">
        <v>1777</v>
      </c>
      <c r="F87" s="4">
        <v>0.999</v>
      </c>
      <c r="G87" s="4">
        <v>1.0129999999999999</v>
      </c>
      <c r="H87" s="9">
        <f t="shared" si="8"/>
        <v>1758.5115499774272</v>
      </c>
      <c r="I87" s="9">
        <f t="shared" si="12"/>
        <v>2097.3011566608434</v>
      </c>
      <c r="J87" s="9">
        <f t="shared" si="9"/>
        <v>2165.4304646385299</v>
      </c>
      <c r="K87" s="9">
        <f t="shared" si="10"/>
        <v>16.488450022572806</v>
      </c>
      <c r="L87" s="9">
        <f t="shared" si="11"/>
        <v>16.488450022572806</v>
      </c>
      <c r="M87" s="29">
        <f t="shared" si="13"/>
        <v>9.2892676183508761E-3</v>
      </c>
    </row>
    <row r="88" spans="1:13">
      <c r="A88" s="5"/>
      <c r="B88" s="3">
        <v>5</v>
      </c>
      <c r="C88" s="3">
        <v>82</v>
      </c>
      <c r="D88" s="4">
        <v>1759</v>
      </c>
      <c r="E88" s="4">
        <v>1748</v>
      </c>
      <c r="F88" s="4">
        <v>1.006</v>
      </c>
      <c r="G88" s="4">
        <v>1.0680000000000001</v>
      </c>
      <c r="H88" s="9">
        <f t="shared" si="8"/>
        <v>1776.6838664701052</v>
      </c>
      <c r="I88" s="9">
        <f t="shared" si="12"/>
        <v>1613.8494216695783</v>
      </c>
      <c r="J88" s="9">
        <f t="shared" si="9"/>
        <v>1501.6986747530291</v>
      </c>
      <c r="K88" s="9">
        <f t="shared" si="10"/>
        <v>-17.683866470105158</v>
      </c>
      <c r="L88" s="9">
        <f t="shared" si="11"/>
        <v>17.683866470105158</v>
      </c>
      <c r="M88" s="29">
        <f t="shared" si="13"/>
        <v>1.0053363541844888E-2</v>
      </c>
    </row>
    <row r="89" spans="1:13">
      <c r="A89" s="5"/>
      <c r="B89" s="3">
        <v>6</v>
      </c>
      <c r="C89" s="3">
        <v>83</v>
      </c>
      <c r="D89" s="4">
        <v>1093</v>
      </c>
      <c r="E89" s="4">
        <v>932</v>
      </c>
      <c r="F89" s="4">
        <v>1.173</v>
      </c>
      <c r="G89" s="4">
        <v>1.123</v>
      </c>
      <c r="H89" s="9">
        <f t="shared" si="8"/>
        <v>1757.1940528206069</v>
      </c>
      <c r="I89" s="9">
        <f t="shared" si="12"/>
        <v>1831.575289165211</v>
      </c>
      <c r="J89" s="9">
        <f t="shared" si="9"/>
        <v>1939.1109276728796</v>
      </c>
      <c r="K89" s="9">
        <f t="shared" si="10"/>
        <v>-664.19405282060688</v>
      </c>
      <c r="L89" s="9">
        <f t="shared" si="11"/>
        <v>664.19405282060688</v>
      </c>
      <c r="M89" s="29">
        <f t="shared" si="13"/>
        <v>0.60767982874712434</v>
      </c>
    </row>
    <row r="90" spans="1:13">
      <c r="A90" s="5"/>
      <c r="B90" s="3">
        <v>7</v>
      </c>
      <c r="C90" s="3">
        <v>84</v>
      </c>
      <c r="D90" s="4">
        <v>1217</v>
      </c>
      <c r="E90" s="4">
        <v>969</v>
      </c>
      <c r="F90" s="4">
        <v>1.256</v>
      </c>
      <c r="G90" s="4">
        <v>1.0489999999999999</v>
      </c>
      <c r="H90" s="9">
        <f t="shared" si="8"/>
        <v>1025.1698465497484</v>
      </c>
      <c r="I90" s="9">
        <f t="shared" si="12"/>
        <v>723.71235541739452</v>
      </c>
      <c r="J90" s="9">
        <f t="shared" si="9"/>
        <v>500.72235062898437</v>
      </c>
      <c r="K90" s="9">
        <f t="shared" si="10"/>
        <v>191.8301534502516</v>
      </c>
      <c r="L90" s="9">
        <f t="shared" si="11"/>
        <v>191.8301534502516</v>
      </c>
      <c r="M90" s="29">
        <f t="shared" si="13"/>
        <v>0.15762543422370714</v>
      </c>
    </row>
    <row r="91" spans="1:13">
      <c r="A91" s="5">
        <v>13</v>
      </c>
      <c r="B91" s="3">
        <v>1</v>
      </c>
      <c r="C91" s="3">
        <v>85</v>
      </c>
      <c r="D91" s="4">
        <v>1542</v>
      </c>
      <c r="E91" s="4">
        <v>1562</v>
      </c>
      <c r="F91" s="4">
        <v>0.98699999999999999</v>
      </c>
      <c r="G91" s="4">
        <v>0.86499999999999999</v>
      </c>
      <c r="H91" s="9">
        <f t="shared" si="8"/>
        <v>1236.5904625909534</v>
      </c>
      <c r="I91" s="9">
        <f t="shared" si="12"/>
        <v>1463.6438222913027</v>
      </c>
      <c r="J91" s="9">
        <f t="shared" si="9"/>
        <v>1718.3943545597108</v>
      </c>
      <c r="K91" s="9">
        <f t="shared" si="10"/>
        <v>305.40953740904661</v>
      </c>
      <c r="L91" s="9">
        <f t="shared" si="11"/>
        <v>305.40953740904661</v>
      </c>
      <c r="M91" s="29">
        <f t="shared" si="13"/>
        <v>0.19806065979834411</v>
      </c>
    </row>
    <row r="92" spans="1:13">
      <c r="A92" s="5"/>
      <c r="B92" s="3">
        <v>2</v>
      </c>
      <c r="C92" s="3">
        <v>86</v>
      </c>
      <c r="D92" s="4">
        <v>988</v>
      </c>
      <c r="E92" s="4">
        <v>1004</v>
      </c>
      <c r="F92" s="4">
        <v>0.98399999999999999</v>
      </c>
      <c r="G92" s="4">
        <v>0.91100000000000003</v>
      </c>
      <c r="H92" s="9">
        <f t="shared" si="8"/>
        <v>1573.1896435983615</v>
      </c>
      <c r="I92" s="9">
        <f t="shared" si="12"/>
        <v>1581.1780888543485</v>
      </c>
      <c r="J92" s="9">
        <f t="shared" si="9"/>
        <v>1418.5239518082024</v>
      </c>
      <c r="K92" s="9">
        <f t="shared" si="10"/>
        <v>-585.1896435983615</v>
      </c>
      <c r="L92" s="9">
        <f t="shared" si="11"/>
        <v>585.1896435983615</v>
      </c>
      <c r="M92" s="29">
        <f t="shared" si="13"/>
        <v>0.59229721011979908</v>
      </c>
    </row>
    <row r="93" spans="1:13">
      <c r="A93" s="3"/>
      <c r="B93" s="3">
        <v>3</v>
      </c>
      <c r="C93" s="3">
        <v>87</v>
      </c>
      <c r="D93" s="4">
        <v>1510</v>
      </c>
      <c r="E93" s="4">
        <v>1404</v>
      </c>
      <c r="F93" s="6">
        <f>D93/E93</f>
        <v>1.0754985754985755</v>
      </c>
      <c r="G93" s="4">
        <v>0.97299999999999998</v>
      </c>
      <c r="H93" s="9">
        <f t="shared" si="8"/>
        <v>928.23809283716093</v>
      </c>
      <c r="I93" s="9">
        <f t="shared" si="12"/>
        <v>691.41095557282574</v>
      </c>
      <c r="J93" s="9">
        <f t="shared" si="9"/>
        <v>686.6332337342584</v>
      </c>
      <c r="K93" s="9">
        <f t="shared" si="10"/>
        <v>581.76190716283907</v>
      </c>
      <c r="L93" s="9">
        <f t="shared" si="11"/>
        <v>581.76190716283907</v>
      </c>
      <c r="M93" s="29">
        <f t="shared" si="13"/>
        <v>0.38527278620055566</v>
      </c>
    </row>
    <row r="94" spans="1:13">
      <c r="A94" s="3"/>
      <c r="B94" s="10">
        <v>4</v>
      </c>
      <c r="C94" s="10">
        <v>88</v>
      </c>
      <c r="D94" s="11">
        <f>H93</f>
        <v>928.23809283716093</v>
      </c>
      <c r="E94" s="4">
        <v>1657</v>
      </c>
      <c r="F94" s="6">
        <f t="shared" ref="F94:F104" si="14">D94/E94</f>
        <v>0.56019196912321123</v>
      </c>
      <c r="G94" s="4">
        <v>1.0129999999999999</v>
      </c>
      <c r="H94" s="13">
        <f t="shared" si="8"/>
        <v>1569.4118530070978</v>
      </c>
      <c r="I94" s="9">
        <f t="shared" si="12"/>
        <v>1919.2945222135872</v>
      </c>
      <c r="J94" s="13">
        <f t="shared" si="9"/>
        <v>2086.3567363860193</v>
      </c>
      <c r="K94" s="9">
        <f t="shared" si="10"/>
        <v>-641.17376016993683</v>
      </c>
      <c r="L94" s="9">
        <f t="shared" si="11"/>
        <v>641.17376016993683</v>
      </c>
    </row>
    <row r="95" spans="1:13">
      <c r="A95" s="3"/>
      <c r="B95" s="10">
        <v>5</v>
      </c>
      <c r="C95" s="10">
        <v>89</v>
      </c>
      <c r="D95" s="11">
        <f>H94</f>
        <v>1569.4118530070978</v>
      </c>
      <c r="E95" s="4">
        <v>1643</v>
      </c>
      <c r="F95" s="6">
        <f t="shared" si="14"/>
        <v>0.95521110956001076</v>
      </c>
      <c r="G95" s="4">
        <v>1.0680000000000001</v>
      </c>
      <c r="H95" s="13">
        <f t="shared" si="8"/>
        <v>862.75886375356629</v>
      </c>
      <c r="I95" s="9">
        <f t="shared" si="12"/>
        <v>432.70987814894778</v>
      </c>
      <c r="J95" s="13">
        <f t="shared" si="9"/>
        <v>117.55504235296007</v>
      </c>
      <c r="K95" s="9">
        <f t="shared" si="10"/>
        <v>706.65298925353147</v>
      </c>
      <c r="L95" s="9">
        <f t="shared" si="11"/>
        <v>706.65298925353147</v>
      </c>
    </row>
    <row r="96" spans="1:13">
      <c r="A96" s="3"/>
      <c r="B96" s="10">
        <v>6</v>
      </c>
      <c r="C96" s="10">
        <v>90</v>
      </c>
      <c r="D96" s="11">
        <f t="shared" ref="D96:D104" si="15">H95</f>
        <v>862.75886375356629</v>
      </c>
      <c r="E96" s="4">
        <v>1124</v>
      </c>
      <c r="F96" s="6">
        <f t="shared" si="14"/>
        <v>0.7675790602789736</v>
      </c>
      <c r="G96" s="4">
        <v>1.123</v>
      </c>
      <c r="H96" s="13">
        <f t="shared" si="8"/>
        <v>1641.5780828816255</v>
      </c>
      <c r="I96" s="9">
        <f t="shared" si="12"/>
        <v>2137.7628404361726</v>
      </c>
      <c r="J96" s="13">
        <f t="shared" si="9"/>
        <v>2585.7116204649942</v>
      </c>
      <c r="K96" s="9">
        <f t="shared" si="10"/>
        <v>-778.81921912805922</v>
      </c>
      <c r="L96" s="9">
        <f t="shared" si="11"/>
        <v>778.81921912805922</v>
      </c>
    </row>
    <row r="97" spans="1:15">
      <c r="A97" s="3"/>
      <c r="B97" s="10">
        <v>7</v>
      </c>
      <c r="C97" s="10">
        <v>91</v>
      </c>
      <c r="D97" s="11">
        <f t="shared" si="15"/>
        <v>1641.5780828816255</v>
      </c>
      <c r="E97" s="4">
        <v>1074</v>
      </c>
      <c r="F97" s="6">
        <f t="shared" si="14"/>
        <v>1.5284712131113831</v>
      </c>
      <c r="G97" s="4">
        <v>1.0489999999999999</v>
      </c>
      <c r="H97" s="13">
        <f t="shared" si="8"/>
        <v>783.22272981933236</v>
      </c>
      <c r="I97" s="9">
        <f t="shared" si="12"/>
        <v>225.25687541226318</v>
      </c>
      <c r="J97" s="13">
        <f t="shared" si="9"/>
        <v>-343.308065944433</v>
      </c>
      <c r="K97" s="9">
        <f t="shared" si="10"/>
        <v>858.35535306229315</v>
      </c>
      <c r="L97" s="9">
        <f t="shared" si="11"/>
        <v>858.35535306229315</v>
      </c>
    </row>
    <row r="98" spans="1:15">
      <c r="A98" s="3">
        <v>14</v>
      </c>
      <c r="B98" s="10">
        <v>1</v>
      </c>
      <c r="C98" s="10">
        <v>92</v>
      </c>
      <c r="D98" s="11">
        <f t="shared" si="15"/>
        <v>783.22272981933236</v>
      </c>
      <c r="E98" s="4">
        <v>1839</v>
      </c>
      <c r="F98" s="6">
        <f t="shared" si="14"/>
        <v>0.42589599228892461</v>
      </c>
      <c r="G98" s="4">
        <v>0.86499999999999999</v>
      </c>
      <c r="H98" s="13">
        <f t="shared" si="8"/>
        <v>1729.2367649577591</v>
      </c>
      <c r="I98" s="9">
        <f t="shared" si="12"/>
        <v>2349.7386866163069</v>
      </c>
      <c r="J98" s="13">
        <f t="shared" si="9"/>
        <v>3030.9983870598662</v>
      </c>
      <c r="K98" s="9">
        <f t="shared" si="10"/>
        <v>-946.01403513842672</v>
      </c>
      <c r="L98" s="9">
        <f t="shared" si="11"/>
        <v>946.01403513842672</v>
      </c>
    </row>
    <row r="99" spans="1:15">
      <c r="A99" s="3"/>
      <c r="B99" s="10">
        <v>2</v>
      </c>
      <c r="C99" s="10">
        <v>93</v>
      </c>
      <c r="D99" s="11">
        <f t="shared" si="15"/>
        <v>1729.2367649577591</v>
      </c>
      <c r="E99" s="4">
        <v>1862</v>
      </c>
      <c r="F99" s="6">
        <f t="shared" si="14"/>
        <v>0.92869858483230883</v>
      </c>
      <c r="G99" s="4">
        <v>0.91100000000000003</v>
      </c>
      <c r="H99" s="13">
        <f t="shared" si="8"/>
        <v>686.61199249485571</v>
      </c>
      <c r="I99" s="9">
        <f t="shared" si="12"/>
        <v>-3.5248579154881554E-2</v>
      </c>
      <c r="J99" s="13">
        <f t="shared" si="9"/>
        <v>-790.22023024904126</v>
      </c>
      <c r="K99" s="9">
        <f t="shared" si="10"/>
        <v>1042.6247724629034</v>
      </c>
      <c r="L99" s="9">
        <f t="shared" si="11"/>
        <v>1042.6247724629034</v>
      </c>
    </row>
    <row r="100" spans="1:15">
      <c r="A100" s="3"/>
      <c r="B100" s="10">
        <v>3</v>
      </c>
      <c r="C100" s="10">
        <v>94</v>
      </c>
      <c r="D100" s="11">
        <f t="shared" si="15"/>
        <v>686.61199249485571</v>
      </c>
      <c r="E100" s="4">
        <v>1886</v>
      </c>
      <c r="F100" s="6">
        <f t="shared" si="14"/>
        <v>0.36405726007150357</v>
      </c>
      <c r="G100" s="4">
        <v>0.97299999999999998</v>
      </c>
      <c r="H100" s="13">
        <f t="shared" si="8"/>
        <v>1835.7137772207607</v>
      </c>
      <c r="I100" s="9">
        <f t="shared" si="12"/>
        <v>2593.8727717262163</v>
      </c>
      <c r="J100" s="13">
        <f t="shared" si="9"/>
        <v>3492.8566616025191</v>
      </c>
      <c r="K100" s="9">
        <f t="shared" si="10"/>
        <v>-1149.101784725905</v>
      </c>
      <c r="L100" s="9">
        <f t="shared" si="11"/>
        <v>1149.101784725905</v>
      </c>
      <c r="O100">
        <f>COUNT(M7:M93)</f>
        <v>87</v>
      </c>
    </row>
    <row r="101" spans="1:15">
      <c r="A101" s="3"/>
      <c r="B101" s="10">
        <v>4</v>
      </c>
      <c r="C101" s="10">
        <v>95</v>
      </c>
      <c r="D101" s="11">
        <f t="shared" si="15"/>
        <v>1835.7137772207607</v>
      </c>
      <c r="E101" s="4">
        <v>1696</v>
      </c>
      <c r="F101" s="6">
        <f t="shared" si="14"/>
        <v>1.0823784063801656</v>
      </c>
      <c r="G101" s="4">
        <v>1.0129999999999999</v>
      </c>
      <c r="H101" s="13">
        <f t="shared" si="8"/>
        <v>569.26112183150735</v>
      </c>
      <c r="I101" s="9">
        <f t="shared" si="12"/>
        <v>-267.0183971208246</v>
      </c>
      <c r="J101" s="13">
        <f t="shared" si="9"/>
        <v>-1277.7592758805085</v>
      </c>
      <c r="K101" s="9">
        <f t="shared" si="10"/>
        <v>1266.4526553892533</v>
      </c>
      <c r="L101" s="9">
        <f t="shared" si="11"/>
        <v>1266.4526553892533</v>
      </c>
    </row>
    <row r="102" spans="1:15">
      <c r="A102" s="3"/>
      <c r="B102" s="10">
        <v>5</v>
      </c>
      <c r="C102" s="10">
        <v>96</v>
      </c>
      <c r="D102" s="11">
        <f t="shared" si="15"/>
        <v>569.26112183150735</v>
      </c>
      <c r="E102" s="4">
        <v>1002</v>
      </c>
      <c r="F102" s="6">
        <f t="shared" si="14"/>
        <v>0.56812487208733264</v>
      </c>
      <c r="G102" s="4">
        <v>1.0680000000000001</v>
      </c>
      <c r="H102" s="13">
        <f t="shared" si="8"/>
        <v>1965.0489881997328</v>
      </c>
      <c r="I102" s="9">
        <f t="shared" si="12"/>
        <v>2887.0798643915532</v>
      </c>
      <c r="J102" s="13">
        <f t="shared" si="9"/>
        <v>4015.1449143916489</v>
      </c>
      <c r="K102" s="9">
        <f t="shared" si="10"/>
        <v>-1395.7878663682254</v>
      </c>
      <c r="L102" s="9">
        <f t="shared" si="11"/>
        <v>1395.7878663682254</v>
      </c>
    </row>
    <row r="103" spans="1:15">
      <c r="A103" s="3"/>
      <c r="B103" s="10">
        <v>6</v>
      </c>
      <c r="C103" s="10">
        <v>97</v>
      </c>
      <c r="D103" s="11">
        <f t="shared" si="15"/>
        <v>1965.0489881997328</v>
      </c>
      <c r="E103" s="4">
        <v>764</v>
      </c>
      <c r="F103" s="6">
        <f t="shared" si="14"/>
        <v>2.5720536494760902</v>
      </c>
      <c r="G103" s="4">
        <v>1.123</v>
      </c>
      <c r="H103" s="13">
        <f t="shared" si="8"/>
        <v>426.71768176651869</v>
      </c>
      <c r="I103" s="9">
        <f t="shared" si="12"/>
        <v>-589.64824944851557</v>
      </c>
      <c r="J103" s="13">
        <f t="shared" si="9"/>
        <v>-1842.8575329605915</v>
      </c>
      <c r="K103" s="9">
        <f t="shared" si="10"/>
        <v>1538.3313064332142</v>
      </c>
      <c r="L103" s="9">
        <f t="shared" si="11"/>
        <v>1538.3313064332142</v>
      </c>
    </row>
    <row r="104" spans="1:15">
      <c r="A104" s="3"/>
      <c r="B104" s="10">
        <v>7</v>
      </c>
      <c r="C104" s="10">
        <v>98</v>
      </c>
      <c r="D104" s="11">
        <f t="shared" si="15"/>
        <v>426.71768176651869</v>
      </c>
      <c r="E104" s="4">
        <v>1106</v>
      </c>
      <c r="F104" s="6">
        <f t="shared" si="14"/>
        <v>0.38582068875815434</v>
      </c>
      <c r="G104" s="4">
        <v>1.0489999999999999</v>
      </c>
      <c r="H104" s="13">
        <f t="shared" si="8"/>
        <v>2122.1495345379185</v>
      </c>
      <c r="I104" s="9">
        <f t="shared" si="12"/>
        <v>3242.3976070238568</v>
      </c>
      <c r="J104" s="13">
        <f t="shared" si="9"/>
        <v>4630.5835530119602</v>
      </c>
      <c r="K104" s="9">
        <f t="shared" si="10"/>
        <v>-1695.4318527713999</v>
      </c>
      <c r="L104" s="9">
        <f t="shared" si="11"/>
        <v>1695.4318527713999</v>
      </c>
    </row>
    <row r="105" spans="1:15">
      <c r="G105" s="4"/>
    </row>
    <row r="106" spans="1:15">
      <c r="G106" s="4"/>
    </row>
    <row r="107" spans="1:15">
      <c r="G107" s="4"/>
    </row>
  </sheetData>
  <mergeCells count="2">
    <mergeCell ref="O5:S5"/>
    <mergeCell ref="H5:J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2D14-70D2-4BE4-A79E-2B28464F3457}">
  <dimension ref="A1:N100"/>
  <sheetViews>
    <sheetView zoomScale="95" zoomScaleNormal="95" workbookViewId="0">
      <selection activeCell="M11" sqref="M11"/>
    </sheetView>
  </sheetViews>
  <sheetFormatPr defaultRowHeight="11.4"/>
  <cols>
    <col min="2" max="2" width="13.75" customWidth="1"/>
    <col min="3" max="3" width="12.625" customWidth="1"/>
    <col min="4" max="4" width="41.75" customWidth="1"/>
    <col min="9" max="9" width="11.75" customWidth="1"/>
    <col min="10" max="10" width="11.25" customWidth="1"/>
    <col min="18" max="18" width="20.375" customWidth="1"/>
    <col min="19" max="19" width="19.25" customWidth="1"/>
  </cols>
  <sheetData>
    <row r="1" spans="1:14" ht="30.6" customHeight="1" thickBot="1">
      <c r="A1" s="130" t="s">
        <v>74</v>
      </c>
      <c r="B1" s="130" t="s">
        <v>107</v>
      </c>
      <c r="C1" s="130" t="s">
        <v>76</v>
      </c>
      <c r="D1" s="130" t="s">
        <v>77</v>
      </c>
      <c r="E1" s="130" t="s">
        <v>78</v>
      </c>
      <c r="F1" s="130" t="s">
        <v>79</v>
      </c>
      <c r="G1" s="130" t="s">
        <v>90</v>
      </c>
      <c r="H1" s="130" t="s">
        <v>91</v>
      </c>
      <c r="I1" s="130" t="s">
        <v>92</v>
      </c>
      <c r="J1" s="130" t="s">
        <v>93</v>
      </c>
    </row>
    <row r="2" spans="1:14" ht="15" thickBot="1">
      <c r="A2" s="115">
        <v>1</v>
      </c>
      <c r="B2" s="115">
        <v>1</v>
      </c>
      <c r="C2" s="116">
        <v>1470</v>
      </c>
      <c r="D2" s="116">
        <v>1512</v>
      </c>
      <c r="E2" s="117">
        <f t="shared" ref="E2:E65" si="0">C2/D2</f>
        <v>0.97222222222222221</v>
      </c>
      <c r="F2" s="117">
        <v>0.86477254160930805</v>
      </c>
      <c r="G2" s="132"/>
      <c r="H2" s="132"/>
      <c r="I2" s="132">
        <f t="shared" ref="I2:I7" si="1">C2-AVERAGE($C$2:$C$8)</f>
        <v>273</v>
      </c>
    </row>
    <row r="3" spans="1:14" ht="14.4">
      <c r="A3" s="115"/>
      <c r="B3" s="115">
        <v>2</v>
      </c>
      <c r="C3" s="116">
        <v>870</v>
      </c>
      <c r="D3" s="116">
        <v>864</v>
      </c>
      <c r="E3" s="117">
        <f t="shared" si="0"/>
        <v>1.0069444444444444</v>
      </c>
      <c r="F3" s="117">
        <v>0.91058524219765702</v>
      </c>
      <c r="G3" s="132"/>
      <c r="H3" s="132"/>
      <c r="I3" s="132">
        <f t="shared" si="1"/>
        <v>-327</v>
      </c>
      <c r="L3" s="135" t="s">
        <v>30</v>
      </c>
      <c r="M3" s="136" t="s">
        <v>94</v>
      </c>
      <c r="N3" s="137">
        <v>0.17210250445103664</v>
      </c>
    </row>
    <row r="4" spans="1:14" ht="14.4">
      <c r="A4" s="115"/>
      <c r="B4" s="115">
        <v>3</v>
      </c>
      <c r="C4" s="116">
        <v>986</v>
      </c>
      <c r="D4" s="116">
        <v>827</v>
      </c>
      <c r="E4" s="117">
        <f t="shared" si="0"/>
        <v>1.1922611850060461</v>
      </c>
      <c r="F4" s="117">
        <v>0.97288319361211095</v>
      </c>
      <c r="G4" s="132"/>
      <c r="H4" s="132"/>
      <c r="I4" s="132">
        <f t="shared" si="1"/>
        <v>-211</v>
      </c>
      <c r="L4" s="19" t="s">
        <v>97</v>
      </c>
      <c r="M4" s="15" t="s">
        <v>95</v>
      </c>
      <c r="N4" s="138">
        <v>0</v>
      </c>
    </row>
    <row r="5" spans="1:14" ht="14.4">
      <c r="A5" s="115"/>
      <c r="B5" s="115">
        <v>4</v>
      </c>
      <c r="C5" s="116">
        <v>1247</v>
      </c>
      <c r="D5" s="116">
        <v>952</v>
      </c>
      <c r="E5" s="117">
        <f t="shared" si="0"/>
        <v>1.3098739495798319</v>
      </c>
      <c r="F5" s="117">
        <v>1.0125249125445099</v>
      </c>
      <c r="G5" s="132"/>
      <c r="H5" s="132"/>
      <c r="I5" s="132">
        <f t="shared" si="1"/>
        <v>50</v>
      </c>
      <c r="L5" s="19" t="s">
        <v>98</v>
      </c>
      <c r="M5" s="15" t="s">
        <v>96</v>
      </c>
      <c r="N5" s="138">
        <v>0.72869786784960444</v>
      </c>
    </row>
    <row r="6" spans="1:14" ht="15" thickBot="1">
      <c r="A6" s="115"/>
      <c r="B6" s="115">
        <v>5</v>
      </c>
      <c r="C6" s="116">
        <v>1109</v>
      </c>
      <c r="D6" s="116">
        <v>740</v>
      </c>
      <c r="E6" s="117">
        <f t="shared" si="0"/>
        <v>1.4986486486486486</v>
      </c>
      <c r="F6" s="117">
        <v>1.06788130867061</v>
      </c>
      <c r="G6" s="132"/>
      <c r="H6" s="132"/>
      <c r="I6" s="132">
        <f t="shared" si="1"/>
        <v>-88</v>
      </c>
      <c r="L6" s="184" t="s">
        <v>99</v>
      </c>
      <c r="M6" s="185"/>
      <c r="N6" s="139">
        <v>7</v>
      </c>
    </row>
    <row r="7" spans="1:14" ht="14.4">
      <c r="A7" s="115"/>
      <c r="B7" s="115">
        <v>6</v>
      </c>
      <c r="C7" s="116">
        <v>1197</v>
      </c>
      <c r="D7" s="116">
        <v>908</v>
      </c>
      <c r="E7" s="117">
        <f t="shared" si="0"/>
        <v>1.3182819383259912</v>
      </c>
      <c r="F7" s="117">
        <v>1.12272653566337</v>
      </c>
      <c r="G7" s="132"/>
      <c r="H7" s="132"/>
      <c r="I7" s="132">
        <f t="shared" si="1"/>
        <v>0</v>
      </c>
    </row>
    <row r="8" spans="1:14" ht="14.4">
      <c r="A8" s="119"/>
      <c r="B8" s="119">
        <v>7</v>
      </c>
      <c r="C8" s="120">
        <v>1500</v>
      </c>
      <c r="D8" s="120">
        <v>1311</v>
      </c>
      <c r="E8" s="121">
        <f t="shared" si="0"/>
        <v>1.1441647597254005</v>
      </c>
      <c r="F8" s="121">
        <v>1.0486262657024299</v>
      </c>
      <c r="G8" s="133">
        <f>C8-I8</f>
        <v>1197</v>
      </c>
      <c r="H8" s="134">
        <v>0</v>
      </c>
      <c r="I8" s="133">
        <f>C8-AVERAGE($C$2:$C$8)</f>
        <v>303</v>
      </c>
      <c r="J8" s="8"/>
    </row>
    <row r="9" spans="1:14" ht="14.4">
      <c r="A9" s="115">
        <v>2</v>
      </c>
      <c r="B9" s="115">
        <v>1</v>
      </c>
      <c r="C9" s="116">
        <v>1854</v>
      </c>
      <c r="D9" s="116">
        <v>2034</v>
      </c>
      <c r="E9" s="117">
        <f t="shared" si="0"/>
        <v>0.91150442477876104</v>
      </c>
      <c r="F9" s="117">
        <v>0.86477254160930805</v>
      </c>
      <c r="G9">
        <f>$N$3*(C9-I2)+(1-$N$3)*(G8+H8)</f>
        <v>1263.0873617091979</v>
      </c>
      <c r="H9">
        <f>$N$4*(G9-G8)+(1-$N$4)*H8</f>
        <v>0</v>
      </c>
      <c r="I9">
        <f>$N$5*(C9-G9)+(1-$N$5)*I2</f>
        <v>504.66226168495001</v>
      </c>
      <c r="J9" s="131">
        <f>SUM(G8:I8)</f>
        <v>1500</v>
      </c>
    </row>
    <row r="10" spans="1:14" ht="15" thickBot="1">
      <c r="A10" s="115"/>
      <c r="B10" s="115">
        <v>2</v>
      </c>
      <c r="C10" s="116">
        <v>1489</v>
      </c>
      <c r="D10" s="116">
        <v>1584</v>
      </c>
      <c r="E10" s="117">
        <f t="shared" si="0"/>
        <v>0.94002525252525249</v>
      </c>
      <c r="F10" s="117">
        <v>0.91058524219765702</v>
      </c>
      <c r="G10">
        <f t="shared" ref="G10:G73" si="2">$N$3*(C10-I3)+(1-$N$3)*(G9+H9)</f>
        <v>1358.245011501675</v>
      </c>
      <c r="H10">
        <f t="shared" ref="H10:H73" si="3">$N$4*(G10-G9)+(1-$N$4)*H9</f>
        <v>0</v>
      </c>
      <c r="I10">
        <f t="shared" ref="I10:I73" si="4">$N$5*(C10-G10)+(1-$N$5)*I3</f>
        <v>6.5650841162496505</v>
      </c>
      <c r="J10" s="131">
        <f t="shared" ref="J10:J73" si="5">SUM(G9:I9)</f>
        <v>1767.7496233941479</v>
      </c>
    </row>
    <row r="11" spans="1:14" ht="15" thickBot="1">
      <c r="A11" s="115"/>
      <c r="B11" s="115">
        <v>3</v>
      </c>
      <c r="C11" s="116">
        <v>1792</v>
      </c>
      <c r="D11" s="116">
        <v>1682</v>
      </c>
      <c r="E11" s="117">
        <f t="shared" si="0"/>
        <v>1.0653983353151011</v>
      </c>
      <c r="F11" s="117">
        <v>0.97288319361211095</v>
      </c>
      <c r="G11">
        <f t="shared" si="2"/>
        <v>1469.2089597795359</v>
      </c>
      <c r="H11">
        <f t="shared" si="3"/>
        <v>0</v>
      </c>
      <c r="I11">
        <f t="shared" si="4"/>
        <v>177.97239288587463</v>
      </c>
      <c r="J11" s="131">
        <f t="shared" si="5"/>
        <v>1364.8100956179246</v>
      </c>
      <c r="L11" s="150" t="s">
        <v>28</v>
      </c>
      <c r="M11" s="151">
        <f>SUMXMY2(J9:J88,C9:C88)/COUNT(B9:B88)</f>
        <v>80184.991614013459</v>
      </c>
    </row>
    <row r="12" spans="1:14" ht="14.4">
      <c r="A12" s="115"/>
      <c r="B12" s="115">
        <v>4</v>
      </c>
      <c r="C12" s="116">
        <v>1708</v>
      </c>
      <c r="D12" s="116">
        <v>1684</v>
      </c>
      <c r="E12" s="117">
        <f t="shared" si="0"/>
        <v>1.0142517814726841</v>
      </c>
      <c r="F12" s="117">
        <v>1.0125249125445099</v>
      </c>
      <c r="G12">
        <f t="shared" si="2"/>
        <v>1501.7003706193941</v>
      </c>
      <c r="H12">
        <f t="shared" si="3"/>
        <v>0</v>
      </c>
      <c r="I12">
        <f t="shared" si="4"/>
        <v>163.89520667533088</v>
      </c>
      <c r="J12" s="131">
        <f t="shared" si="5"/>
        <v>1647.1813526654105</v>
      </c>
    </row>
    <row r="13" spans="1:14" ht="14.4">
      <c r="A13" s="115"/>
      <c r="B13" s="115">
        <v>5</v>
      </c>
      <c r="C13" s="116">
        <v>1787</v>
      </c>
      <c r="D13" s="116">
        <v>1600</v>
      </c>
      <c r="E13" s="117">
        <f t="shared" si="0"/>
        <v>1.1168750000000001</v>
      </c>
      <c r="F13" s="117">
        <v>1.06788130867061</v>
      </c>
      <c r="G13">
        <f t="shared" si="2"/>
        <v>1565.9461717464401</v>
      </c>
      <c r="H13">
        <f t="shared" si="3"/>
        <v>0</v>
      </c>
      <c r="I13">
        <f t="shared" si="4"/>
        <v>137.20686569912695</v>
      </c>
      <c r="J13" s="131">
        <f t="shared" si="5"/>
        <v>1665.595577294725</v>
      </c>
    </row>
    <row r="14" spans="1:14" ht="14.4">
      <c r="A14" s="115"/>
      <c r="B14" s="115">
        <v>6</v>
      </c>
      <c r="C14" s="116">
        <v>1314</v>
      </c>
      <c r="D14" s="116">
        <v>1077</v>
      </c>
      <c r="E14" s="117">
        <f t="shared" si="0"/>
        <v>1.2200557103064067</v>
      </c>
      <c r="F14" s="117">
        <v>1.12272653566337</v>
      </c>
      <c r="G14">
        <f t="shared" si="2"/>
        <v>1522.5856046020267</v>
      </c>
      <c r="H14">
        <f t="shared" si="3"/>
        <v>0</v>
      </c>
      <c r="I14">
        <f t="shared" si="4"/>
        <v>-151.99588533761749</v>
      </c>
      <c r="J14" s="131">
        <f t="shared" si="5"/>
        <v>1703.153037445567</v>
      </c>
    </row>
    <row r="15" spans="1:14" ht="14.4">
      <c r="A15" s="119"/>
      <c r="B15" s="119">
        <v>7</v>
      </c>
      <c r="C15" s="120">
        <v>1136</v>
      </c>
      <c r="D15" s="120">
        <v>956</v>
      </c>
      <c r="E15" s="121">
        <f t="shared" si="0"/>
        <v>1.1882845188284519</v>
      </c>
      <c r="F15" s="121">
        <v>1.0486262657024299</v>
      </c>
      <c r="G15">
        <f t="shared" si="2"/>
        <v>1403.9061950166356</v>
      </c>
      <c r="H15">
        <f t="shared" si="3"/>
        <v>0</v>
      </c>
      <c r="I15">
        <f t="shared" si="4"/>
        <v>-113.01812705075282</v>
      </c>
      <c r="J15" s="131">
        <f t="shared" si="5"/>
        <v>1370.5897192644093</v>
      </c>
    </row>
    <row r="16" spans="1:14" ht="14.4">
      <c r="A16" s="115">
        <v>3</v>
      </c>
      <c r="B16" s="115">
        <v>1</v>
      </c>
      <c r="C16" s="116">
        <v>1537</v>
      </c>
      <c r="D16" s="116">
        <v>1455</v>
      </c>
      <c r="E16" s="117">
        <f t="shared" si="0"/>
        <v>1.0563573883161512</v>
      </c>
      <c r="F16" s="117">
        <v>0.86477254160930805</v>
      </c>
      <c r="G16">
        <f t="shared" si="2"/>
        <v>1339.9583330432861</v>
      </c>
      <c r="H16">
        <f t="shared" si="3"/>
        <v>0</v>
      </c>
      <c r="I16">
        <f t="shared" si="4"/>
        <v>280.4997901998571</v>
      </c>
      <c r="J16" s="131">
        <f t="shared" si="5"/>
        <v>1290.8880679658828</v>
      </c>
    </row>
    <row r="17" spans="1:10" ht="14.4">
      <c r="A17" s="115"/>
      <c r="B17" s="115">
        <v>2</v>
      </c>
      <c r="C17" s="116">
        <v>1132</v>
      </c>
      <c r="D17" s="116">
        <v>1001</v>
      </c>
      <c r="E17" s="117">
        <f t="shared" si="0"/>
        <v>1.1308691308691308</v>
      </c>
      <c r="F17" s="117">
        <v>0.91058524219765702</v>
      </c>
      <c r="G17">
        <f t="shared" si="2"/>
        <v>1303.0383156867354</v>
      </c>
      <c r="H17">
        <f t="shared" si="3"/>
        <v>0</v>
      </c>
      <c r="I17">
        <f t="shared" si="4"/>
        <v>-122.85413464302638</v>
      </c>
      <c r="J17" s="131">
        <f t="shared" si="5"/>
        <v>1620.4581232431433</v>
      </c>
    </row>
    <row r="18" spans="1:10" ht="14.4">
      <c r="A18" s="115"/>
      <c r="B18" s="115">
        <v>3</v>
      </c>
      <c r="C18" s="116">
        <v>1368</v>
      </c>
      <c r="D18" s="116">
        <v>1131</v>
      </c>
      <c r="E18" s="117">
        <f t="shared" si="0"/>
        <v>1.209549071618037</v>
      </c>
      <c r="F18" s="117">
        <v>0.97288319361211095</v>
      </c>
      <c r="G18">
        <f t="shared" si="2"/>
        <v>1283.5888897116029</v>
      </c>
      <c r="H18">
        <f t="shared" si="3"/>
        <v>0</v>
      </c>
      <c r="I18">
        <f t="shared" si="4"/>
        <v>109.79448574381848</v>
      </c>
      <c r="J18" s="131">
        <f t="shared" si="5"/>
        <v>1180.184181043709</v>
      </c>
    </row>
    <row r="19" spans="1:10" ht="14.4">
      <c r="A19" s="115"/>
      <c r="B19" s="115">
        <v>4</v>
      </c>
      <c r="C19" s="116">
        <v>1488</v>
      </c>
      <c r="D19" s="116">
        <v>1151</v>
      </c>
      <c r="E19" s="117">
        <f t="shared" si="0"/>
        <v>1.2927888792354474</v>
      </c>
      <c r="F19" s="117">
        <v>1.0125249125445099</v>
      </c>
      <c r="G19">
        <f t="shared" si="2"/>
        <v>1290.5617781935082</v>
      </c>
      <c r="H19">
        <f t="shared" si="3"/>
        <v>0</v>
      </c>
      <c r="I19">
        <f t="shared" si="4"/>
        <v>188.33793028265487</v>
      </c>
      <c r="J19" s="131">
        <f t="shared" si="5"/>
        <v>1393.3833754554214</v>
      </c>
    </row>
    <row r="20" spans="1:10" ht="14.4">
      <c r="A20" s="115"/>
      <c r="B20" s="115">
        <v>5</v>
      </c>
      <c r="C20" s="116">
        <v>1392</v>
      </c>
      <c r="D20" s="116">
        <v>942</v>
      </c>
      <c r="E20" s="117">
        <f t="shared" si="0"/>
        <v>1.4777070063694266</v>
      </c>
      <c r="F20" s="117">
        <v>1.06788130867061</v>
      </c>
      <c r="G20">
        <f t="shared" si="2"/>
        <v>1284.4059049987682</v>
      </c>
      <c r="H20">
        <f t="shared" si="3"/>
        <v>0</v>
      </c>
      <c r="I20">
        <f t="shared" si="4"/>
        <v>115.62810283045154</v>
      </c>
      <c r="J20" s="131">
        <f t="shared" si="5"/>
        <v>1478.8997084761631</v>
      </c>
    </row>
    <row r="21" spans="1:10" ht="14.4">
      <c r="A21" s="115"/>
      <c r="B21" s="115">
        <v>6</v>
      </c>
      <c r="C21" s="116">
        <v>1321</v>
      </c>
      <c r="D21" s="116">
        <v>884</v>
      </c>
      <c r="E21" s="117">
        <f t="shared" si="0"/>
        <v>1.494343891402715</v>
      </c>
      <c r="F21" s="117">
        <v>1.12272653566337</v>
      </c>
      <c r="G21">
        <f t="shared" si="2"/>
        <v>1316.8627129294557</v>
      </c>
      <c r="H21">
        <f t="shared" si="3"/>
        <v>0</v>
      </c>
      <c r="I21">
        <f t="shared" si="4"/>
        <v>-38.22197550319531</v>
      </c>
      <c r="J21" s="131">
        <f t="shared" si="5"/>
        <v>1400.0340078292197</v>
      </c>
    </row>
    <row r="22" spans="1:10" ht="14.4">
      <c r="A22" s="119"/>
      <c r="B22" s="119">
        <v>7</v>
      </c>
      <c r="C22" s="120">
        <v>1469</v>
      </c>
      <c r="D22" s="120">
        <v>1315</v>
      </c>
      <c r="E22" s="121">
        <f t="shared" si="0"/>
        <v>1.1171102661596959</v>
      </c>
      <c r="F22" s="121">
        <v>1.0486262657024299</v>
      </c>
      <c r="G22">
        <f t="shared" si="2"/>
        <v>1362.4966237684826</v>
      </c>
      <c r="H22">
        <f t="shared" si="3"/>
        <v>0</v>
      </c>
      <c r="I22">
        <f t="shared" si="4"/>
        <v>46.946724338177461</v>
      </c>
      <c r="J22" s="131">
        <f t="shared" si="5"/>
        <v>1278.6407374262603</v>
      </c>
    </row>
    <row r="23" spans="1:10" ht="14.4">
      <c r="A23" s="115">
        <v>4</v>
      </c>
      <c r="B23" s="115">
        <v>1</v>
      </c>
      <c r="C23" s="116">
        <v>1795</v>
      </c>
      <c r="D23" s="116">
        <v>1885</v>
      </c>
      <c r="E23" s="117">
        <f t="shared" si="0"/>
        <v>0.95225464190981435</v>
      </c>
      <c r="F23" s="117">
        <v>0.86477254160930805</v>
      </c>
      <c r="G23">
        <f t="shared" si="2"/>
        <v>1388.6568216100698</v>
      </c>
      <c r="H23">
        <f t="shared" si="3"/>
        <v>0</v>
      </c>
      <c r="I23">
        <f t="shared" si="4"/>
        <v>372.20159885693351</v>
      </c>
      <c r="J23" s="131">
        <f t="shared" si="5"/>
        <v>1409.4433481066601</v>
      </c>
    </row>
    <row r="24" spans="1:10" ht="14.4">
      <c r="A24" s="115"/>
      <c r="B24" s="115">
        <v>2</v>
      </c>
      <c r="C24" s="116">
        <v>1780</v>
      </c>
      <c r="D24" s="116">
        <v>1963</v>
      </c>
      <c r="E24" s="117">
        <f t="shared" si="0"/>
        <v>0.90677534386143654</v>
      </c>
      <c r="F24" s="117">
        <v>0.91058524219765702</v>
      </c>
      <c r="G24">
        <f t="shared" si="2"/>
        <v>1477.1514669650353</v>
      </c>
      <c r="H24">
        <f t="shared" si="3"/>
        <v>0</v>
      </c>
      <c r="I24">
        <f t="shared" si="4"/>
        <v>187.35449163181443</v>
      </c>
      <c r="J24" s="131">
        <f t="shared" si="5"/>
        <v>1760.8584204670033</v>
      </c>
    </row>
    <row r="25" spans="1:10" ht="14.4">
      <c r="A25" s="115"/>
      <c r="B25" s="115">
        <v>3</v>
      </c>
      <c r="C25" s="116">
        <v>1841</v>
      </c>
      <c r="D25" s="116">
        <v>2006</v>
      </c>
      <c r="E25" s="117">
        <f t="shared" si="0"/>
        <v>0.91774675972083752</v>
      </c>
      <c r="F25" s="117">
        <v>0.97288319361211095</v>
      </c>
      <c r="G25">
        <f t="shared" si="2"/>
        <v>1520.8748047697636</v>
      </c>
      <c r="H25">
        <f t="shared" si="3"/>
        <v>0</v>
      </c>
      <c r="I25">
        <f t="shared" si="4"/>
        <v>263.0620252898658</v>
      </c>
      <c r="J25" s="131">
        <f t="shared" si="5"/>
        <v>1664.5059585968497</v>
      </c>
    </row>
    <row r="26" spans="1:10" ht="14.4">
      <c r="A26" s="115"/>
      <c r="B26" s="115">
        <v>4</v>
      </c>
      <c r="C26" s="116">
        <v>1774</v>
      </c>
      <c r="D26" s="116">
        <v>1855</v>
      </c>
      <c r="E26" s="117">
        <f t="shared" si="0"/>
        <v>0.95633423180592991</v>
      </c>
      <c r="F26" s="117">
        <v>1.0125249125445099</v>
      </c>
      <c r="G26">
        <f t="shared" si="2"/>
        <v>1532.0248553237752</v>
      </c>
      <c r="H26">
        <f t="shared" si="3"/>
        <v>0</v>
      </c>
      <c r="I26">
        <f t="shared" si="4"/>
        <v>227.42325404864138</v>
      </c>
      <c r="J26" s="131">
        <f t="shared" si="5"/>
        <v>1783.9368300596293</v>
      </c>
    </row>
    <row r="27" spans="1:10" ht="14.4">
      <c r="A27" s="115"/>
      <c r="B27" s="115">
        <v>5</v>
      </c>
      <c r="C27" s="116">
        <v>1835</v>
      </c>
      <c r="D27" s="116">
        <v>1962</v>
      </c>
      <c r="E27" s="117">
        <f t="shared" si="0"/>
        <v>0.93527013251783897</v>
      </c>
      <c r="F27" s="117">
        <v>1.06788130867061</v>
      </c>
      <c r="G27">
        <f t="shared" si="2"/>
        <v>1564.2677504269259</v>
      </c>
      <c r="H27">
        <f t="shared" si="3"/>
        <v>0</v>
      </c>
      <c r="I27">
        <f t="shared" si="4"/>
        <v>228.65216385643279</v>
      </c>
      <c r="J27" s="131">
        <f t="shared" si="5"/>
        <v>1759.4481093724166</v>
      </c>
    </row>
    <row r="28" spans="1:10" ht="14.4">
      <c r="A28" s="115"/>
      <c r="B28" s="115">
        <v>6</v>
      </c>
      <c r="C28" s="116">
        <v>1847</v>
      </c>
      <c r="D28" s="116">
        <v>2019</v>
      </c>
      <c r="E28" s="117">
        <f t="shared" si="0"/>
        <v>0.91480931154036649</v>
      </c>
      <c r="F28" s="117">
        <v>1.12272653566337</v>
      </c>
      <c r="G28">
        <f t="shared" si="2"/>
        <v>1619.5047763766934</v>
      </c>
      <c r="H28">
        <f t="shared" si="3"/>
        <v>0</v>
      </c>
      <c r="I28">
        <f t="shared" si="4"/>
        <v>155.40558095125544</v>
      </c>
      <c r="J28" s="131">
        <f t="shared" si="5"/>
        <v>1792.9199142833586</v>
      </c>
    </row>
    <row r="29" spans="1:10" ht="14.4">
      <c r="A29" s="119"/>
      <c r="B29" s="119">
        <v>7</v>
      </c>
      <c r="C29" s="120">
        <v>1833</v>
      </c>
      <c r="D29" s="120">
        <v>2052</v>
      </c>
      <c r="E29" s="121">
        <f t="shared" si="0"/>
        <v>0.89327485380116955</v>
      </c>
      <c r="F29" s="121">
        <v>1.0486262657024299</v>
      </c>
      <c r="G29">
        <f t="shared" si="2"/>
        <v>1648.1681902162256</v>
      </c>
      <c r="H29">
        <f t="shared" si="3"/>
        <v>0</v>
      </c>
      <c r="I29">
        <f t="shared" si="4"/>
        <v>147.42329211064444</v>
      </c>
      <c r="J29" s="131">
        <f t="shared" si="5"/>
        <v>1774.9103573279488</v>
      </c>
    </row>
    <row r="30" spans="1:10" ht="14.4">
      <c r="A30" s="115">
        <v>5</v>
      </c>
      <c r="B30" s="115">
        <v>1</v>
      </c>
      <c r="C30" s="116">
        <v>1847</v>
      </c>
      <c r="D30" s="116">
        <v>2018</v>
      </c>
      <c r="E30" s="117">
        <f t="shared" si="0"/>
        <v>0.91526263627353821</v>
      </c>
      <c r="F30" s="117">
        <v>0.86477254160930805</v>
      </c>
      <c r="G30">
        <f t="shared" si="2"/>
        <v>1618.3308153205867</v>
      </c>
      <c r="H30">
        <f t="shared" si="3"/>
        <v>0</v>
      </c>
      <c r="I30">
        <f t="shared" si="4"/>
        <v>267.60983467846825</v>
      </c>
      <c r="J30" s="131">
        <f t="shared" si="5"/>
        <v>1795.5914823268702</v>
      </c>
    </row>
    <row r="31" spans="1:10" ht="14.4">
      <c r="A31" s="115"/>
      <c r="B31" s="115">
        <v>2</v>
      </c>
      <c r="C31" s="116">
        <v>1680</v>
      </c>
      <c r="D31" s="116">
        <v>1706</v>
      </c>
      <c r="E31" s="117">
        <f t="shared" si="0"/>
        <v>0.98475967174677603</v>
      </c>
      <c r="F31" s="117">
        <v>0.91058524219765702</v>
      </c>
      <c r="G31">
        <f t="shared" si="2"/>
        <v>1596.700059221381</v>
      </c>
      <c r="H31">
        <f t="shared" si="3"/>
        <v>0</v>
      </c>
      <c r="I31">
        <f t="shared" si="4"/>
        <v>111.53016228504266</v>
      </c>
      <c r="J31" s="131">
        <f t="shared" si="5"/>
        <v>1885.940649999055</v>
      </c>
    </row>
    <row r="32" spans="1:10" ht="14.4">
      <c r="A32" s="115"/>
      <c r="B32" s="115">
        <v>3</v>
      </c>
      <c r="C32" s="116">
        <v>1680</v>
      </c>
      <c r="D32" s="116">
        <v>1874</v>
      </c>
      <c r="E32" s="117">
        <f t="shared" si="0"/>
        <v>0.89647812166488794</v>
      </c>
      <c r="F32" s="117">
        <v>0.97288319361211095</v>
      </c>
      <c r="G32">
        <f t="shared" si="2"/>
        <v>1565.7625542716564</v>
      </c>
      <c r="H32">
        <f t="shared" si="3"/>
        <v>0</v>
      </c>
      <c r="I32">
        <f t="shared" si="4"/>
        <v>154.61387147977072</v>
      </c>
      <c r="J32" s="131">
        <f t="shared" si="5"/>
        <v>1708.2302215064237</v>
      </c>
    </row>
    <row r="33" spans="1:10" ht="14.4">
      <c r="A33" s="115"/>
      <c r="B33" s="115">
        <v>4</v>
      </c>
      <c r="C33" s="116">
        <v>1798</v>
      </c>
      <c r="D33" s="116">
        <v>1827</v>
      </c>
      <c r="E33" s="117">
        <f t="shared" si="0"/>
        <v>0.98412698412698407</v>
      </c>
      <c r="F33" s="117">
        <v>1.0125249125445099</v>
      </c>
      <c r="G33">
        <f t="shared" si="2"/>
        <v>1566.5910887166403</v>
      </c>
      <c r="H33">
        <f t="shared" si="3"/>
        <v>0</v>
      </c>
      <c r="I33">
        <f t="shared" si="4"/>
        <v>230.32759397755993</v>
      </c>
      <c r="J33" s="131">
        <f t="shared" si="5"/>
        <v>1720.3764257514272</v>
      </c>
    </row>
    <row r="34" spans="1:10" ht="14.4">
      <c r="A34" s="115"/>
      <c r="B34" s="115">
        <v>5</v>
      </c>
      <c r="C34" s="116">
        <v>1843</v>
      </c>
      <c r="D34" s="116">
        <v>1734</v>
      </c>
      <c r="E34" s="117">
        <f t="shared" si="0"/>
        <v>1.0628604382929643</v>
      </c>
      <c r="F34" s="117">
        <v>1.06788130867061</v>
      </c>
      <c r="G34">
        <f t="shared" si="2"/>
        <v>1574.81014455325</v>
      </c>
      <c r="H34">
        <f t="shared" si="3"/>
        <v>0</v>
      </c>
      <c r="I34">
        <f t="shared" si="4"/>
        <v>257.46319541799221</v>
      </c>
      <c r="J34" s="131">
        <f t="shared" si="5"/>
        <v>1796.9186826942002</v>
      </c>
    </row>
    <row r="35" spans="1:10" ht="14.4">
      <c r="A35" s="115"/>
      <c r="B35" s="115">
        <v>6</v>
      </c>
      <c r="C35" s="116">
        <v>1322</v>
      </c>
      <c r="D35" s="116">
        <v>1124</v>
      </c>
      <c r="E35" s="117">
        <f t="shared" si="0"/>
        <v>1.1761565836298933</v>
      </c>
      <c r="F35" s="117">
        <v>1.12272653566337</v>
      </c>
      <c r="G35">
        <f t="shared" si="2"/>
        <v>1504.5551958376275</v>
      </c>
      <c r="H35">
        <f t="shared" si="3"/>
        <v>0</v>
      </c>
      <c r="I35">
        <f t="shared" si="4"/>
        <v>-90.865716511599615</v>
      </c>
      <c r="J35" s="131">
        <f t="shared" si="5"/>
        <v>1832.2733399712422</v>
      </c>
    </row>
    <row r="36" spans="1:10" ht="14.4">
      <c r="A36" s="119"/>
      <c r="B36" s="119">
        <v>7</v>
      </c>
      <c r="C36" s="120">
        <v>1022</v>
      </c>
      <c r="D36" s="120">
        <v>803</v>
      </c>
      <c r="E36" s="121">
        <f t="shared" si="0"/>
        <v>1.2727272727272727</v>
      </c>
      <c r="F36" s="121">
        <v>1.0486262657024299</v>
      </c>
      <c r="G36">
        <f t="shared" si="2"/>
        <v>1396.1343203114527</v>
      </c>
      <c r="H36">
        <f t="shared" si="3"/>
        <v>0</v>
      </c>
      <c r="I36">
        <f t="shared" si="4"/>
        <v>-232.63462802206811</v>
      </c>
      <c r="J36" s="131">
        <f t="shared" si="5"/>
        <v>1413.6894793260278</v>
      </c>
    </row>
    <row r="37" spans="1:10" ht="14.4">
      <c r="A37" s="115">
        <v>6</v>
      </c>
      <c r="B37" s="115">
        <v>1</v>
      </c>
      <c r="C37" s="116">
        <v>1298</v>
      </c>
      <c r="D37" s="116">
        <v>1356</v>
      </c>
      <c r="E37" s="117">
        <f t="shared" si="0"/>
        <v>0.95722713864306785</v>
      </c>
      <c r="F37" s="117">
        <v>0.86477254160930805</v>
      </c>
      <c r="G37">
        <f t="shared" si="2"/>
        <v>1333.1888352493593</v>
      </c>
      <c r="H37">
        <f t="shared" si="3"/>
        <v>0</v>
      </c>
      <c r="I37">
        <f t="shared" si="4"/>
        <v>46.96108951436419</v>
      </c>
      <c r="J37" s="131">
        <f t="shared" si="5"/>
        <v>1163.4996922893847</v>
      </c>
    </row>
    <row r="38" spans="1:10" ht="14.4">
      <c r="A38" s="115"/>
      <c r="B38" s="115">
        <v>2</v>
      </c>
      <c r="C38" s="116">
        <v>956</v>
      </c>
      <c r="D38" s="116">
        <v>848</v>
      </c>
      <c r="E38" s="117">
        <f t="shared" si="0"/>
        <v>1.1273584905660377</v>
      </c>
      <c r="F38" s="117">
        <v>0.91058524219765702</v>
      </c>
      <c r="G38">
        <f t="shared" si="2"/>
        <v>1249.0790718008886</v>
      </c>
      <c r="H38">
        <f t="shared" si="3"/>
        <v>0</v>
      </c>
      <c r="I38">
        <f t="shared" si="4"/>
        <v>-183.30772390563698</v>
      </c>
      <c r="J38" s="131">
        <f t="shared" si="5"/>
        <v>1380.1499247637234</v>
      </c>
    </row>
    <row r="39" spans="1:10" ht="14.4">
      <c r="A39" s="115"/>
      <c r="B39" s="115">
        <v>3</v>
      </c>
      <c r="C39" s="116">
        <v>1236</v>
      </c>
      <c r="D39" s="116">
        <v>966</v>
      </c>
      <c r="E39" s="117">
        <f t="shared" si="0"/>
        <v>1.2795031055900621</v>
      </c>
      <c r="F39" s="117">
        <v>0.97288319361211095</v>
      </c>
      <c r="G39">
        <f t="shared" si="2"/>
        <v>1220.2186962835215</v>
      </c>
      <c r="H39">
        <f t="shared" si="3"/>
        <v>0</v>
      </c>
      <c r="I39">
        <f t="shared" si="4"/>
        <v>53.446875362573977</v>
      </c>
      <c r="J39" s="131">
        <f t="shared" si="5"/>
        <v>1065.7713478952517</v>
      </c>
    </row>
    <row r="40" spans="1:10" ht="14.4">
      <c r="A40" s="115"/>
      <c r="B40" s="115">
        <v>4</v>
      </c>
      <c r="C40" s="116">
        <v>1306</v>
      </c>
      <c r="D40" s="116">
        <v>909</v>
      </c>
      <c r="E40" s="117">
        <f t="shared" si="0"/>
        <v>1.4367436743674367</v>
      </c>
      <c r="F40" s="117">
        <v>1.0125249125445099</v>
      </c>
      <c r="G40">
        <f t="shared" si="2"/>
        <v>1195.3419177204828</v>
      </c>
      <c r="H40">
        <f t="shared" si="3"/>
        <v>0</v>
      </c>
      <c r="I40">
        <f t="shared" si="4"/>
        <v>143.12467595659291</v>
      </c>
      <c r="J40" s="131">
        <f t="shared" si="5"/>
        <v>1273.6655716460955</v>
      </c>
    </row>
    <row r="41" spans="1:10" ht="14.4">
      <c r="A41" s="115"/>
      <c r="B41" s="115">
        <v>5</v>
      </c>
      <c r="C41" s="116">
        <v>1176</v>
      </c>
      <c r="D41" s="116">
        <v>798</v>
      </c>
      <c r="E41" s="117">
        <f t="shared" si="0"/>
        <v>1.4736842105263157</v>
      </c>
      <c r="F41" s="117">
        <v>1.06788130867061</v>
      </c>
      <c r="G41">
        <f t="shared" si="2"/>
        <v>1147.7030645044986</v>
      </c>
      <c r="H41">
        <f t="shared" si="3"/>
        <v>0</v>
      </c>
      <c r="I41">
        <f t="shared" si="4"/>
        <v>90.470230429404921</v>
      </c>
      <c r="J41" s="131">
        <f t="shared" si="5"/>
        <v>1338.4665936770757</v>
      </c>
    </row>
    <row r="42" spans="1:10" ht="14.4">
      <c r="A42" s="115"/>
      <c r="B42" s="115">
        <v>6</v>
      </c>
      <c r="C42" s="116">
        <v>1134</v>
      </c>
      <c r="D42" s="116">
        <v>731</v>
      </c>
      <c r="E42" s="117">
        <f t="shared" si="0"/>
        <v>1.5512995896032831</v>
      </c>
      <c r="F42" s="117">
        <v>1.12272653566337</v>
      </c>
      <c r="G42">
        <f t="shared" si="2"/>
        <v>1160.9829501650045</v>
      </c>
      <c r="H42">
        <f t="shared" si="3"/>
        <v>0</v>
      </c>
      <c r="I42">
        <f t="shared" si="4"/>
        <v>-44.314480882501265</v>
      </c>
      <c r="J42" s="131">
        <f t="shared" si="5"/>
        <v>1238.1732949339034</v>
      </c>
    </row>
    <row r="43" spans="1:10" ht="14.4">
      <c r="A43" s="119"/>
      <c r="B43" s="119">
        <v>7</v>
      </c>
      <c r="C43" s="120">
        <v>1164</v>
      </c>
      <c r="D43" s="120">
        <v>869</v>
      </c>
      <c r="E43" s="121">
        <f t="shared" si="0"/>
        <v>1.3394706559263521</v>
      </c>
      <c r="F43" s="121">
        <v>1.0486262657024299</v>
      </c>
      <c r="G43">
        <f t="shared" si="2"/>
        <v>1201.539194102294</v>
      </c>
      <c r="H43">
        <f t="shared" si="3"/>
        <v>0</v>
      </c>
      <c r="I43">
        <f t="shared" si="4"/>
        <v>-90.469001297535328</v>
      </c>
      <c r="J43" s="131">
        <f t="shared" si="5"/>
        <v>1116.6684692825031</v>
      </c>
    </row>
    <row r="44" spans="1:10" ht="14.4">
      <c r="A44" s="115">
        <v>7</v>
      </c>
      <c r="B44" s="115">
        <v>1</v>
      </c>
      <c r="C44" s="116">
        <v>1486</v>
      </c>
      <c r="D44" s="116">
        <v>1372</v>
      </c>
      <c r="E44" s="117">
        <f t="shared" si="0"/>
        <v>1.0830903790087463</v>
      </c>
      <c r="F44" s="117">
        <v>0.86477254160930805</v>
      </c>
      <c r="G44">
        <f t="shared" si="2"/>
        <v>1242.4134900982779</v>
      </c>
      <c r="H44">
        <f t="shared" si="3"/>
        <v>0</v>
      </c>
      <c r="I44">
        <f t="shared" si="4"/>
        <v>190.24161411566408</v>
      </c>
      <c r="J44" s="131">
        <f t="shared" si="5"/>
        <v>1111.0701928047588</v>
      </c>
    </row>
    <row r="45" spans="1:10" ht="14.4">
      <c r="A45" s="115"/>
      <c r="B45" s="115">
        <v>2</v>
      </c>
      <c r="C45" s="116">
        <v>870</v>
      </c>
      <c r="D45" s="116">
        <v>760</v>
      </c>
      <c r="E45" s="117">
        <f t="shared" si="0"/>
        <v>1.1447368421052631</v>
      </c>
      <c r="F45" s="117">
        <v>0.91058524219765702</v>
      </c>
      <c r="G45">
        <f t="shared" si="2"/>
        <v>1209.8679141303921</v>
      </c>
      <c r="H45">
        <f t="shared" si="3"/>
        <v>0</v>
      </c>
      <c r="I45">
        <f t="shared" si="4"/>
        <v>-297.39280071254456</v>
      </c>
      <c r="J45" s="131">
        <f t="shared" si="5"/>
        <v>1432.655104213942</v>
      </c>
    </row>
    <row r="46" spans="1:10" ht="14.4">
      <c r="A46" s="115"/>
      <c r="B46" s="115">
        <v>3</v>
      </c>
      <c r="C46" s="116">
        <v>1392</v>
      </c>
      <c r="D46" s="116">
        <v>1144</v>
      </c>
      <c r="E46" s="117">
        <f t="shared" si="0"/>
        <v>1.2167832167832169</v>
      </c>
      <c r="F46" s="117">
        <v>0.97288319361211095</v>
      </c>
      <c r="G46">
        <f t="shared" si="2"/>
        <v>1232.0149611444615</v>
      </c>
      <c r="H46">
        <f t="shared" si="3"/>
        <v>0</v>
      </c>
      <c r="I46">
        <f t="shared" si="4"/>
        <v>131.08100794450979</v>
      </c>
      <c r="J46" s="131">
        <f t="shared" si="5"/>
        <v>912.47511341784752</v>
      </c>
    </row>
    <row r="47" spans="1:10" ht="14.4">
      <c r="A47" s="115"/>
      <c r="B47" s="115">
        <v>4</v>
      </c>
      <c r="C47" s="116">
        <v>1747</v>
      </c>
      <c r="D47" s="116">
        <v>1450</v>
      </c>
      <c r="E47" s="117">
        <f t="shared" si="0"/>
        <v>1.2048275862068965</v>
      </c>
      <c r="F47" s="117">
        <v>1.0125249125445099</v>
      </c>
      <c r="G47">
        <f t="shared" si="2"/>
        <v>1296.0130609054413</v>
      </c>
      <c r="H47">
        <f t="shared" si="3"/>
        <v>0</v>
      </c>
      <c r="I47">
        <f t="shared" si="4"/>
        <v>367.46325069658246</v>
      </c>
      <c r="J47" s="131">
        <f t="shared" si="5"/>
        <v>1363.0959690889713</v>
      </c>
    </row>
    <row r="48" spans="1:10" ht="14.4">
      <c r="A48" s="115"/>
      <c r="B48" s="115">
        <v>5</v>
      </c>
      <c r="C48" s="116">
        <v>1861</v>
      </c>
      <c r="D48" s="116">
        <v>1739</v>
      </c>
      <c r="E48" s="117">
        <f t="shared" si="0"/>
        <v>1.0701552616446233</v>
      </c>
      <c r="F48" s="117">
        <v>1.06788130867061</v>
      </c>
      <c r="G48">
        <f t="shared" si="2"/>
        <v>1377.6785748705772</v>
      </c>
      <c r="H48">
        <f t="shared" si="3"/>
        <v>0</v>
      </c>
      <c r="I48">
        <f t="shared" si="4"/>
        <v>376.74005838947778</v>
      </c>
      <c r="J48" s="131">
        <f t="shared" si="5"/>
        <v>1663.4763116020238</v>
      </c>
    </row>
    <row r="49" spans="1:10" ht="14.4">
      <c r="A49" s="115"/>
      <c r="B49" s="115">
        <v>6</v>
      </c>
      <c r="C49" s="116">
        <v>1797</v>
      </c>
      <c r="D49" s="116">
        <v>1491</v>
      </c>
      <c r="E49" s="117">
        <f t="shared" si="0"/>
        <v>1.2052313883299799</v>
      </c>
      <c r="F49" s="117">
        <v>1.12272653566337</v>
      </c>
      <c r="G49">
        <f t="shared" si="2"/>
        <v>1457.4714754486547</v>
      </c>
      <c r="H49">
        <f t="shared" si="3"/>
        <v>0</v>
      </c>
      <c r="I49">
        <f t="shared" si="4"/>
        <v>235.39109876612685</v>
      </c>
      <c r="J49" s="131">
        <f t="shared" si="5"/>
        <v>1754.418633260055</v>
      </c>
    </row>
    <row r="50" spans="1:10" ht="14.4">
      <c r="A50" s="119"/>
      <c r="B50" s="119">
        <v>7</v>
      </c>
      <c r="C50" s="120">
        <v>1719</v>
      </c>
      <c r="D50" s="120">
        <v>1477</v>
      </c>
      <c r="E50" s="121">
        <f t="shared" si="0"/>
        <v>1.1638456330399458</v>
      </c>
      <c r="F50" s="121">
        <v>1.0486262657024299</v>
      </c>
      <c r="G50">
        <f t="shared" si="2"/>
        <v>1518.0511312078154</v>
      </c>
      <c r="H50">
        <f t="shared" si="3"/>
        <v>0</v>
      </c>
      <c r="I50">
        <f t="shared" si="4"/>
        <v>121.8865792901166</v>
      </c>
      <c r="J50" s="131">
        <f t="shared" si="5"/>
        <v>1692.8625742147815</v>
      </c>
    </row>
    <row r="51" spans="1:10" ht="14.4">
      <c r="A51" s="115">
        <v>8</v>
      </c>
      <c r="B51" s="115">
        <v>1</v>
      </c>
      <c r="C51" s="116">
        <v>1729</v>
      </c>
      <c r="D51" s="116">
        <v>1801</v>
      </c>
      <c r="E51" s="117">
        <f t="shared" si="0"/>
        <v>0.96002220988339815</v>
      </c>
      <c r="F51" s="117">
        <v>0.86477254160930805</v>
      </c>
      <c r="G51">
        <f t="shared" si="2"/>
        <v>1521.6149015979499</v>
      </c>
      <c r="H51">
        <f t="shared" si="3"/>
        <v>0</v>
      </c>
      <c r="I51">
        <f t="shared" si="4"/>
        <v>202.73403456266675</v>
      </c>
      <c r="J51" s="131">
        <f t="shared" si="5"/>
        <v>1639.9377104979319</v>
      </c>
    </row>
    <row r="52" spans="1:10" ht="14.4">
      <c r="A52" s="115"/>
      <c r="B52" s="115">
        <v>2</v>
      </c>
      <c r="C52" s="116">
        <v>1251</v>
      </c>
      <c r="D52" s="116">
        <v>1096</v>
      </c>
      <c r="E52" s="117">
        <f t="shared" si="0"/>
        <v>1.1414233576642336</v>
      </c>
      <c r="F52" s="117">
        <v>0.91058524219765702</v>
      </c>
      <c r="G52">
        <f t="shared" si="2"/>
        <v>1526.2234450995088</v>
      </c>
      <c r="H52">
        <f t="shared" si="3"/>
        <v>0</v>
      </c>
      <c r="I52">
        <f t="shared" si="4"/>
        <v>-281.23803854572577</v>
      </c>
      <c r="J52" s="131">
        <f t="shared" si="5"/>
        <v>1724.3489361606166</v>
      </c>
    </row>
    <row r="53" spans="1:10" ht="14.4">
      <c r="A53" s="115"/>
      <c r="B53" s="115">
        <v>3</v>
      </c>
      <c r="C53" s="116">
        <v>1682</v>
      </c>
      <c r="D53" s="116">
        <v>1605</v>
      </c>
      <c r="E53" s="117">
        <f t="shared" si="0"/>
        <v>1.0479750778816199</v>
      </c>
      <c r="F53" s="117">
        <v>0.97288319361211095</v>
      </c>
      <c r="G53">
        <f t="shared" si="2"/>
        <v>1530.4736105794213</v>
      </c>
      <c r="H53">
        <f t="shared" si="3"/>
        <v>0</v>
      </c>
      <c r="I53">
        <f t="shared" si="4"/>
        <v>145.97951383349297</v>
      </c>
      <c r="J53" s="131">
        <f t="shared" si="5"/>
        <v>1244.9854065537829</v>
      </c>
    </row>
    <row r="54" spans="1:10" ht="14.4">
      <c r="A54" s="115"/>
      <c r="B54" s="115">
        <v>4</v>
      </c>
      <c r="C54" s="116">
        <v>1795</v>
      </c>
      <c r="D54" s="116">
        <v>1788</v>
      </c>
      <c r="E54" s="117">
        <f t="shared" si="0"/>
        <v>1.0039149888143177</v>
      </c>
      <c r="F54" s="117">
        <v>1.0125249125445099</v>
      </c>
      <c r="G54">
        <f t="shared" si="2"/>
        <v>1512.7579189534922</v>
      </c>
      <c r="H54">
        <f t="shared" si="3"/>
        <v>0</v>
      </c>
      <c r="I54">
        <f t="shared" si="4"/>
        <v>305.36276607692366</v>
      </c>
      <c r="J54" s="131">
        <f t="shared" si="5"/>
        <v>1676.4531244129143</v>
      </c>
    </row>
    <row r="55" spans="1:10" ht="14.4">
      <c r="A55" s="115"/>
      <c r="B55" s="115">
        <v>5</v>
      </c>
      <c r="C55" s="116">
        <v>1814</v>
      </c>
      <c r="D55" s="116">
        <v>1836</v>
      </c>
      <c r="E55" s="117">
        <f t="shared" si="0"/>
        <v>0.98801742919389979</v>
      </c>
      <c r="F55" s="117">
        <v>1.06788130867061</v>
      </c>
      <c r="G55">
        <f t="shared" si="2"/>
        <v>1499.7645279717792</v>
      </c>
      <c r="H55">
        <f t="shared" si="3"/>
        <v>0</v>
      </c>
      <c r="I55">
        <f t="shared" si="4"/>
        <v>331.19309957720833</v>
      </c>
      <c r="J55" s="131">
        <f t="shared" si="5"/>
        <v>1818.1206850304159</v>
      </c>
    </row>
    <row r="56" spans="1:10" ht="14.4">
      <c r="A56" s="115"/>
      <c r="B56" s="115">
        <v>6</v>
      </c>
      <c r="C56" s="116">
        <v>1772</v>
      </c>
      <c r="D56" s="116">
        <v>1626</v>
      </c>
      <c r="E56" s="117">
        <f t="shared" si="0"/>
        <v>1.089790897908979</v>
      </c>
      <c r="F56" s="117">
        <v>1.12272653566337</v>
      </c>
      <c r="G56">
        <f t="shared" si="2"/>
        <v>1506.1055368851144</v>
      </c>
      <c r="H56">
        <f t="shared" si="3"/>
        <v>0</v>
      </c>
      <c r="I56">
        <f t="shared" si="4"/>
        <v>257.61883532930699</v>
      </c>
      <c r="J56" s="131">
        <f t="shared" si="5"/>
        <v>1830.9576275489876</v>
      </c>
    </row>
    <row r="57" spans="1:10" ht="14.4">
      <c r="A57" s="119"/>
      <c r="B57" s="119">
        <v>7</v>
      </c>
      <c r="C57" s="120">
        <v>1885</v>
      </c>
      <c r="D57" s="120">
        <v>1479</v>
      </c>
      <c r="E57" s="121">
        <f t="shared" si="0"/>
        <v>1.2745098039215685</v>
      </c>
      <c r="F57" s="121">
        <v>1.0486262657024299</v>
      </c>
      <c r="G57">
        <f t="shared" si="2"/>
        <v>1550.337237355018</v>
      </c>
      <c r="H57">
        <f t="shared" si="3"/>
        <v>0</v>
      </c>
      <c r="I57">
        <f t="shared" si="4"/>
        <v>276.93613042998345</v>
      </c>
      <c r="J57" s="131">
        <f t="shared" si="5"/>
        <v>1763.7243722144212</v>
      </c>
    </row>
    <row r="58" spans="1:10" ht="14.4">
      <c r="A58" s="115">
        <v>9</v>
      </c>
      <c r="B58" s="115">
        <v>1</v>
      </c>
      <c r="C58" s="116">
        <v>1924</v>
      </c>
      <c r="D58" s="116">
        <v>2105</v>
      </c>
      <c r="E58" s="117">
        <f t="shared" si="0"/>
        <v>0.91401425178147266</v>
      </c>
      <c r="F58" s="117">
        <v>0.86477254160930805</v>
      </c>
      <c r="G58">
        <f t="shared" si="2"/>
        <v>1579.7544995406147</v>
      </c>
      <c r="H58">
        <f t="shared" si="3"/>
        <v>0</v>
      </c>
      <c r="I58">
        <f t="shared" si="4"/>
        <v>305.85313803787756</v>
      </c>
      <c r="J58" s="131">
        <f t="shared" si="5"/>
        <v>1827.2733677850015</v>
      </c>
    </row>
    <row r="59" spans="1:10" ht="14.4">
      <c r="A59" s="115"/>
      <c r="B59" s="115">
        <v>2</v>
      </c>
      <c r="C59" s="116">
        <v>1591</v>
      </c>
      <c r="D59" s="116">
        <v>1720</v>
      </c>
      <c r="E59" s="117">
        <f t="shared" si="0"/>
        <v>0.92500000000000004</v>
      </c>
      <c r="F59" s="117">
        <v>0.91058524219765702</v>
      </c>
      <c r="G59">
        <f t="shared" si="2"/>
        <v>1630.0916491140968</v>
      </c>
      <c r="H59">
        <f t="shared" si="3"/>
        <v>0</v>
      </c>
      <c r="I59">
        <f t="shared" si="4"/>
        <v>-104.78648085941771</v>
      </c>
      <c r="J59" s="131">
        <f t="shared" si="5"/>
        <v>1885.6076375784924</v>
      </c>
    </row>
    <row r="60" spans="1:10" ht="14.4">
      <c r="A60" s="115"/>
      <c r="B60" s="115">
        <v>3</v>
      </c>
      <c r="C60" s="116">
        <v>1727</v>
      </c>
      <c r="D60" s="116">
        <v>1554</v>
      </c>
      <c r="E60" s="117">
        <f t="shared" si="0"/>
        <v>1.1113256113256114</v>
      </c>
      <c r="F60" s="117">
        <v>0.97288319361211095</v>
      </c>
      <c r="G60">
        <f t="shared" si="2"/>
        <v>1621.6463790744915</v>
      </c>
      <c r="H60">
        <f t="shared" si="3"/>
        <v>0</v>
      </c>
      <c r="I60">
        <f t="shared" si="4"/>
        <v>116.37551229195832</v>
      </c>
      <c r="J60" s="131">
        <f t="shared" si="5"/>
        <v>1525.3051682546791</v>
      </c>
    </row>
    <row r="61" spans="1:10" ht="14.4">
      <c r="A61" s="115"/>
      <c r="B61" s="115">
        <v>4</v>
      </c>
      <c r="C61" s="116">
        <v>1772</v>
      </c>
      <c r="D61" s="116">
        <v>1561</v>
      </c>
      <c r="E61" s="117">
        <f t="shared" si="0"/>
        <v>1.1351697629724535</v>
      </c>
      <c r="F61" s="117">
        <v>1.0125249125445099</v>
      </c>
      <c r="G61">
        <f t="shared" si="2"/>
        <v>1594.9689169811186</v>
      </c>
      <c r="H61">
        <f t="shared" si="3"/>
        <v>0</v>
      </c>
      <c r="I61">
        <f t="shared" si="4"/>
        <v>211.84774225497708</v>
      </c>
      <c r="J61" s="131">
        <f t="shared" si="5"/>
        <v>1738.0218913664498</v>
      </c>
    </row>
    <row r="62" spans="1:10" ht="14.4">
      <c r="A62" s="115"/>
      <c r="B62" s="115">
        <v>5</v>
      </c>
      <c r="C62" s="116">
        <v>1748</v>
      </c>
      <c r="D62" s="116">
        <v>1563</v>
      </c>
      <c r="E62" s="117">
        <f t="shared" si="0"/>
        <v>1.1183621241202815</v>
      </c>
      <c r="F62" s="117">
        <v>1.06788130867061</v>
      </c>
      <c r="G62">
        <f t="shared" si="2"/>
        <v>1564.3067877333833</v>
      </c>
      <c r="H62">
        <f t="shared" si="3"/>
        <v>0</v>
      </c>
      <c r="I62">
        <f t="shared" si="4"/>
        <v>223.71024618592327</v>
      </c>
      <c r="J62" s="131">
        <f t="shared" si="5"/>
        <v>1806.8166592360956</v>
      </c>
    </row>
    <row r="63" spans="1:10" ht="14.4">
      <c r="A63" s="115"/>
      <c r="B63" s="115">
        <v>6</v>
      </c>
      <c r="C63" s="116">
        <v>1748</v>
      </c>
      <c r="D63" s="116">
        <v>1594</v>
      </c>
      <c r="E63" s="117">
        <f t="shared" si="0"/>
        <v>1.0966122961104141</v>
      </c>
      <c r="F63" s="117">
        <v>1.12272653566337</v>
      </c>
      <c r="G63">
        <f t="shared" si="2"/>
        <v>1551.584002861191</v>
      </c>
      <c r="H63">
        <f t="shared" si="3"/>
        <v>0</v>
      </c>
      <c r="I63">
        <f t="shared" si="4"/>
        <v>213.02045763354673</v>
      </c>
      <c r="J63" s="131">
        <f t="shared" si="5"/>
        <v>1788.0170339193066</v>
      </c>
    </row>
    <row r="64" spans="1:10" ht="14.4">
      <c r="A64" s="119"/>
      <c r="B64" s="119">
        <v>7</v>
      </c>
      <c r="C64" s="120">
        <v>1643</v>
      </c>
      <c r="D64" s="120">
        <v>1708</v>
      </c>
      <c r="E64" s="121">
        <f t="shared" si="0"/>
        <v>0.96194379391100704</v>
      </c>
      <c r="F64" s="121">
        <v>1.0486262657024299</v>
      </c>
      <c r="G64">
        <f t="shared" si="2"/>
        <v>1519.6555232956896</v>
      </c>
      <c r="H64">
        <f t="shared" si="3"/>
        <v>0</v>
      </c>
      <c r="I64">
        <f t="shared" si="4"/>
        <v>165.01421984059073</v>
      </c>
      <c r="J64" s="131">
        <f t="shared" si="5"/>
        <v>1764.6044604947379</v>
      </c>
    </row>
    <row r="65" spans="1:10" ht="14.4">
      <c r="A65" s="115">
        <v>10</v>
      </c>
      <c r="B65" s="115">
        <v>1</v>
      </c>
      <c r="C65" s="116">
        <v>1765</v>
      </c>
      <c r="D65" s="116">
        <v>2086</v>
      </c>
      <c r="E65" s="117">
        <f t="shared" si="0"/>
        <v>0.84611697027804411</v>
      </c>
      <c r="F65" s="117">
        <v>0.86477254160930805</v>
      </c>
      <c r="G65">
        <f t="shared" si="2"/>
        <v>1509.241831139203</v>
      </c>
      <c r="H65">
        <f t="shared" si="3"/>
        <v>0</v>
      </c>
      <c r="I65">
        <f t="shared" si="4"/>
        <v>269.34904080854733</v>
      </c>
      <c r="J65" s="131">
        <f t="shared" si="5"/>
        <v>1684.6697431362804</v>
      </c>
    </row>
    <row r="66" spans="1:10" ht="14.4">
      <c r="A66" s="115"/>
      <c r="B66" s="115">
        <v>2</v>
      </c>
      <c r="C66" s="116">
        <v>1748</v>
      </c>
      <c r="D66" s="116">
        <v>1816</v>
      </c>
      <c r="E66" s="117">
        <f t="shared" ref="E66:E88" si="6">C66/D66</f>
        <v>0.9625550660792952</v>
      </c>
      <c r="F66" s="117">
        <v>0.91058524219765702</v>
      </c>
      <c r="G66">
        <f t="shared" si="2"/>
        <v>1568.366725746806</v>
      </c>
      <c r="H66">
        <f t="shared" si="3"/>
        <v>0</v>
      </c>
      <c r="I66">
        <f t="shared" si="4"/>
        <v>102.4695882654491</v>
      </c>
      <c r="J66" s="131">
        <f t="shared" si="5"/>
        <v>1778.5908719477502</v>
      </c>
    </row>
    <row r="67" spans="1:10" ht="14.4">
      <c r="A67" s="115"/>
      <c r="B67" s="115">
        <v>3</v>
      </c>
      <c r="C67" s="116">
        <v>1795</v>
      </c>
      <c r="D67" s="116">
        <v>1668</v>
      </c>
      <c r="E67" s="117">
        <f t="shared" si="6"/>
        <v>1.0761390887290168</v>
      </c>
      <c r="F67" s="117">
        <v>0.97288319361211095</v>
      </c>
      <c r="G67">
        <f t="shared" si="2"/>
        <v>1587.3423627155007</v>
      </c>
      <c r="H67">
        <f t="shared" si="3"/>
        <v>0</v>
      </c>
      <c r="I67">
        <f t="shared" si="4"/>
        <v>182.89260214680402</v>
      </c>
      <c r="J67" s="131">
        <f t="shared" si="5"/>
        <v>1670.8363140122551</v>
      </c>
    </row>
    <row r="68" spans="1:10" ht="14.4">
      <c r="A68" s="115"/>
      <c r="B68" s="115">
        <v>4</v>
      </c>
      <c r="C68" s="116">
        <v>1672</v>
      </c>
      <c r="D68" s="116">
        <v>1461</v>
      </c>
      <c r="E68" s="117">
        <f t="shared" si="6"/>
        <v>1.1444216290212184</v>
      </c>
      <c r="F68" s="117">
        <v>1.0125249125445099</v>
      </c>
      <c r="G68">
        <f t="shared" si="2"/>
        <v>1565.4526271086911</v>
      </c>
      <c r="H68">
        <f t="shared" si="3"/>
        <v>0</v>
      </c>
      <c r="I68">
        <f t="shared" si="4"/>
        <v>135.11558761589626</v>
      </c>
      <c r="J68" s="131">
        <f t="shared" si="5"/>
        <v>1770.2349648623047</v>
      </c>
    </row>
    <row r="69" spans="1:10" ht="14.4">
      <c r="A69" s="115"/>
      <c r="B69" s="115">
        <v>5</v>
      </c>
      <c r="C69" s="116">
        <v>1345</v>
      </c>
      <c r="D69" s="116">
        <v>1027</v>
      </c>
      <c r="E69" s="117">
        <f t="shared" si="6"/>
        <v>1.3096397273612463</v>
      </c>
      <c r="F69" s="117">
        <v>1.06788130867061</v>
      </c>
      <c r="G69">
        <f t="shared" si="2"/>
        <v>1489.0110842305194</v>
      </c>
      <c r="H69">
        <f t="shared" si="3"/>
        <v>0</v>
      </c>
      <c r="I69">
        <f t="shared" si="4"/>
        <v>-44.247503251358388</v>
      </c>
      <c r="J69" s="131">
        <f t="shared" si="5"/>
        <v>1700.5682147245873</v>
      </c>
    </row>
    <row r="70" spans="1:10" ht="14.4">
      <c r="A70" s="115"/>
      <c r="B70" s="115">
        <v>6</v>
      </c>
      <c r="C70" s="116">
        <v>1273</v>
      </c>
      <c r="D70" s="116">
        <v>1042</v>
      </c>
      <c r="E70" s="117">
        <f t="shared" si="6"/>
        <v>1.2216890595009597</v>
      </c>
      <c r="F70" s="117">
        <v>1.12272653566337</v>
      </c>
      <c r="G70">
        <f t="shared" si="2"/>
        <v>1415.173681387224</v>
      </c>
      <c r="H70">
        <f t="shared" si="3"/>
        <v>0</v>
      </c>
      <c r="I70">
        <f t="shared" si="4"/>
        <v>-45.808754143564855</v>
      </c>
      <c r="J70" s="131">
        <f t="shared" si="5"/>
        <v>1444.7635809791609</v>
      </c>
    </row>
    <row r="71" spans="1:10" ht="14.4">
      <c r="A71" s="119"/>
      <c r="B71" s="119">
        <v>7</v>
      </c>
      <c r="C71" s="120">
        <v>1600</v>
      </c>
      <c r="D71" s="120">
        <v>1442</v>
      </c>
      <c r="E71" s="121">
        <f t="shared" si="6"/>
        <v>1.1095700416088765</v>
      </c>
      <c r="F71" s="121">
        <v>1.0486262657024299</v>
      </c>
      <c r="G71">
        <f t="shared" si="2"/>
        <v>1418.5833932043483</v>
      </c>
      <c r="H71">
        <f t="shared" si="3"/>
        <v>0</v>
      </c>
      <c r="I71">
        <f t="shared" si="4"/>
        <v>176.96660424238777</v>
      </c>
      <c r="J71" s="131">
        <f t="shared" si="5"/>
        <v>1369.3649272436592</v>
      </c>
    </row>
    <row r="72" spans="1:10" ht="14.4">
      <c r="A72" s="115">
        <v>11</v>
      </c>
      <c r="B72" s="115">
        <v>1</v>
      </c>
      <c r="C72" s="116">
        <v>1773</v>
      </c>
      <c r="D72" s="116">
        <v>1941</v>
      </c>
      <c r="E72" s="117">
        <f t="shared" si="6"/>
        <v>0.91344667697063364</v>
      </c>
      <c r="F72" s="117">
        <v>0.86477254160930805</v>
      </c>
      <c r="G72">
        <f t="shared" si="2"/>
        <v>1433.2237343582829</v>
      </c>
      <c r="H72">
        <f t="shared" si="3"/>
        <v>0</v>
      </c>
      <c r="I72">
        <f t="shared" si="4"/>
        <v>320.66920938304287</v>
      </c>
      <c r="J72" s="131">
        <f t="shared" si="5"/>
        <v>1595.5499974467361</v>
      </c>
    </row>
    <row r="73" spans="1:10" ht="14.4">
      <c r="A73" s="115"/>
      <c r="B73" s="115">
        <v>2</v>
      </c>
      <c r="C73" s="116">
        <v>1292</v>
      </c>
      <c r="D73" s="116">
        <v>1401</v>
      </c>
      <c r="E73" s="117">
        <f t="shared" si="6"/>
        <v>0.92219842969307642</v>
      </c>
      <c r="F73" s="117">
        <v>0.91058524219765702</v>
      </c>
      <c r="G73">
        <f t="shared" si="2"/>
        <v>1391.2835032167441</v>
      </c>
      <c r="H73">
        <f t="shared" si="3"/>
        <v>0</v>
      </c>
      <c r="I73">
        <f t="shared" si="4"/>
        <v>-44.54745932969125</v>
      </c>
      <c r="J73" s="131">
        <f t="shared" si="5"/>
        <v>1753.8929437413258</v>
      </c>
    </row>
    <row r="74" spans="1:10" ht="14.4">
      <c r="A74" s="115"/>
      <c r="B74" s="115">
        <v>3</v>
      </c>
      <c r="C74" s="116">
        <v>1753</v>
      </c>
      <c r="D74" s="116">
        <v>1807</v>
      </c>
      <c r="E74" s="117">
        <f t="shared" si="6"/>
        <v>0.97011621472053122</v>
      </c>
      <c r="F74" s="117">
        <v>0.97288319361211095</v>
      </c>
      <c r="G74">
        <f t="shared" ref="G74:G88" si="7">$N$3*(C74-I67)+(1-$N$3)*(G73+H73)</f>
        <v>1422.0595433393655</v>
      </c>
      <c r="H74">
        <f t="shared" ref="H74:H88" si="8">$N$4*(G74-G73)+(1-$N$4)*H73</f>
        <v>0</v>
      </c>
      <c r="I74">
        <f t="shared" ref="I74:I88" si="9">$N$5*(C74-G74)+(1-$N$5)*I67</f>
        <v>290.77475807074069</v>
      </c>
      <c r="J74" s="131">
        <f t="shared" ref="J74:J88" si="10">SUM(G73:I73)</f>
        <v>1346.7360438870528</v>
      </c>
    </row>
    <row r="75" spans="1:10" ht="14.4">
      <c r="A75" s="115"/>
      <c r="B75" s="115">
        <v>4</v>
      </c>
      <c r="C75" s="116">
        <v>1805</v>
      </c>
      <c r="D75" s="116">
        <v>1681</v>
      </c>
      <c r="E75" s="117">
        <f t="shared" si="6"/>
        <v>1.0737656157049376</v>
      </c>
      <c r="F75" s="117">
        <v>1.0125249125445099</v>
      </c>
      <c r="G75">
        <f t="shared" si="7"/>
        <v>1464.7108239672152</v>
      </c>
      <c r="H75">
        <f t="shared" si="8"/>
        <v>0</v>
      </c>
      <c r="I75">
        <f t="shared" si="9"/>
        <v>284.62514403433522</v>
      </c>
      <c r="J75" s="131">
        <f t="shared" si="10"/>
        <v>1712.8343014101063</v>
      </c>
    </row>
    <row r="76" spans="1:10" ht="14.4">
      <c r="A76" s="115"/>
      <c r="B76" s="115">
        <v>5</v>
      </c>
      <c r="C76" s="116">
        <v>1601</v>
      </c>
      <c r="D76" s="116">
        <v>1413</v>
      </c>
      <c r="E76" s="117">
        <f t="shared" si="6"/>
        <v>1.1330502476999291</v>
      </c>
      <c r="F76" s="117">
        <v>1.06788130867061</v>
      </c>
      <c r="G76">
        <f t="shared" si="7"/>
        <v>1495.7816386172899</v>
      </c>
      <c r="H76">
        <f t="shared" si="8"/>
        <v>0</v>
      </c>
      <c r="I76">
        <f t="shared" si="9"/>
        <v>64.667953623784911</v>
      </c>
      <c r="J76" s="131">
        <f t="shared" si="10"/>
        <v>1749.3359680015506</v>
      </c>
    </row>
    <row r="77" spans="1:10" ht="14.4">
      <c r="A77" s="115"/>
      <c r="B77" s="115">
        <v>6</v>
      </c>
      <c r="C77" s="116">
        <v>722</v>
      </c>
      <c r="D77" s="116">
        <v>599</v>
      </c>
      <c r="E77" s="117">
        <f t="shared" si="6"/>
        <v>1.2053422370617697</v>
      </c>
      <c r="F77" s="117">
        <v>1.12272653566337</v>
      </c>
      <c r="G77">
        <f t="shared" si="7"/>
        <v>1370.4956820269167</v>
      </c>
      <c r="H77">
        <f t="shared" si="8"/>
        <v>0</v>
      </c>
      <c r="I77">
        <f t="shared" si="9"/>
        <v>-484.98543347299164</v>
      </c>
      <c r="J77" s="131">
        <f t="shared" si="10"/>
        <v>1560.4495922410747</v>
      </c>
    </row>
    <row r="78" spans="1:10" ht="14.4">
      <c r="A78" s="119"/>
      <c r="B78" s="119">
        <v>7</v>
      </c>
      <c r="C78" s="120">
        <v>889</v>
      </c>
      <c r="D78" s="120">
        <v>831</v>
      </c>
      <c r="E78" s="121">
        <f t="shared" si="6"/>
        <v>1.0697954271961492</v>
      </c>
      <c r="F78" s="121">
        <v>1.0486262657024299</v>
      </c>
      <c r="G78">
        <f t="shared" si="7"/>
        <v>1257.1726734734139</v>
      </c>
      <c r="H78">
        <f t="shared" si="8"/>
        <v>0</v>
      </c>
      <c r="I78">
        <f t="shared" si="9"/>
        <v>-220.27522511019026</v>
      </c>
      <c r="J78" s="131">
        <f t="shared" si="10"/>
        <v>885.51024855392507</v>
      </c>
    </row>
    <row r="79" spans="1:10" ht="14.4">
      <c r="A79" s="115">
        <v>12</v>
      </c>
      <c r="B79" s="115">
        <v>1</v>
      </c>
      <c r="C79" s="116">
        <v>1058</v>
      </c>
      <c r="D79" s="116">
        <v>1123</v>
      </c>
      <c r="E79" s="117">
        <f t="shared" si="6"/>
        <v>0.94211932324131786</v>
      </c>
      <c r="F79" s="117">
        <v>0.86477254160930805</v>
      </c>
      <c r="G79">
        <f t="shared" si="7"/>
        <v>1167.7065835152753</v>
      </c>
      <c r="H79">
        <f t="shared" si="8"/>
        <v>0</v>
      </c>
      <c r="I79">
        <f t="shared" si="9"/>
        <v>7.0552867239555042</v>
      </c>
      <c r="J79" s="131">
        <f t="shared" si="10"/>
        <v>1036.8974483632237</v>
      </c>
    </row>
    <row r="80" spans="1:10" ht="14.4">
      <c r="A80" s="115"/>
      <c r="B80" s="115">
        <v>2</v>
      </c>
      <c r="C80" s="116">
        <v>887</v>
      </c>
      <c r="D80" s="116">
        <v>952</v>
      </c>
      <c r="E80" s="117">
        <f t="shared" si="6"/>
        <v>0.93172268907563027</v>
      </c>
      <c r="F80" s="117">
        <v>0.91058524219765702</v>
      </c>
      <c r="G80">
        <f t="shared" si="7"/>
        <v>1127.0630067939728</v>
      </c>
      <c r="H80">
        <f t="shared" si="8"/>
        <v>0</v>
      </c>
      <c r="I80">
        <f t="shared" si="9"/>
        <v>-187.01922189836137</v>
      </c>
      <c r="J80" s="131">
        <f t="shared" si="10"/>
        <v>1174.7618702392308</v>
      </c>
    </row>
    <row r="81" spans="1:11" ht="14.4">
      <c r="A81" s="115"/>
      <c r="B81" s="115">
        <v>3</v>
      </c>
      <c r="C81" s="116">
        <v>1676</v>
      </c>
      <c r="D81" s="116">
        <v>1750</v>
      </c>
      <c r="E81" s="117">
        <f t="shared" si="6"/>
        <v>0.95771428571428574</v>
      </c>
      <c r="F81" s="117">
        <v>0.97288319361211095</v>
      </c>
      <c r="G81">
        <f t="shared" si="7"/>
        <v>1171.4933740154329</v>
      </c>
      <c r="H81">
        <f t="shared" si="8"/>
        <v>0</v>
      </c>
      <c r="I81">
        <f t="shared" si="9"/>
        <v>446.52071451105928</v>
      </c>
      <c r="J81" s="131">
        <f t="shared" si="10"/>
        <v>940.04378489561145</v>
      </c>
    </row>
    <row r="82" spans="1:11" ht="14.4">
      <c r="A82" s="115"/>
      <c r="B82" s="115">
        <v>4</v>
      </c>
      <c r="C82" s="116">
        <v>1775</v>
      </c>
      <c r="D82" s="116">
        <v>1777</v>
      </c>
      <c r="E82" s="117">
        <f t="shared" si="6"/>
        <v>0.99887450759707375</v>
      </c>
      <c r="F82" s="117">
        <v>1.0125249125445099</v>
      </c>
      <c r="G82">
        <f t="shared" si="7"/>
        <v>1226.3736756821258</v>
      </c>
      <c r="H82">
        <f t="shared" si="8"/>
        <v>0</v>
      </c>
      <c r="I82">
        <f t="shared" si="9"/>
        <v>477.00224121672903</v>
      </c>
      <c r="J82" s="131">
        <f t="shared" si="10"/>
        <v>1618.0140885264923</v>
      </c>
    </row>
    <row r="83" spans="1:11" ht="14.4">
      <c r="A83" s="115"/>
      <c r="B83" s="115">
        <v>5</v>
      </c>
      <c r="C83" s="116">
        <v>1759</v>
      </c>
      <c r="D83" s="116">
        <v>1748</v>
      </c>
      <c r="E83" s="117">
        <f t="shared" si="6"/>
        <v>1.0062929061784898</v>
      </c>
      <c r="F83" s="117">
        <v>1.06788130867061</v>
      </c>
      <c r="G83">
        <f t="shared" si="7"/>
        <v>1306.9104832574051</v>
      </c>
      <c r="H83">
        <f t="shared" si="8"/>
        <v>0</v>
      </c>
      <c r="I83">
        <f t="shared" si="9"/>
        <v>346.98122062742272</v>
      </c>
      <c r="J83" s="131">
        <f t="shared" si="10"/>
        <v>1703.3759168988549</v>
      </c>
    </row>
    <row r="84" spans="1:11" ht="14.4">
      <c r="A84" s="115"/>
      <c r="B84" s="115">
        <v>6</v>
      </c>
      <c r="C84" s="116">
        <v>1093</v>
      </c>
      <c r="D84" s="116">
        <v>932</v>
      </c>
      <c r="E84" s="117">
        <f t="shared" si="6"/>
        <v>1.1727467811158798</v>
      </c>
      <c r="F84" s="117">
        <v>1.12272653566337</v>
      </c>
      <c r="G84">
        <f t="shared" si="7"/>
        <v>1353.5631610834475</v>
      </c>
      <c r="H84">
        <f t="shared" si="8"/>
        <v>0</v>
      </c>
      <c r="I84">
        <f t="shared" si="9"/>
        <v>-321.44940208476771</v>
      </c>
      <c r="J84" s="131">
        <f t="shared" si="10"/>
        <v>1653.8917038848278</v>
      </c>
    </row>
    <row r="85" spans="1:11" ht="14.4">
      <c r="A85" s="119"/>
      <c r="B85" s="119">
        <v>7</v>
      </c>
      <c r="C85" s="120">
        <v>1217</v>
      </c>
      <c r="D85" s="120">
        <v>969</v>
      </c>
      <c r="E85" s="121">
        <f t="shared" si="6"/>
        <v>1.2559339525283797</v>
      </c>
      <c r="F85" s="121">
        <v>1.0486262657024299</v>
      </c>
      <c r="G85">
        <f t="shared" si="7"/>
        <v>1367.9702169552154</v>
      </c>
      <c r="H85">
        <f t="shared" si="8"/>
        <v>0</v>
      </c>
      <c r="I85">
        <f t="shared" si="9"/>
        <v>-169.77281343636062</v>
      </c>
      <c r="J85" s="131">
        <f t="shared" si="10"/>
        <v>1032.1137589986797</v>
      </c>
    </row>
    <row r="86" spans="1:11" ht="14.4">
      <c r="A86" s="115">
        <v>13</v>
      </c>
      <c r="B86" s="115">
        <v>1</v>
      </c>
      <c r="C86" s="116">
        <v>1542</v>
      </c>
      <c r="D86" s="116">
        <v>1562</v>
      </c>
      <c r="E86" s="117">
        <f t="shared" si="6"/>
        <v>0.98719590268886048</v>
      </c>
      <c r="F86" s="117">
        <v>0.86477254160930805</v>
      </c>
      <c r="G86">
        <f t="shared" si="7"/>
        <v>1396.7069459514805</v>
      </c>
      <c r="H86">
        <f t="shared" si="8"/>
        <v>0</v>
      </c>
      <c r="I86">
        <f t="shared" si="9"/>
        <v>107.78885302965499</v>
      </c>
      <c r="J86" s="131">
        <f t="shared" si="10"/>
        <v>1198.1974035188548</v>
      </c>
    </row>
    <row r="87" spans="1:11" ht="14.4">
      <c r="A87" s="115"/>
      <c r="B87" s="115">
        <v>2</v>
      </c>
      <c r="C87" s="116">
        <v>988</v>
      </c>
      <c r="D87" s="116">
        <v>1004</v>
      </c>
      <c r="E87" s="117">
        <f t="shared" si="6"/>
        <v>0.98406374501992033</v>
      </c>
      <c r="F87" s="117">
        <v>0.91058524219765702</v>
      </c>
      <c r="G87">
        <f t="shared" si="7"/>
        <v>1358.5539334358882</v>
      </c>
      <c r="H87">
        <f t="shared" si="8"/>
        <v>0</v>
      </c>
      <c r="I87">
        <f t="shared" si="9"/>
        <v>-320.76057487214939</v>
      </c>
      <c r="J87" s="131">
        <f t="shared" si="10"/>
        <v>1504.4957989811355</v>
      </c>
    </row>
    <row r="88" spans="1:11" ht="14.4">
      <c r="A88" s="115"/>
      <c r="B88" s="115">
        <v>3</v>
      </c>
      <c r="C88" s="116">
        <v>1510</v>
      </c>
      <c r="D88" s="116">
        <v>1404</v>
      </c>
      <c r="E88" s="117">
        <f t="shared" si="6"/>
        <v>1.0754985754985755</v>
      </c>
      <c r="F88" s="117">
        <v>0.97288319361211095</v>
      </c>
      <c r="G88">
        <f t="shared" si="7"/>
        <v>1307.7708475242105</v>
      </c>
      <c r="H88">
        <f t="shared" si="8"/>
        <v>0</v>
      </c>
      <c r="I88">
        <f t="shared" si="9"/>
        <v>268.50597412230883</v>
      </c>
      <c r="J88" s="131">
        <f t="shared" si="10"/>
        <v>1037.7933585637388</v>
      </c>
    </row>
    <row r="89" spans="1:11" ht="14.4">
      <c r="A89" s="140"/>
      <c r="B89" s="140">
        <v>4</v>
      </c>
      <c r="C89" s="141"/>
      <c r="D89" s="141"/>
      <c r="E89" s="142"/>
      <c r="F89" s="142"/>
      <c r="G89" s="143"/>
      <c r="H89" s="143"/>
      <c r="I89" s="143"/>
      <c r="J89" s="144">
        <f>I82-$H$88*B89+$G$88</f>
        <v>1784.7730887409396</v>
      </c>
      <c r="K89" s="143"/>
    </row>
    <row r="90" spans="1:11" ht="14.4">
      <c r="A90" s="140"/>
      <c r="B90" s="140">
        <v>5</v>
      </c>
      <c r="C90" s="141"/>
      <c r="D90" s="141"/>
      <c r="E90" s="142"/>
      <c r="F90" s="142"/>
      <c r="G90" s="143"/>
      <c r="H90" s="143"/>
      <c r="I90" s="143"/>
      <c r="J90" s="144">
        <f t="shared" ref="J90:J99" si="11">I83-$H$88*B90+$G$88</f>
        <v>1654.7520681516332</v>
      </c>
      <c r="K90" s="143"/>
    </row>
    <row r="91" spans="1:11" ht="14.4">
      <c r="A91" s="140"/>
      <c r="B91" s="140">
        <v>6</v>
      </c>
      <c r="C91" s="141"/>
      <c r="D91" s="141"/>
      <c r="E91" s="142"/>
      <c r="F91" s="142"/>
      <c r="G91" s="143"/>
      <c r="H91" s="143"/>
      <c r="I91" s="143"/>
      <c r="J91" s="144">
        <f t="shared" si="11"/>
        <v>986.32144543944275</v>
      </c>
      <c r="K91" s="143"/>
    </row>
    <row r="92" spans="1:11" ht="14.4">
      <c r="A92" s="145"/>
      <c r="B92" s="145">
        <v>7</v>
      </c>
      <c r="C92" s="146"/>
      <c r="D92" s="146"/>
      <c r="E92" s="147"/>
      <c r="F92" s="147"/>
      <c r="G92" s="143"/>
      <c r="H92" s="143"/>
      <c r="I92" s="143"/>
      <c r="J92" s="144">
        <f t="shared" si="11"/>
        <v>1137.9980340878499</v>
      </c>
      <c r="K92" s="143"/>
    </row>
    <row r="93" spans="1:11" ht="14.4">
      <c r="A93" s="140">
        <v>14</v>
      </c>
      <c r="B93" s="140">
        <v>1</v>
      </c>
      <c r="C93" s="141"/>
      <c r="D93" s="141"/>
      <c r="E93" s="142"/>
      <c r="F93" s="142"/>
      <c r="G93" s="143"/>
      <c r="H93" s="143"/>
      <c r="I93" s="143"/>
      <c r="J93" s="144">
        <f t="shared" si="11"/>
        <v>1415.5597005538655</v>
      </c>
      <c r="K93" s="143"/>
    </row>
    <row r="94" spans="1:11" ht="14.4">
      <c r="A94" s="140"/>
      <c r="B94" s="140">
        <v>2</v>
      </c>
      <c r="C94" s="141"/>
      <c r="D94" s="141"/>
      <c r="E94" s="142"/>
      <c r="F94" s="142"/>
      <c r="G94" s="143"/>
      <c r="H94" s="143"/>
      <c r="I94" s="143"/>
      <c r="J94" s="144">
        <f t="shared" si="11"/>
        <v>987.01027265206108</v>
      </c>
      <c r="K94" s="143"/>
    </row>
    <row r="95" spans="1:11" ht="14.4">
      <c r="A95" s="140"/>
      <c r="B95" s="140">
        <v>3</v>
      </c>
      <c r="C95" s="141"/>
      <c r="D95" s="141"/>
      <c r="E95" s="142"/>
      <c r="F95" s="142"/>
      <c r="G95" s="143"/>
      <c r="H95" s="143"/>
      <c r="I95" s="143"/>
      <c r="J95" s="144">
        <f t="shared" si="11"/>
        <v>1576.2768216465192</v>
      </c>
      <c r="K95" s="143"/>
    </row>
    <row r="96" spans="1:11" ht="14.4">
      <c r="A96" s="140"/>
      <c r="B96" s="140">
        <v>4</v>
      </c>
      <c r="C96" s="141"/>
      <c r="D96" s="141"/>
      <c r="E96" s="142"/>
      <c r="F96" s="142"/>
      <c r="G96" s="143"/>
      <c r="H96" s="143"/>
      <c r="I96" s="143"/>
      <c r="J96" s="144">
        <f t="shared" si="11"/>
        <v>1307.7708475242105</v>
      </c>
      <c r="K96" s="143"/>
    </row>
    <row r="97" spans="1:11" ht="14.4">
      <c r="A97" s="140"/>
      <c r="B97" s="140">
        <v>5</v>
      </c>
      <c r="C97" s="141"/>
      <c r="D97" s="141"/>
      <c r="E97" s="142"/>
      <c r="F97" s="142"/>
      <c r="G97" s="143"/>
      <c r="H97" s="143"/>
      <c r="I97" s="143"/>
      <c r="J97" s="144">
        <f t="shared" si="11"/>
        <v>1307.7708475242105</v>
      </c>
      <c r="K97" s="143"/>
    </row>
    <row r="98" spans="1:11" ht="14.4">
      <c r="A98" s="140"/>
      <c r="B98" s="140">
        <v>6</v>
      </c>
      <c r="C98" s="141"/>
      <c r="D98" s="141"/>
      <c r="E98" s="142"/>
      <c r="F98" s="142"/>
      <c r="G98" s="143"/>
      <c r="H98" s="143"/>
      <c r="I98" s="143"/>
      <c r="J98" s="144">
        <f t="shared" si="11"/>
        <v>1307.7708475242105</v>
      </c>
      <c r="K98" s="143"/>
    </row>
    <row r="99" spans="1:11" ht="14.4">
      <c r="A99" s="145"/>
      <c r="B99" s="145">
        <v>7</v>
      </c>
      <c r="C99" s="146"/>
      <c r="D99" s="146"/>
      <c r="E99" s="147"/>
      <c r="F99" s="147"/>
      <c r="G99" s="143"/>
      <c r="H99" s="143"/>
      <c r="I99" s="143"/>
      <c r="J99" s="144">
        <f t="shared" si="11"/>
        <v>1307.7708475242105</v>
      </c>
      <c r="K99" s="143"/>
    </row>
    <row r="100" spans="1:11" ht="14.4">
      <c r="A100" s="115"/>
      <c r="B100" s="115"/>
      <c r="C100" s="116"/>
      <c r="D100" s="116"/>
      <c r="E100" s="117"/>
      <c r="F100" s="117"/>
    </row>
  </sheetData>
  <mergeCells count="1">
    <mergeCell ref="L6:M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98CF-430C-4856-8DD6-90005B6B9E31}">
  <dimension ref="A1:T107"/>
  <sheetViews>
    <sheetView topLeftCell="G14" zoomScale="78" zoomScaleNormal="78" workbookViewId="0">
      <selection activeCell="R9" sqref="R9"/>
    </sheetView>
  </sheetViews>
  <sheetFormatPr defaultRowHeight="11.4"/>
  <cols>
    <col min="2" max="2" width="13.625" customWidth="1"/>
    <col min="3" max="3" width="13" customWidth="1"/>
    <col min="4" max="4" width="43" customWidth="1"/>
    <col min="7" max="10" width="24.25" customWidth="1"/>
    <col min="11" max="14" width="20.75" customWidth="1"/>
    <col min="15" max="15" width="13.875" customWidth="1"/>
    <col min="16" max="16" width="18.125" customWidth="1"/>
    <col min="17" max="17" width="17.625" customWidth="1"/>
    <col min="18" max="18" width="27.375" customWidth="1"/>
    <col min="19" max="19" width="15.375" customWidth="1"/>
    <col min="20" max="20" width="14.75" customWidth="1"/>
    <col min="21" max="21" width="13.625" customWidth="1"/>
    <col min="22" max="22" width="13.375" customWidth="1"/>
  </cols>
  <sheetData>
    <row r="1" spans="1:20" ht="31.8" customHeight="1">
      <c r="A1" s="113" t="s">
        <v>74</v>
      </c>
      <c r="B1" s="113" t="s">
        <v>75</v>
      </c>
      <c r="C1" s="114" t="s">
        <v>76</v>
      </c>
      <c r="D1" s="114" t="s">
        <v>77</v>
      </c>
      <c r="E1" s="113" t="s">
        <v>78</v>
      </c>
      <c r="F1" s="113" t="s">
        <v>79</v>
      </c>
      <c r="G1" s="172" t="s">
        <v>101</v>
      </c>
      <c r="H1" s="172" t="s">
        <v>102</v>
      </c>
      <c r="I1" s="172" t="s">
        <v>103</v>
      </c>
      <c r="J1" s="172" t="s">
        <v>104</v>
      </c>
      <c r="K1" s="172" t="s">
        <v>106</v>
      </c>
      <c r="L1" s="171" t="s">
        <v>113</v>
      </c>
      <c r="M1" s="171" t="s">
        <v>5</v>
      </c>
      <c r="N1" s="171" t="s">
        <v>114</v>
      </c>
    </row>
    <row r="2" spans="1:20" ht="14.4">
      <c r="A2" s="115">
        <v>1</v>
      </c>
      <c r="B2" s="115">
        <v>1</v>
      </c>
      <c r="C2" s="116">
        <v>1470</v>
      </c>
      <c r="D2" s="116">
        <v>1512</v>
      </c>
      <c r="E2" s="117">
        <f t="shared" ref="E2:E65" si="0">C2/D2</f>
        <v>0.97222222222222221</v>
      </c>
      <c r="F2" s="117">
        <v>0.86477254160930805</v>
      </c>
      <c r="G2">
        <f>F2/E2</f>
        <v>0.8894803285124312</v>
      </c>
      <c r="H2">
        <f t="shared" ref="H2:H33" si="1">IF(E2&gt;$R$4, $R$4, IF(E2&lt;$R$5, $R$5, E2))</f>
        <v>0.97222222222222221</v>
      </c>
      <c r="I2">
        <f t="shared" ref="I2:I33" si="2">$R$3*F3 + (1-$R$3)*G2</f>
        <v>0.89868114375308816</v>
      </c>
      <c r="J2">
        <f>I2*E2</f>
        <v>0.87371777864883571</v>
      </c>
      <c r="K2">
        <f>(E2 - J2)^2</f>
        <v>9.7031254037024846E-3</v>
      </c>
      <c r="L2">
        <f>D2 * J2</f>
        <v>1321.0612813170396</v>
      </c>
      <c r="M2" s="131">
        <f>C2 -L2</f>
        <v>148.93871868296037</v>
      </c>
      <c r="N2" s="131">
        <f>(M2)^2</f>
        <v>22182.741922922007</v>
      </c>
      <c r="P2" s="34"/>
      <c r="Q2" s="34"/>
      <c r="R2" s="34"/>
      <c r="S2" s="34"/>
      <c r="T2" s="34"/>
    </row>
    <row r="3" spans="1:20" ht="15" customHeight="1">
      <c r="A3" s="115"/>
      <c r="B3" s="115">
        <v>2</v>
      </c>
      <c r="C3" s="116">
        <v>870</v>
      </c>
      <c r="D3" s="116">
        <v>864</v>
      </c>
      <c r="E3" s="117">
        <f t="shared" si="0"/>
        <v>1.0069444444444444</v>
      </c>
      <c r="F3" s="117">
        <v>0.91058524219765702</v>
      </c>
      <c r="G3">
        <f t="shared" ref="G3:G66" si="3">F3/E3</f>
        <v>0.90430534397560425</v>
      </c>
      <c r="H3">
        <f t="shared" si="1"/>
        <v>1.0069444444444444</v>
      </c>
      <c r="I3">
        <f t="shared" si="2"/>
        <v>0.93420227383363763</v>
      </c>
      <c r="J3">
        <f t="shared" ref="J3:J66" si="4">I3*E3</f>
        <v>0.94068978962414895</v>
      </c>
      <c r="K3">
        <f t="shared" ref="K3:K66" si="5">(E3 - J3)^2</f>
        <v>4.3896792853565011E-3</v>
      </c>
      <c r="L3">
        <f t="shared" ref="L3:L66" si="6">D3 * J3</f>
        <v>812.75597823526471</v>
      </c>
      <c r="M3" s="131">
        <f t="shared" ref="M3:M66" si="7">C3 -L3</f>
        <v>57.244021764735294</v>
      </c>
      <c r="N3" s="131">
        <f t="shared" ref="N3:N66" si="8">(M3)^2</f>
        <v>3276.8780278014879</v>
      </c>
      <c r="O3" s="34"/>
      <c r="P3" s="35" t="s">
        <v>30</v>
      </c>
      <c r="Q3" s="35" t="s">
        <v>94</v>
      </c>
      <c r="R3" s="35">
        <v>0.43595607060443681</v>
      </c>
      <c r="S3" s="152"/>
      <c r="T3" s="152"/>
    </row>
    <row r="4" spans="1:20" ht="14.4">
      <c r="A4" s="115"/>
      <c r="B4" s="115">
        <v>3</v>
      </c>
      <c r="C4" s="116">
        <v>986</v>
      </c>
      <c r="D4" s="116">
        <v>827</v>
      </c>
      <c r="E4" s="117">
        <f t="shared" si="0"/>
        <v>1.1922611850060461</v>
      </c>
      <c r="F4" s="117">
        <v>0.97288319361211095</v>
      </c>
      <c r="G4">
        <f t="shared" si="3"/>
        <v>0.81599837841502609</v>
      </c>
      <c r="H4">
        <f t="shared" si="1"/>
        <v>1.1314442519814587</v>
      </c>
      <c r="I4">
        <f t="shared" si="2"/>
        <v>0.90167531400362466</v>
      </c>
      <c r="J4">
        <f t="shared" si="4"/>
        <v>1.0750324783646603</v>
      </c>
      <c r="K4">
        <f t="shared" si="5"/>
        <v>1.3742569660812077E-2</v>
      </c>
      <c r="L4">
        <f t="shared" si="6"/>
        <v>889.0518596075741</v>
      </c>
      <c r="M4" s="131">
        <f t="shared" si="7"/>
        <v>96.948140392425898</v>
      </c>
      <c r="N4" s="131">
        <f t="shared" si="8"/>
        <v>9398.9419255495213</v>
      </c>
      <c r="O4" s="34"/>
      <c r="P4" s="15" t="s">
        <v>100</v>
      </c>
      <c r="Q4" s="154"/>
      <c r="R4" s="155">
        <f>AVERAGE(G2:G88) + 2*STDEV(G2:G88)</f>
        <v>1.1314442519814587</v>
      </c>
      <c r="S4" s="152"/>
    </row>
    <row r="5" spans="1:20" ht="14.4">
      <c r="A5" s="115"/>
      <c r="B5" s="115">
        <v>4</v>
      </c>
      <c r="C5" s="116">
        <v>1247</v>
      </c>
      <c r="D5" s="116">
        <v>952</v>
      </c>
      <c r="E5" s="117">
        <f t="shared" si="0"/>
        <v>1.3098739495798319</v>
      </c>
      <c r="F5" s="117">
        <v>1.0125249125445099</v>
      </c>
      <c r="G5">
        <f t="shared" si="3"/>
        <v>0.77299415937640215</v>
      </c>
      <c r="H5">
        <f t="shared" si="1"/>
        <v>1.1314442519814587</v>
      </c>
      <c r="I5">
        <f t="shared" si="2"/>
        <v>0.90155200225444898</v>
      </c>
      <c r="J5">
        <f t="shared" si="4"/>
        <v>1.1809194819446407</v>
      </c>
      <c r="K5">
        <f t="shared" si="5"/>
        <v>1.6629254723075589E-2</v>
      </c>
      <c r="L5">
        <f t="shared" si="6"/>
        <v>1124.2353468112979</v>
      </c>
      <c r="M5" s="131">
        <f t="shared" si="7"/>
        <v>122.76465318870214</v>
      </c>
      <c r="N5" s="131">
        <f t="shared" si="8"/>
        <v>15071.160072542314</v>
      </c>
      <c r="P5" s="15" t="s">
        <v>105</v>
      </c>
      <c r="Q5" s="15"/>
      <c r="R5" s="15">
        <f>AVERAGE(G2:G88) - 2*STDEV(G2:G88)</f>
        <v>0.70484258238499886</v>
      </c>
    </row>
    <row r="6" spans="1:20" ht="14.4">
      <c r="A6" s="115"/>
      <c r="B6" s="115">
        <v>5</v>
      </c>
      <c r="C6" s="116">
        <v>1109</v>
      </c>
      <c r="D6" s="116">
        <v>740</v>
      </c>
      <c r="E6" s="117">
        <f t="shared" si="0"/>
        <v>1.4986486486486486</v>
      </c>
      <c r="F6" s="117">
        <v>1.06788130867061</v>
      </c>
      <c r="G6">
        <f t="shared" si="3"/>
        <v>0.71256282093440171</v>
      </c>
      <c r="H6">
        <f t="shared" si="1"/>
        <v>1.1314442519814587</v>
      </c>
      <c r="I6">
        <f t="shared" si="2"/>
        <v>0.89137618231216198</v>
      </c>
      <c r="J6">
        <f t="shared" si="4"/>
        <v>1.335859711059713</v>
      </c>
      <c r="K6">
        <f t="shared" si="5"/>
        <v>2.6500238201334347E-2</v>
      </c>
      <c r="L6">
        <f t="shared" si="6"/>
        <v>988.53618618418761</v>
      </c>
      <c r="M6" s="131">
        <f t="shared" si="7"/>
        <v>120.46381381581239</v>
      </c>
      <c r="N6" s="131">
        <f t="shared" si="8"/>
        <v>14511.530439050712</v>
      </c>
      <c r="P6" s="149" t="s">
        <v>112</v>
      </c>
      <c r="Q6" s="149"/>
      <c r="R6" s="149">
        <f>AVERAGE(K2:K88)</f>
        <v>1.3216078888316418E-2</v>
      </c>
    </row>
    <row r="7" spans="1:20" ht="14.4">
      <c r="A7" s="115"/>
      <c r="B7" s="115">
        <v>6</v>
      </c>
      <c r="C7" s="116">
        <v>1197</v>
      </c>
      <c r="D7" s="116">
        <v>908</v>
      </c>
      <c r="E7" s="117">
        <f t="shared" si="0"/>
        <v>1.3182819383259912</v>
      </c>
      <c r="F7" s="117">
        <v>1.12272653566337</v>
      </c>
      <c r="G7">
        <f t="shared" si="3"/>
        <v>0.85165889254999161</v>
      </c>
      <c r="H7">
        <f t="shared" si="1"/>
        <v>1.1314442519814587</v>
      </c>
      <c r="I7">
        <f t="shared" si="2"/>
        <v>0.93752801458680646</v>
      </c>
      <c r="J7">
        <f t="shared" si="4"/>
        <v>1.2359262483044133</v>
      </c>
      <c r="K7">
        <f t="shared" si="5"/>
        <v>6.7824596789302144E-3</v>
      </c>
      <c r="L7">
        <f t="shared" si="6"/>
        <v>1122.2210334604074</v>
      </c>
      <c r="M7" s="131">
        <f t="shared" si="7"/>
        <v>74.778966539592602</v>
      </c>
      <c r="N7" s="131">
        <f t="shared" si="8"/>
        <v>5591.8938367295104</v>
      </c>
      <c r="P7" s="186" t="s">
        <v>28</v>
      </c>
      <c r="Q7" s="187"/>
      <c r="R7" s="173">
        <f>AVERAGE($N$2:$N$88)</f>
        <v>21089.831666211725</v>
      </c>
    </row>
    <row r="8" spans="1:20" ht="14.4">
      <c r="A8" s="119"/>
      <c r="B8" s="119">
        <v>7</v>
      </c>
      <c r="C8" s="120">
        <v>1500</v>
      </c>
      <c r="D8" s="120">
        <v>1311</v>
      </c>
      <c r="E8" s="121">
        <f t="shared" si="0"/>
        <v>1.1441647597254005</v>
      </c>
      <c r="F8" s="121">
        <v>1.0486262657024299</v>
      </c>
      <c r="G8">
        <f t="shared" si="3"/>
        <v>0.91649935622392364</v>
      </c>
      <c r="H8">
        <f t="shared" si="1"/>
        <v>1.1314442519814587</v>
      </c>
      <c r="I8">
        <f t="shared" si="2"/>
        <v>0.89394873737965175</v>
      </c>
      <c r="J8">
        <f t="shared" si="4"/>
        <v>1.0228246423108145</v>
      </c>
      <c r="K8">
        <f t="shared" si="5"/>
        <v>1.472342409418553E-2</v>
      </c>
      <c r="L8">
        <f t="shared" si="6"/>
        <v>1340.9231060694779</v>
      </c>
      <c r="M8" s="131">
        <f t="shared" si="7"/>
        <v>159.07689393052215</v>
      </c>
      <c r="N8" s="131">
        <f t="shared" si="8"/>
        <v>25305.458182582595</v>
      </c>
    </row>
    <row r="9" spans="1:20" ht="14.4">
      <c r="A9" s="115">
        <v>2</v>
      </c>
      <c r="B9" s="115">
        <v>1</v>
      </c>
      <c r="C9" s="116">
        <v>1854</v>
      </c>
      <c r="D9" s="116">
        <v>2034</v>
      </c>
      <c r="E9" s="117">
        <f t="shared" si="0"/>
        <v>0.91150442477876104</v>
      </c>
      <c r="F9" s="117">
        <v>0.86477254160930805</v>
      </c>
      <c r="G9">
        <f t="shared" si="3"/>
        <v>0.94873104079467785</v>
      </c>
      <c r="H9">
        <f t="shared" si="1"/>
        <v>0.91150442477876104</v>
      </c>
      <c r="I9">
        <f t="shared" si="2"/>
        <v>0.93210114832825242</v>
      </c>
      <c r="J9">
        <f t="shared" si="4"/>
        <v>0.84961432104256629</v>
      </c>
      <c r="K9">
        <f t="shared" si="5"/>
        <v>3.8303849404769468E-3</v>
      </c>
      <c r="L9">
        <f t="shared" si="6"/>
        <v>1728.1155290005797</v>
      </c>
      <c r="M9" s="131">
        <f t="shared" si="7"/>
        <v>125.88447099942027</v>
      </c>
      <c r="N9" s="131">
        <f t="shared" si="8"/>
        <v>15846.900038803884</v>
      </c>
    </row>
    <row r="10" spans="1:20" ht="14.4">
      <c r="A10" s="115"/>
      <c r="B10" s="115">
        <v>2</v>
      </c>
      <c r="C10" s="116">
        <v>1489</v>
      </c>
      <c r="D10" s="116">
        <v>1584</v>
      </c>
      <c r="E10" s="117">
        <f t="shared" si="0"/>
        <v>0.94002525252525249</v>
      </c>
      <c r="F10" s="117">
        <v>0.91058524219765702</v>
      </c>
      <c r="G10">
        <f t="shared" si="3"/>
        <v>0.96868168142450561</v>
      </c>
      <c r="H10">
        <f t="shared" si="1"/>
        <v>0.94002525252525249</v>
      </c>
      <c r="I10">
        <f t="shared" si="2"/>
        <v>0.97051335616841072</v>
      </c>
      <c r="J10">
        <f t="shared" si="4"/>
        <v>0.91230706271134054</v>
      </c>
      <c r="K10">
        <f t="shared" si="5"/>
        <v>7.6829804656005176E-4</v>
      </c>
      <c r="L10">
        <f t="shared" si="6"/>
        <v>1445.0943873347635</v>
      </c>
      <c r="M10" s="131">
        <f t="shared" si="7"/>
        <v>43.905612665236504</v>
      </c>
      <c r="N10" s="131">
        <f t="shared" si="8"/>
        <v>1927.7028235097762</v>
      </c>
    </row>
    <row r="11" spans="1:20" ht="14.4">
      <c r="A11" s="115"/>
      <c r="B11" s="115">
        <v>3</v>
      </c>
      <c r="C11" s="116">
        <v>1792</v>
      </c>
      <c r="D11" s="116">
        <v>1682</v>
      </c>
      <c r="E11" s="117">
        <f t="shared" si="0"/>
        <v>1.0653983353151011</v>
      </c>
      <c r="F11" s="117">
        <v>0.97288319361211095</v>
      </c>
      <c r="G11">
        <f t="shared" si="3"/>
        <v>0.91316380114708184</v>
      </c>
      <c r="H11">
        <f t="shared" si="1"/>
        <v>1.0653983353151011</v>
      </c>
      <c r="I11">
        <f t="shared" si="2"/>
        <v>0.95648088084279448</v>
      </c>
      <c r="J11">
        <f t="shared" si="4"/>
        <v>1.0190331382106348</v>
      </c>
      <c r="K11">
        <f t="shared" si="5"/>
        <v>2.1497315025360095E-3</v>
      </c>
      <c r="L11">
        <f t="shared" si="6"/>
        <v>1714.0137384702878</v>
      </c>
      <c r="M11" s="131">
        <f t="shared" si="7"/>
        <v>77.986261529712237</v>
      </c>
      <c r="N11" s="131">
        <f t="shared" si="8"/>
        <v>6081.8569873806746</v>
      </c>
      <c r="O11" s="34"/>
      <c r="P11" s="153"/>
      <c r="Q11" s="152"/>
      <c r="R11" s="152"/>
    </row>
    <row r="12" spans="1:20" ht="14.4">
      <c r="A12" s="115"/>
      <c r="B12" s="115">
        <v>4</v>
      </c>
      <c r="C12" s="116">
        <v>1708</v>
      </c>
      <c r="D12" s="116">
        <v>1684</v>
      </c>
      <c r="E12" s="117">
        <f t="shared" si="0"/>
        <v>1.0142517814726841</v>
      </c>
      <c r="F12" s="117">
        <v>1.0125249125445099</v>
      </c>
      <c r="G12">
        <f t="shared" si="3"/>
        <v>0.99829739620898983</v>
      </c>
      <c r="H12">
        <f t="shared" si="1"/>
        <v>1.0142517814726841</v>
      </c>
      <c r="I12">
        <f t="shared" si="2"/>
        <v>1.0286329252630408</v>
      </c>
      <c r="J12">
        <f t="shared" si="4"/>
        <v>1.0432927769294975</v>
      </c>
      <c r="K12">
        <f t="shared" si="5"/>
        <v>8.4337941712265532E-4</v>
      </c>
      <c r="L12">
        <f t="shared" si="6"/>
        <v>1756.9050363492738</v>
      </c>
      <c r="M12" s="131">
        <f t="shared" si="7"/>
        <v>-48.905036349273814</v>
      </c>
      <c r="N12" s="131">
        <f t="shared" si="8"/>
        <v>2391.702580323793</v>
      </c>
      <c r="O12" s="34"/>
      <c r="P12" s="153"/>
      <c r="Q12" s="152"/>
      <c r="R12" s="152"/>
    </row>
    <row r="13" spans="1:20" ht="14.4">
      <c r="A13" s="115"/>
      <c r="B13" s="115">
        <v>5</v>
      </c>
      <c r="C13" s="116">
        <v>1787</v>
      </c>
      <c r="D13" s="116">
        <v>1600</v>
      </c>
      <c r="E13" s="117">
        <f t="shared" si="0"/>
        <v>1.1168750000000001</v>
      </c>
      <c r="F13" s="117">
        <v>1.06788130867061</v>
      </c>
      <c r="G13">
        <f t="shared" si="3"/>
        <v>0.95613323663848682</v>
      </c>
      <c r="H13">
        <f t="shared" si="1"/>
        <v>1.1168750000000001</v>
      </c>
      <c r="I13">
        <f t="shared" si="2"/>
        <v>1.028760596670405</v>
      </c>
      <c r="J13">
        <f t="shared" si="4"/>
        <v>1.1489969914062585</v>
      </c>
      <c r="K13">
        <f t="shared" si="5"/>
        <v>1.0318223319037442E-3</v>
      </c>
      <c r="L13">
        <f t="shared" si="6"/>
        <v>1838.3951862500137</v>
      </c>
      <c r="M13" s="131">
        <f t="shared" si="7"/>
        <v>-51.395186250013694</v>
      </c>
      <c r="N13" s="131">
        <f t="shared" si="8"/>
        <v>2641.4651696735968</v>
      </c>
      <c r="O13" s="34"/>
      <c r="P13" s="153"/>
      <c r="Q13" s="152"/>
      <c r="R13" s="152"/>
    </row>
    <row r="14" spans="1:20" ht="14.4">
      <c r="A14" s="115"/>
      <c r="B14" s="115">
        <v>6</v>
      </c>
      <c r="C14" s="116">
        <v>1314</v>
      </c>
      <c r="D14" s="116">
        <v>1077</v>
      </c>
      <c r="E14" s="117">
        <f t="shared" si="0"/>
        <v>1.2200557103064067</v>
      </c>
      <c r="F14" s="117">
        <v>1.12272653566337</v>
      </c>
      <c r="G14">
        <f t="shared" si="3"/>
        <v>0.92022563082910924</v>
      </c>
      <c r="H14">
        <f t="shared" si="1"/>
        <v>1.1314442519814587</v>
      </c>
      <c r="I14">
        <f t="shared" si="2"/>
        <v>0.97620266707159709</v>
      </c>
      <c r="J14">
        <f t="shared" si="4"/>
        <v>1.191021638377046</v>
      </c>
      <c r="K14">
        <f t="shared" si="5"/>
        <v>8.4297733279929058E-4</v>
      </c>
      <c r="L14">
        <f t="shared" si="6"/>
        <v>1282.7303045320784</v>
      </c>
      <c r="M14" s="131">
        <f t="shared" si="7"/>
        <v>31.269695467921565</v>
      </c>
      <c r="N14" s="131">
        <f t="shared" si="8"/>
        <v>977.79385465655446</v>
      </c>
    </row>
    <row r="15" spans="1:20" ht="14.4">
      <c r="A15" s="119"/>
      <c r="B15" s="119">
        <v>7</v>
      </c>
      <c r="C15" s="120">
        <v>1136</v>
      </c>
      <c r="D15" s="120">
        <v>956</v>
      </c>
      <c r="E15" s="121">
        <f t="shared" si="0"/>
        <v>1.1882845188284519</v>
      </c>
      <c r="F15" s="121">
        <v>1.0486262657024299</v>
      </c>
      <c r="G15">
        <f t="shared" si="3"/>
        <v>0.88247069543267864</v>
      </c>
      <c r="H15">
        <f t="shared" si="1"/>
        <v>1.1314442519814587</v>
      </c>
      <c r="I15">
        <f t="shared" si="2"/>
        <v>0.87475507783488915</v>
      </c>
      <c r="J15">
        <f t="shared" si="4"/>
        <v>1.0394579167577762</v>
      </c>
      <c r="K15">
        <f t="shared" si="5"/>
        <v>2.2149357483903242E-2</v>
      </c>
      <c r="L15">
        <f t="shared" si="6"/>
        <v>993.72176842043405</v>
      </c>
      <c r="M15" s="131">
        <f t="shared" si="7"/>
        <v>142.27823157956595</v>
      </c>
      <c r="N15" s="131">
        <f t="shared" si="8"/>
        <v>20243.0951814086</v>
      </c>
    </row>
    <row r="16" spans="1:20" ht="14.4">
      <c r="A16" s="115">
        <v>3</v>
      </c>
      <c r="B16" s="115">
        <v>1</v>
      </c>
      <c r="C16" s="116">
        <v>1537</v>
      </c>
      <c r="D16" s="116">
        <v>1455</v>
      </c>
      <c r="E16" s="117">
        <f t="shared" si="0"/>
        <v>1.0563573883161512</v>
      </c>
      <c r="F16" s="117">
        <v>0.86477254160930805</v>
      </c>
      <c r="G16">
        <f t="shared" si="3"/>
        <v>0.81863633574596173</v>
      </c>
      <c r="H16">
        <f t="shared" si="1"/>
        <v>1.0563573883161512</v>
      </c>
      <c r="I16">
        <f t="shared" si="2"/>
        <v>0.85872201969901774</v>
      </c>
      <c r="J16">
        <f t="shared" si="4"/>
        <v>0.90711735001882499</v>
      </c>
      <c r="K16">
        <f t="shared" si="5"/>
        <v>2.2272589030987403E-2</v>
      </c>
      <c r="L16">
        <f t="shared" si="6"/>
        <v>1319.8557442773904</v>
      </c>
      <c r="M16" s="131">
        <f t="shared" si="7"/>
        <v>217.14425572260961</v>
      </c>
      <c r="N16" s="131">
        <f t="shared" si="8"/>
        <v>47151.627793326079</v>
      </c>
    </row>
    <row r="17" spans="1:14" ht="14.4">
      <c r="A17" s="115"/>
      <c r="B17" s="115">
        <v>2</v>
      </c>
      <c r="C17" s="116">
        <v>1132</v>
      </c>
      <c r="D17" s="116">
        <v>1001</v>
      </c>
      <c r="E17" s="117">
        <f t="shared" si="0"/>
        <v>1.1308691308691308</v>
      </c>
      <c r="F17" s="117">
        <v>0.91058524219765702</v>
      </c>
      <c r="G17">
        <f t="shared" si="3"/>
        <v>0.80520832812708021</v>
      </c>
      <c r="H17">
        <f t="shared" si="1"/>
        <v>1.1308691308691308</v>
      </c>
      <c r="I17">
        <f t="shared" si="2"/>
        <v>0.87830720362306169</v>
      </c>
      <c r="J17">
        <f t="shared" si="4"/>
        <v>0.99325050399730841</v>
      </c>
      <c r="K17">
        <f t="shared" si="5"/>
        <v>1.8938886462085868E-2</v>
      </c>
      <c r="L17">
        <f t="shared" si="6"/>
        <v>994.24375450130572</v>
      </c>
      <c r="M17" s="131">
        <f t="shared" si="7"/>
        <v>137.75624549869428</v>
      </c>
      <c r="N17" s="131">
        <f t="shared" si="8"/>
        <v>18976.783173896529</v>
      </c>
    </row>
    <row r="18" spans="1:14" ht="14.4">
      <c r="A18" s="115"/>
      <c r="B18" s="115">
        <v>3</v>
      </c>
      <c r="C18" s="116">
        <v>1368</v>
      </c>
      <c r="D18" s="116">
        <v>1131</v>
      </c>
      <c r="E18" s="117">
        <f t="shared" si="0"/>
        <v>1.209549071618037</v>
      </c>
      <c r="F18" s="117">
        <v>0.97288319361211095</v>
      </c>
      <c r="G18">
        <f t="shared" si="3"/>
        <v>0.80433544735036377</v>
      </c>
      <c r="H18">
        <f t="shared" si="1"/>
        <v>1.1314442519814587</v>
      </c>
      <c r="I18">
        <f t="shared" si="2"/>
        <v>0.89509690853764301</v>
      </c>
      <c r="J18">
        <f t="shared" si="4"/>
        <v>1.082663634729881</v>
      </c>
      <c r="K18">
        <f t="shared" si="5"/>
        <v>1.6099914094298222E-2</v>
      </c>
      <c r="L18">
        <f t="shared" si="6"/>
        <v>1224.4925708794954</v>
      </c>
      <c r="M18" s="131">
        <f t="shared" si="7"/>
        <v>143.50742912050464</v>
      </c>
      <c r="N18" s="131">
        <f t="shared" si="8"/>
        <v>20594.382212776662</v>
      </c>
    </row>
    <row r="19" spans="1:14" ht="14.4">
      <c r="A19" s="115"/>
      <c r="B19" s="115">
        <v>4</v>
      </c>
      <c r="C19" s="116">
        <v>1488</v>
      </c>
      <c r="D19" s="116">
        <v>1151</v>
      </c>
      <c r="E19" s="117">
        <f t="shared" si="0"/>
        <v>1.2927888792354474</v>
      </c>
      <c r="F19" s="117">
        <v>1.0125249125445099</v>
      </c>
      <c r="G19">
        <f t="shared" si="3"/>
        <v>0.78320979458248052</v>
      </c>
      <c r="H19">
        <f t="shared" si="1"/>
        <v>1.1314442519814587</v>
      </c>
      <c r="I19">
        <f t="shared" si="2"/>
        <v>0.90731406927735714</v>
      </c>
      <c r="J19">
        <f t="shared" si="4"/>
        <v>1.1729655387356277</v>
      </c>
      <c r="K19">
        <f t="shared" si="5"/>
        <v>1.4357632928535728E-2</v>
      </c>
      <c r="L19">
        <f t="shared" si="6"/>
        <v>1350.0833350847074</v>
      </c>
      <c r="M19" s="131">
        <f t="shared" si="7"/>
        <v>137.91666491529259</v>
      </c>
      <c r="N19" s="131">
        <f t="shared" si="8"/>
        <v>19021.006461357098</v>
      </c>
    </row>
    <row r="20" spans="1:14" ht="14.4">
      <c r="A20" s="115"/>
      <c r="B20" s="115">
        <v>5</v>
      </c>
      <c r="C20" s="116">
        <v>1392</v>
      </c>
      <c r="D20" s="116">
        <v>942</v>
      </c>
      <c r="E20" s="117">
        <f t="shared" si="0"/>
        <v>1.4777070063694266</v>
      </c>
      <c r="F20" s="117">
        <v>1.06788130867061</v>
      </c>
      <c r="G20">
        <f t="shared" si="3"/>
        <v>0.72266105802278358</v>
      </c>
      <c r="H20">
        <f t="shared" si="1"/>
        <v>1.1314442519814587</v>
      </c>
      <c r="I20">
        <f t="shared" si="2"/>
        <v>0.89707203163946081</v>
      </c>
      <c r="J20">
        <f t="shared" si="4"/>
        <v>1.3256096263716872</v>
      </c>
      <c r="K20">
        <f t="shared" si="5"/>
        <v>2.3133613002176746E-2</v>
      </c>
      <c r="L20">
        <f t="shared" si="6"/>
        <v>1248.7242680421293</v>
      </c>
      <c r="M20" s="131">
        <f t="shared" si="7"/>
        <v>143.27573195787068</v>
      </c>
      <c r="N20" s="131">
        <f t="shared" si="8"/>
        <v>20527.935368063605</v>
      </c>
    </row>
    <row r="21" spans="1:14" ht="14.4">
      <c r="A21" s="115"/>
      <c r="B21" s="115">
        <v>6</v>
      </c>
      <c r="C21" s="116">
        <v>1321</v>
      </c>
      <c r="D21" s="116">
        <v>884</v>
      </c>
      <c r="E21" s="117">
        <f t="shared" si="0"/>
        <v>1.494343891402715</v>
      </c>
      <c r="F21" s="117">
        <v>1.12272653566337</v>
      </c>
      <c r="G21">
        <f t="shared" si="3"/>
        <v>0.7513173788996359</v>
      </c>
      <c r="H21">
        <f t="shared" si="1"/>
        <v>1.1314442519814587</v>
      </c>
      <c r="I21">
        <f t="shared" si="2"/>
        <v>0.88093099294596122</v>
      </c>
      <c r="J21">
        <f t="shared" si="4"/>
        <v>1.3164138480561254</v>
      </c>
      <c r="K21">
        <f t="shared" si="5"/>
        <v>3.1659100325319246E-2</v>
      </c>
      <c r="L21">
        <f t="shared" si="6"/>
        <v>1163.7098416816148</v>
      </c>
      <c r="M21" s="131">
        <f t="shared" si="7"/>
        <v>157.29015831838524</v>
      </c>
      <c r="N21" s="131">
        <f t="shared" si="8"/>
        <v>24740.193903822692</v>
      </c>
    </row>
    <row r="22" spans="1:14" ht="14.4">
      <c r="A22" s="119"/>
      <c r="B22" s="119">
        <v>7</v>
      </c>
      <c r="C22" s="120">
        <v>1469</v>
      </c>
      <c r="D22" s="120">
        <v>1315</v>
      </c>
      <c r="E22" s="121">
        <f t="shared" si="0"/>
        <v>1.1171102661596959</v>
      </c>
      <c r="F22" s="121">
        <v>1.0486262657024299</v>
      </c>
      <c r="G22">
        <f t="shared" si="3"/>
        <v>0.93869539782075917</v>
      </c>
      <c r="H22">
        <f t="shared" si="1"/>
        <v>1.1171102661596959</v>
      </c>
      <c r="I22">
        <f t="shared" si="2"/>
        <v>0.90646827989895828</v>
      </c>
      <c r="J22">
        <f t="shared" si="4"/>
        <v>1.0126250214232471</v>
      </c>
      <c r="K22">
        <f t="shared" si="5"/>
        <v>1.0917166367635607E-2</v>
      </c>
      <c r="L22">
        <f t="shared" si="6"/>
        <v>1331.6019031715698</v>
      </c>
      <c r="M22" s="131">
        <f t="shared" si="7"/>
        <v>137.3980968284302</v>
      </c>
      <c r="N22" s="131">
        <f t="shared" si="8"/>
        <v>18878.237012074682</v>
      </c>
    </row>
    <row r="23" spans="1:14" ht="14.4">
      <c r="A23" s="115">
        <v>4</v>
      </c>
      <c r="B23" s="115">
        <v>1</v>
      </c>
      <c r="C23" s="116">
        <v>1795</v>
      </c>
      <c r="D23" s="116">
        <v>1885</v>
      </c>
      <c r="E23" s="117">
        <f t="shared" si="0"/>
        <v>0.95225464190981435</v>
      </c>
      <c r="F23" s="117">
        <v>0.86477254160930805</v>
      </c>
      <c r="G23">
        <f t="shared" si="3"/>
        <v>0.90813161054793634</v>
      </c>
      <c r="H23">
        <f t="shared" si="1"/>
        <v>0.95225464190981435</v>
      </c>
      <c r="I23">
        <f t="shared" si="2"/>
        <v>0.90920128616065932</v>
      </c>
      <c r="J23">
        <f t="shared" si="4"/>
        <v>0.86579114517686129</v>
      </c>
      <c r="K23">
        <f t="shared" si="5"/>
        <v>7.4759362672893849E-3</v>
      </c>
      <c r="L23">
        <f t="shared" si="6"/>
        <v>1632.0163086583834</v>
      </c>
      <c r="M23" s="131">
        <f t="shared" si="7"/>
        <v>162.98369134161658</v>
      </c>
      <c r="N23" s="131">
        <f t="shared" si="8"/>
        <v>26563.683643339344</v>
      </c>
    </row>
    <row r="24" spans="1:14" ht="14.4">
      <c r="A24" s="115"/>
      <c r="B24" s="115">
        <v>2</v>
      </c>
      <c r="C24" s="116">
        <v>1780</v>
      </c>
      <c r="D24" s="116">
        <v>1963</v>
      </c>
      <c r="E24" s="117">
        <f t="shared" si="0"/>
        <v>0.90677534386143654</v>
      </c>
      <c r="F24" s="117">
        <v>0.91058524219765702</v>
      </c>
      <c r="G24">
        <f t="shared" si="3"/>
        <v>1.0042015901314612</v>
      </c>
      <c r="H24">
        <f t="shared" si="1"/>
        <v>0.90677534386143654</v>
      </c>
      <c r="I24">
        <f t="shared" si="2"/>
        <v>0.99054814504725364</v>
      </c>
      <c r="J24">
        <f t="shared" si="4"/>
        <v>0.89820463483653157</v>
      </c>
      <c r="K24">
        <f t="shared" si="5"/>
        <v>7.345705318958762E-5</v>
      </c>
      <c r="L24">
        <f t="shared" si="6"/>
        <v>1763.1756981841115</v>
      </c>
      <c r="M24" s="131">
        <f t="shared" si="7"/>
        <v>16.824301815888475</v>
      </c>
      <c r="N24" s="131">
        <f t="shared" si="8"/>
        <v>283.05713159210825</v>
      </c>
    </row>
    <row r="25" spans="1:14" ht="14.4">
      <c r="A25" s="115"/>
      <c r="B25" s="115">
        <v>3</v>
      </c>
      <c r="C25" s="116">
        <v>1841</v>
      </c>
      <c r="D25" s="116">
        <v>2006</v>
      </c>
      <c r="E25" s="117">
        <f t="shared" si="0"/>
        <v>0.91774675972083752</v>
      </c>
      <c r="F25" s="117">
        <v>0.97288319361211095</v>
      </c>
      <c r="G25">
        <f t="shared" si="3"/>
        <v>1.0600780480097201</v>
      </c>
      <c r="H25">
        <f t="shared" si="1"/>
        <v>0.91774675972083752</v>
      </c>
      <c r="I25">
        <f t="shared" si="2"/>
        <v>1.0393469699273867</v>
      </c>
      <c r="J25">
        <f t="shared" si="4"/>
        <v>0.95385731387652994</v>
      </c>
      <c r="K25">
        <f t="shared" si="5"/>
        <v>1.3039721214311952E-3</v>
      </c>
      <c r="L25">
        <f t="shared" si="6"/>
        <v>1913.437771636319</v>
      </c>
      <c r="M25" s="131">
        <f t="shared" si="7"/>
        <v>-72.437771636318985</v>
      </c>
      <c r="N25" s="131">
        <f t="shared" si="8"/>
        <v>5247.2307596354995</v>
      </c>
    </row>
    <row r="26" spans="1:14" ht="14.4">
      <c r="A26" s="115"/>
      <c r="B26" s="115">
        <v>4</v>
      </c>
      <c r="C26" s="116">
        <v>1774</v>
      </c>
      <c r="D26" s="116">
        <v>1855</v>
      </c>
      <c r="E26" s="117">
        <f t="shared" si="0"/>
        <v>0.95633423180592991</v>
      </c>
      <c r="F26" s="117">
        <v>1.0125249125445099</v>
      </c>
      <c r="G26">
        <f t="shared" si="3"/>
        <v>1.0587563206144679</v>
      </c>
      <c r="H26">
        <f t="shared" si="1"/>
        <v>0.95633423180592991</v>
      </c>
      <c r="I26">
        <f t="shared" si="2"/>
        <v>1.0627344145517361</v>
      </c>
      <c r="J26">
        <f t="shared" si="4"/>
        <v>1.0163292999540592</v>
      </c>
      <c r="K26">
        <f t="shared" si="5"/>
        <v>3.5994082020986756E-3</v>
      </c>
      <c r="L26">
        <f t="shared" si="6"/>
        <v>1885.2908514147798</v>
      </c>
      <c r="M26" s="131">
        <f t="shared" si="7"/>
        <v>-111.29085141477981</v>
      </c>
      <c r="N26" s="131">
        <f t="shared" si="8"/>
        <v>12385.653608626597</v>
      </c>
    </row>
    <row r="27" spans="1:14" ht="14.4">
      <c r="A27" s="115"/>
      <c r="B27" s="115">
        <v>5</v>
      </c>
      <c r="C27" s="116">
        <v>1835</v>
      </c>
      <c r="D27" s="116">
        <v>1962</v>
      </c>
      <c r="E27" s="117">
        <f t="shared" si="0"/>
        <v>0.93527013251783897</v>
      </c>
      <c r="F27" s="117">
        <v>1.06788130867061</v>
      </c>
      <c r="G27">
        <f t="shared" si="3"/>
        <v>1.1417891703606196</v>
      </c>
      <c r="H27">
        <f t="shared" si="1"/>
        <v>0.93527013251783897</v>
      </c>
      <c r="I27">
        <f t="shared" si="2"/>
        <v>1.1334786990426389</v>
      </c>
      <c r="J27">
        <f t="shared" si="4"/>
        <v>1.0601087730597565</v>
      </c>
      <c r="K27">
        <f t="shared" si="5"/>
        <v>1.558468617235409E-2</v>
      </c>
      <c r="L27">
        <f t="shared" si="6"/>
        <v>2079.9334127432421</v>
      </c>
      <c r="M27" s="131">
        <f t="shared" si="7"/>
        <v>-244.93341274324212</v>
      </c>
      <c r="N27" s="131">
        <f t="shared" si="8"/>
        <v>59992.376678051398</v>
      </c>
    </row>
    <row r="28" spans="1:14" ht="14.4">
      <c r="A28" s="115"/>
      <c r="B28" s="115">
        <v>6</v>
      </c>
      <c r="C28" s="116">
        <v>1847</v>
      </c>
      <c r="D28" s="116">
        <v>2019</v>
      </c>
      <c r="E28" s="117">
        <f t="shared" si="0"/>
        <v>0.91480931154036649</v>
      </c>
      <c r="F28" s="117">
        <v>1.12272653566337</v>
      </c>
      <c r="G28">
        <f t="shared" si="3"/>
        <v>1.2272793045502675</v>
      </c>
      <c r="H28">
        <f t="shared" si="1"/>
        <v>0.91480931154036649</v>
      </c>
      <c r="I28">
        <f t="shared" si="2"/>
        <v>1.1493944277326225</v>
      </c>
      <c r="J28">
        <f t="shared" si="4"/>
        <v>1.051476725122414</v>
      </c>
      <c r="K28">
        <f t="shared" si="5"/>
        <v>1.8677981935206416E-2</v>
      </c>
      <c r="L28">
        <f t="shared" si="6"/>
        <v>2122.9315080221536</v>
      </c>
      <c r="M28" s="131">
        <f t="shared" si="7"/>
        <v>-275.93150802215359</v>
      </c>
      <c r="N28" s="131">
        <f t="shared" si="8"/>
        <v>76138.197119379809</v>
      </c>
    </row>
    <row r="29" spans="1:14" ht="14.4">
      <c r="A29" s="119"/>
      <c r="B29" s="119">
        <v>7</v>
      </c>
      <c r="C29" s="120">
        <v>1833</v>
      </c>
      <c r="D29" s="120">
        <v>2052</v>
      </c>
      <c r="E29" s="121">
        <f t="shared" si="0"/>
        <v>0.89327485380116955</v>
      </c>
      <c r="F29" s="121">
        <v>1.0486262657024299</v>
      </c>
      <c r="G29">
        <f t="shared" si="3"/>
        <v>1.1739122188878266</v>
      </c>
      <c r="H29">
        <f t="shared" si="1"/>
        <v>0.89327485380116955</v>
      </c>
      <c r="I29">
        <f t="shared" si="2"/>
        <v>1.0391408999135601</v>
      </c>
      <c r="J29">
        <f t="shared" si="4"/>
        <v>0.92823843544910112</v>
      </c>
      <c r="K29">
        <f t="shared" si="5"/>
        <v>1.2224520416515769E-3</v>
      </c>
      <c r="L29">
        <f t="shared" si="6"/>
        <v>1904.7452695415554</v>
      </c>
      <c r="M29" s="131">
        <f t="shared" si="7"/>
        <v>-71.745269541555444</v>
      </c>
      <c r="N29" s="131">
        <f t="shared" si="8"/>
        <v>5147.3837015904437</v>
      </c>
    </row>
    <row r="30" spans="1:14" ht="14.4">
      <c r="A30" s="115">
        <v>5</v>
      </c>
      <c r="B30" s="115">
        <v>1</v>
      </c>
      <c r="C30" s="116">
        <v>1847</v>
      </c>
      <c r="D30" s="116">
        <v>2018</v>
      </c>
      <c r="E30" s="117">
        <f t="shared" si="0"/>
        <v>0.91526263627353821</v>
      </c>
      <c r="F30" s="117">
        <v>0.86477254160930805</v>
      </c>
      <c r="G30">
        <f t="shared" si="3"/>
        <v>0.94483540279782541</v>
      </c>
      <c r="H30">
        <f t="shared" si="1"/>
        <v>0.91526263627353821</v>
      </c>
      <c r="I30">
        <f t="shared" si="2"/>
        <v>0.92990383736500526</v>
      </c>
      <c r="J30">
        <f t="shared" si="4"/>
        <v>0.85110623766757421</v>
      </c>
      <c r="K30">
        <f t="shared" si="5"/>
        <v>4.1160434820873403E-3</v>
      </c>
      <c r="L30">
        <f t="shared" si="6"/>
        <v>1717.5323876131647</v>
      </c>
      <c r="M30" s="131">
        <f t="shared" si="7"/>
        <v>129.4676123868353</v>
      </c>
      <c r="N30" s="131">
        <f t="shared" si="8"/>
        <v>16761.862657147827</v>
      </c>
    </row>
    <row r="31" spans="1:14" ht="14.4">
      <c r="A31" s="115"/>
      <c r="B31" s="115">
        <v>2</v>
      </c>
      <c r="C31" s="116">
        <v>1680</v>
      </c>
      <c r="D31" s="116">
        <v>1706</v>
      </c>
      <c r="E31" s="117">
        <f t="shared" si="0"/>
        <v>0.98475967174677603</v>
      </c>
      <c r="F31" s="117">
        <v>0.91058524219765702</v>
      </c>
      <c r="G31">
        <f t="shared" si="3"/>
        <v>0.92467763285071602</v>
      </c>
      <c r="H31">
        <f t="shared" si="1"/>
        <v>0.98475967174677603</v>
      </c>
      <c r="I31">
        <f t="shared" si="2"/>
        <v>0.94569313970153723</v>
      </c>
      <c r="J31">
        <f t="shared" si="4"/>
        <v>0.93128046582566382</v>
      </c>
      <c r="K31">
        <f t="shared" si="5"/>
        <v>2.8600254659527239E-3</v>
      </c>
      <c r="L31">
        <f t="shared" si="6"/>
        <v>1588.7644746985825</v>
      </c>
      <c r="M31" s="131">
        <f t="shared" si="7"/>
        <v>91.23552530141751</v>
      </c>
      <c r="N31" s="131">
        <f t="shared" si="8"/>
        <v>8323.9210770255941</v>
      </c>
    </row>
    <row r="32" spans="1:14" ht="14.4">
      <c r="A32" s="115"/>
      <c r="B32" s="115">
        <v>3</v>
      </c>
      <c r="C32" s="116">
        <v>1680</v>
      </c>
      <c r="D32" s="116">
        <v>1874</v>
      </c>
      <c r="E32" s="117">
        <f t="shared" si="0"/>
        <v>0.89647812166488794</v>
      </c>
      <c r="F32" s="117">
        <v>0.97288319361211095</v>
      </c>
      <c r="G32">
        <f t="shared" si="3"/>
        <v>1.0852280385887476</v>
      </c>
      <c r="H32">
        <f t="shared" si="1"/>
        <v>0.89647812166488794</v>
      </c>
      <c r="I32">
        <f t="shared" si="2"/>
        <v>1.0535326694378426</v>
      </c>
      <c r="J32">
        <f t="shared" si="4"/>
        <v>0.94446898861023243</v>
      </c>
      <c r="K32">
        <f t="shared" si="5"/>
        <v>2.3031233101657583E-3</v>
      </c>
      <c r="L32">
        <f t="shared" si="6"/>
        <v>1769.9348846555756</v>
      </c>
      <c r="M32" s="131">
        <f t="shared" si="7"/>
        <v>-89.934884655575615</v>
      </c>
      <c r="N32" s="131">
        <f t="shared" si="8"/>
        <v>8088.28347801169</v>
      </c>
    </row>
    <row r="33" spans="1:14" ht="14.4">
      <c r="A33" s="115"/>
      <c r="B33" s="115">
        <v>4</v>
      </c>
      <c r="C33" s="116">
        <v>1798</v>
      </c>
      <c r="D33" s="116">
        <v>1827</v>
      </c>
      <c r="E33" s="117">
        <f t="shared" si="0"/>
        <v>0.98412698412698407</v>
      </c>
      <c r="F33" s="117">
        <v>1.0125249125445099</v>
      </c>
      <c r="G33">
        <f t="shared" si="3"/>
        <v>1.0288559595210343</v>
      </c>
      <c r="H33">
        <f t="shared" si="1"/>
        <v>0.98412698412698407</v>
      </c>
      <c r="I33">
        <f t="shared" si="2"/>
        <v>1.0458692973902495</v>
      </c>
      <c r="J33">
        <f t="shared" si="4"/>
        <v>1.029268197431674</v>
      </c>
      <c r="K33">
        <f t="shared" si="5"/>
        <v>2.0377291386195124E-3</v>
      </c>
      <c r="L33">
        <f t="shared" si="6"/>
        <v>1880.4729967076682</v>
      </c>
      <c r="M33" s="131">
        <f t="shared" si="7"/>
        <v>-82.472996707668244</v>
      </c>
      <c r="N33" s="131">
        <f t="shared" si="8"/>
        <v>6801.7951859430568</v>
      </c>
    </row>
    <row r="34" spans="1:14" ht="14.4">
      <c r="A34" s="115"/>
      <c r="B34" s="115">
        <v>5</v>
      </c>
      <c r="C34" s="116">
        <v>1843</v>
      </c>
      <c r="D34" s="116">
        <v>1734</v>
      </c>
      <c r="E34" s="117">
        <f t="shared" si="0"/>
        <v>1.0628604382929643</v>
      </c>
      <c r="F34" s="117">
        <v>1.06788130867061</v>
      </c>
      <c r="G34">
        <f t="shared" si="3"/>
        <v>1.004723922536537</v>
      </c>
      <c r="H34">
        <f t="shared" ref="H34:H65" si="9">IF(E34&gt;$R$4, $R$4, IF(E34&lt;$R$5, $R$5, E34))</f>
        <v>1.0628604382929643</v>
      </c>
      <c r="I34">
        <f t="shared" ref="I34:I65" si="10">$R$3*F35 + (1-$R$3)*G34</f>
        <v>1.0561678780763666</v>
      </c>
      <c r="J34">
        <f t="shared" si="4"/>
        <v>1.1225590538031971</v>
      </c>
      <c r="K34">
        <f t="shared" si="5"/>
        <v>3.5639246938386094E-3</v>
      </c>
      <c r="L34">
        <f t="shared" si="6"/>
        <v>1946.5173992947437</v>
      </c>
      <c r="M34" s="131">
        <f t="shared" si="7"/>
        <v>-103.51739929474365</v>
      </c>
      <c r="N34" s="131">
        <f t="shared" si="8"/>
        <v>10715.851956747394</v>
      </c>
    </row>
    <row r="35" spans="1:14" ht="14.4">
      <c r="A35" s="115"/>
      <c r="B35" s="115">
        <v>6</v>
      </c>
      <c r="C35" s="116">
        <v>1322</v>
      </c>
      <c r="D35" s="116">
        <v>1124</v>
      </c>
      <c r="E35" s="117">
        <f t="shared" si="0"/>
        <v>1.1761565836298933</v>
      </c>
      <c r="F35" s="117">
        <v>1.12272653566337</v>
      </c>
      <c r="G35">
        <f t="shared" si="3"/>
        <v>0.95457233440667766</v>
      </c>
      <c r="H35">
        <f t="shared" si="9"/>
        <v>1.1314442519814587</v>
      </c>
      <c r="I35">
        <f t="shared" si="10"/>
        <v>0.99557571671927358</v>
      </c>
      <c r="J35">
        <f t="shared" si="4"/>
        <v>1.1709529337214233</v>
      </c>
      <c r="K35">
        <f t="shared" si="5"/>
        <v>2.7077972369919821E-5</v>
      </c>
      <c r="L35">
        <f t="shared" si="6"/>
        <v>1316.1510975028798</v>
      </c>
      <c r="M35" s="131">
        <f t="shared" si="7"/>
        <v>5.848902497120207</v>
      </c>
      <c r="N35" s="131">
        <f t="shared" si="8"/>
        <v>34.209660420818992</v>
      </c>
    </row>
    <row r="36" spans="1:14" ht="14.4">
      <c r="A36" s="119"/>
      <c r="B36" s="119">
        <v>7</v>
      </c>
      <c r="C36" s="120">
        <v>1022</v>
      </c>
      <c r="D36" s="120">
        <v>803</v>
      </c>
      <c r="E36" s="121">
        <f t="shared" si="0"/>
        <v>1.2727272727272727</v>
      </c>
      <c r="F36" s="121">
        <v>1.0486262657024299</v>
      </c>
      <c r="G36">
        <f t="shared" si="3"/>
        <v>0.82392063733762355</v>
      </c>
      <c r="H36">
        <f t="shared" si="9"/>
        <v>1.1314442519814587</v>
      </c>
      <c r="I36">
        <f t="shared" si="10"/>
        <v>0.84173027300061576</v>
      </c>
      <c r="J36">
        <f t="shared" si="4"/>
        <v>1.0712930747280565</v>
      </c>
      <c r="K36">
        <f t="shared" si="5"/>
        <v>4.0575736123587454E-2</v>
      </c>
      <c r="L36">
        <f t="shared" si="6"/>
        <v>860.24833900662929</v>
      </c>
      <c r="M36" s="131">
        <f t="shared" si="7"/>
        <v>161.75166099337071</v>
      </c>
      <c r="N36" s="131">
        <f t="shared" si="8"/>
        <v>26163.599834114324</v>
      </c>
    </row>
    <row r="37" spans="1:14" ht="14.4">
      <c r="A37" s="115">
        <v>6</v>
      </c>
      <c r="B37" s="115">
        <v>1</v>
      </c>
      <c r="C37" s="116">
        <v>1298</v>
      </c>
      <c r="D37" s="116">
        <v>1356</v>
      </c>
      <c r="E37" s="117">
        <f t="shared" si="0"/>
        <v>0.95722713864306785</v>
      </c>
      <c r="F37" s="117">
        <v>0.86477254160930805</v>
      </c>
      <c r="G37">
        <f t="shared" si="3"/>
        <v>0.9034141497859951</v>
      </c>
      <c r="H37">
        <f t="shared" si="9"/>
        <v>0.95722713864306785</v>
      </c>
      <c r="I37">
        <f t="shared" si="10"/>
        <v>0.90654043105572457</v>
      </c>
      <c r="J37">
        <f t="shared" si="4"/>
        <v>0.86776510288372455</v>
      </c>
      <c r="K37">
        <f t="shared" si="5"/>
        <v>8.0034558422060198E-3</v>
      </c>
      <c r="L37">
        <f t="shared" si="6"/>
        <v>1176.6894795103306</v>
      </c>
      <c r="M37" s="131">
        <f t="shared" si="7"/>
        <v>121.31052048966944</v>
      </c>
      <c r="N37" s="131">
        <f t="shared" si="8"/>
        <v>14716.242381474511</v>
      </c>
    </row>
    <row r="38" spans="1:14" ht="14.4">
      <c r="A38" s="115"/>
      <c r="B38" s="115">
        <v>2</v>
      </c>
      <c r="C38" s="116">
        <v>956</v>
      </c>
      <c r="D38" s="116">
        <v>848</v>
      </c>
      <c r="E38" s="117">
        <f t="shared" si="0"/>
        <v>1.1273584905660377</v>
      </c>
      <c r="F38" s="117">
        <v>0.91058524219765702</v>
      </c>
      <c r="G38">
        <f t="shared" si="3"/>
        <v>0.80771577968997199</v>
      </c>
      <c r="H38">
        <f t="shared" si="9"/>
        <v>1.1273584905660377</v>
      </c>
      <c r="I38">
        <f t="shared" si="10"/>
        <v>0.87972151645536423</v>
      </c>
      <c r="J38">
        <f t="shared" si="4"/>
        <v>0.99176152090958503</v>
      </c>
      <c r="K38">
        <f t="shared" si="5"/>
        <v>1.8386538180012933E-2</v>
      </c>
      <c r="L38">
        <f t="shared" si="6"/>
        <v>841.01376973132813</v>
      </c>
      <c r="M38" s="131">
        <f t="shared" si="7"/>
        <v>114.98623026867187</v>
      </c>
      <c r="N38" s="131">
        <f t="shared" si="8"/>
        <v>13221.833151400033</v>
      </c>
    </row>
    <row r="39" spans="1:14" ht="14.4">
      <c r="A39" s="115"/>
      <c r="B39" s="115">
        <v>3</v>
      </c>
      <c r="C39" s="116">
        <v>1236</v>
      </c>
      <c r="D39" s="116">
        <v>966</v>
      </c>
      <c r="E39" s="117">
        <f t="shared" si="0"/>
        <v>1.2795031055900621</v>
      </c>
      <c r="F39" s="117">
        <v>0.97288319361211095</v>
      </c>
      <c r="G39">
        <f t="shared" si="3"/>
        <v>0.76036016588131006</v>
      </c>
      <c r="H39">
        <f t="shared" si="9"/>
        <v>1.1314442519814587</v>
      </c>
      <c r="I39">
        <f t="shared" si="10"/>
        <v>0.87029291798156194</v>
      </c>
      <c r="J39">
        <f t="shared" si="4"/>
        <v>1.1135424913304457</v>
      </c>
      <c r="K39">
        <f t="shared" si="5"/>
        <v>2.7542925485429186E-2</v>
      </c>
      <c r="L39">
        <f t="shared" si="6"/>
        <v>1075.6820466252104</v>
      </c>
      <c r="M39" s="131">
        <f t="shared" si="7"/>
        <v>160.31795337478957</v>
      </c>
      <c r="N39" s="131">
        <f t="shared" si="8"/>
        <v>25701.846174281203</v>
      </c>
    </row>
    <row r="40" spans="1:14" ht="14.4">
      <c r="A40" s="115"/>
      <c r="B40" s="115">
        <v>4</v>
      </c>
      <c r="C40" s="116">
        <v>1306</v>
      </c>
      <c r="D40" s="116">
        <v>909</v>
      </c>
      <c r="E40" s="117">
        <f t="shared" si="0"/>
        <v>1.4367436743674367</v>
      </c>
      <c r="F40" s="117">
        <v>1.0125249125445099</v>
      </c>
      <c r="G40">
        <f t="shared" si="3"/>
        <v>0.70473594602064282</v>
      </c>
      <c r="H40">
        <f t="shared" si="9"/>
        <v>1.1314442519814587</v>
      </c>
      <c r="I40">
        <f t="shared" si="10"/>
        <v>0.86305137137974575</v>
      </c>
      <c r="J40">
        <f t="shared" si="4"/>
        <v>1.2399835984839911</v>
      </c>
      <c r="K40">
        <f t="shared" si="5"/>
        <v>3.8714527461659258E-2</v>
      </c>
      <c r="L40">
        <f t="shared" si="6"/>
        <v>1127.1450910219478</v>
      </c>
      <c r="M40" s="131">
        <f t="shared" si="7"/>
        <v>178.85490897805221</v>
      </c>
      <c r="N40" s="131">
        <f t="shared" si="8"/>
        <v>31989.07846554734</v>
      </c>
    </row>
    <row r="41" spans="1:14" ht="14.4">
      <c r="A41" s="115"/>
      <c r="B41" s="115">
        <v>5</v>
      </c>
      <c r="C41" s="116">
        <v>1176</v>
      </c>
      <c r="D41" s="116">
        <v>798</v>
      </c>
      <c r="E41" s="117">
        <f t="shared" si="0"/>
        <v>1.4736842105263157</v>
      </c>
      <c r="F41" s="117">
        <v>1.06788130867061</v>
      </c>
      <c r="G41">
        <f t="shared" si="3"/>
        <v>0.72463374516934254</v>
      </c>
      <c r="H41">
        <f t="shared" si="9"/>
        <v>1.1314442519814587</v>
      </c>
      <c r="I41">
        <f t="shared" si="10"/>
        <v>0.89818471384907406</v>
      </c>
      <c r="J41">
        <f t="shared" si="4"/>
        <v>1.3236406309354776</v>
      </c>
      <c r="K41">
        <f t="shared" si="5"/>
        <v>2.2513075776432179E-2</v>
      </c>
      <c r="L41">
        <f t="shared" si="6"/>
        <v>1056.2652234865111</v>
      </c>
      <c r="M41" s="131">
        <f t="shared" si="7"/>
        <v>119.7347765134889</v>
      </c>
      <c r="N41" s="131">
        <f t="shared" si="8"/>
        <v>14336.416706735132</v>
      </c>
    </row>
    <row r="42" spans="1:14" ht="14.4">
      <c r="A42" s="115"/>
      <c r="B42" s="115">
        <v>6</v>
      </c>
      <c r="C42" s="116">
        <v>1134</v>
      </c>
      <c r="D42" s="116">
        <v>731</v>
      </c>
      <c r="E42" s="117">
        <f t="shared" si="0"/>
        <v>1.5512995896032831</v>
      </c>
      <c r="F42" s="117">
        <v>1.12272653566337</v>
      </c>
      <c r="G42">
        <f t="shared" si="3"/>
        <v>0.72373289027330112</v>
      </c>
      <c r="H42">
        <f t="shared" si="9"/>
        <v>1.1314442519814587</v>
      </c>
      <c r="I42">
        <f t="shared" si="10"/>
        <v>0.86537212959079612</v>
      </c>
      <c r="J42">
        <f t="shared" si="4"/>
        <v>1.3424514294883212</v>
      </c>
      <c r="K42">
        <f t="shared" si="5"/>
        <v>4.3617553983404757E-2</v>
      </c>
      <c r="L42">
        <f t="shared" si="6"/>
        <v>981.33199495596284</v>
      </c>
      <c r="M42" s="131">
        <f t="shared" si="7"/>
        <v>152.66800504403716</v>
      </c>
      <c r="N42" s="131">
        <f t="shared" si="8"/>
        <v>23307.519764126155</v>
      </c>
    </row>
    <row r="43" spans="1:14" ht="14.4">
      <c r="A43" s="119"/>
      <c r="B43" s="119">
        <v>7</v>
      </c>
      <c r="C43" s="120">
        <v>1164</v>
      </c>
      <c r="D43" s="120">
        <v>869</v>
      </c>
      <c r="E43" s="121">
        <f t="shared" si="0"/>
        <v>1.3394706559263521</v>
      </c>
      <c r="F43" s="121">
        <v>1.0486262657024299</v>
      </c>
      <c r="G43">
        <f t="shared" si="3"/>
        <v>0.78286617259055979</v>
      </c>
      <c r="H43">
        <f t="shared" si="9"/>
        <v>1.1314442519814587</v>
      </c>
      <c r="I43">
        <f t="shared" si="10"/>
        <v>0.8185737513854503</v>
      </c>
      <c r="J43">
        <f t="shared" si="4"/>
        <v>1.0964555196923638</v>
      </c>
      <c r="K43">
        <f t="shared" si="5"/>
        <v>5.9056356438823891E-2</v>
      </c>
      <c r="L43">
        <f t="shared" si="6"/>
        <v>952.81984661266415</v>
      </c>
      <c r="M43" s="131">
        <f t="shared" si="7"/>
        <v>211.18015338733585</v>
      </c>
      <c r="N43" s="131">
        <f t="shared" si="8"/>
        <v>44597.0571846987</v>
      </c>
    </row>
    <row r="44" spans="1:14" ht="14.4">
      <c r="A44" s="115">
        <v>7</v>
      </c>
      <c r="B44" s="115">
        <v>1</v>
      </c>
      <c r="C44" s="116">
        <v>1486</v>
      </c>
      <c r="D44" s="116">
        <v>1372</v>
      </c>
      <c r="E44" s="117">
        <f t="shared" si="0"/>
        <v>1.0830903790087463</v>
      </c>
      <c r="F44" s="117">
        <v>0.86477254160930805</v>
      </c>
      <c r="G44">
        <f t="shared" si="3"/>
        <v>0.7984306373404918</v>
      </c>
      <c r="H44">
        <f t="shared" si="9"/>
        <v>1.0830903790087463</v>
      </c>
      <c r="I44">
        <f t="shared" si="10"/>
        <v>0.84732511817421485</v>
      </c>
      <c r="J44">
        <f t="shared" si="4"/>
        <v>0.91772968338694105</v>
      </c>
      <c r="K44">
        <f t="shared" si="5"/>
        <v>2.7344159656527312E-2</v>
      </c>
      <c r="L44">
        <f t="shared" si="6"/>
        <v>1259.1251256068831</v>
      </c>
      <c r="M44" s="131">
        <f t="shared" si="7"/>
        <v>226.8748743931169</v>
      </c>
      <c r="N44" s="131">
        <f t="shared" si="8"/>
        <v>51472.208630892572</v>
      </c>
    </row>
    <row r="45" spans="1:14" ht="14.4">
      <c r="A45" s="115"/>
      <c r="B45" s="115">
        <v>2</v>
      </c>
      <c r="C45" s="116">
        <v>870</v>
      </c>
      <c r="D45" s="116">
        <v>760</v>
      </c>
      <c r="E45" s="117">
        <f t="shared" si="0"/>
        <v>1.1447368421052631</v>
      </c>
      <c r="F45" s="117">
        <v>0.91058524219765702</v>
      </c>
      <c r="G45">
        <f t="shared" si="3"/>
        <v>0.79545377479335566</v>
      </c>
      <c r="H45">
        <f t="shared" si="9"/>
        <v>1.1314442519814587</v>
      </c>
      <c r="I45">
        <f t="shared" si="10"/>
        <v>0.87280520703120912</v>
      </c>
      <c r="J45">
        <f t="shared" si="4"/>
        <v>0.99913227646993663</v>
      </c>
      <c r="K45">
        <f t="shared" si="5"/>
        <v>2.1200689533852079E-2</v>
      </c>
      <c r="L45">
        <f t="shared" si="6"/>
        <v>759.34053011715184</v>
      </c>
      <c r="M45" s="131">
        <f t="shared" si="7"/>
        <v>110.65946988284816</v>
      </c>
      <c r="N45" s="131">
        <f t="shared" si="8"/>
        <v>12245.518274752978</v>
      </c>
    </row>
    <row r="46" spans="1:14" ht="14.4">
      <c r="A46" s="115"/>
      <c r="B46" s="115">
        <v>3</v>
      </c>
      <c r="C46" s="116">
        <v>1392</v>
      </c>
      <c r="D46" s="116">
        <v>1144</v>
      </c>
      <c r="E46" s="117">
        <f t="shared" si="0"/>
        <v>1.2167832167832169</v>
      </c>
      <c r="F46" s="117">
        <v>0.97288319361211095</v>
      </c>
      <c r="G46">
        <f t="shared" si="3"/>
        <v>0.7995534292329417</v>
      </c>
      <c r="H46">
        <f t="shared" si="9"/>
        <v>1.1314442519814587</v>
      </c>
      <c r="I46">
        <f t="shared" si="10"/>
        <v>0.89239964024825147</v>
      </c>
      <c r="J46">
        <f t="shared" si="4"/>
        <v>1.0858569049174529</v>
      </c>
      <c r="K46">
        <f t="shared" si="5"/>
        <v>1.7141699138771289E-2</v>
      </c>
      <c r="L46">
        <f t="shared" si="6"/>
        <v>1242.2202992255661</v>
      </c>
      <c r="M46" s="131">
        <f t="shared" si="7"/>
        <v>149.77970077443388</v>
      </c>
      <c r="N46" s="131">
        <f t="shared" si="8"/>
        <v>22433.958764078947</v>
      </c>
    </row>
    <row r="47" spans="1:14" ht="14.4">
      <c r="A47" s="115"/>
      <c r="B47" s="115">
        <v>4</v>
      </c>
      <c r="C47" s="116">
        <v>1747</v>
      </c>
      <c r="D47" s="116">
        <v>1450</v>
      </c>
      <c r="E47" s="117">
        <f t="shared" si="0"/>
        <v>1.2048275862068965</v>
      </c>
      <c r="F47" s="117">
        <v>1.0125249125445099</v>
      </c>
      <c r="G47">
        <f t="shared" si="3"/>
        <v>0.84038988161965633</v>
      </c>
      <c r="H47">
        <f t="shared" si="9"/>
        <v>1.1314442519814587</v>
      </c>
      <c r="I47">
        <f t="shared" si="10"/>
        <v>0.93956615025298595</v>
      </c>
      <c r="J47">
        <f t="shared" si="4"/>
        <v>1.1320152168910114</v>
      </c>
      <c r="K47">
        <f t="shared" si="5"/>
        <v>5.3016411253928438E-3</v>
      </c>
      <c r="L47">
        <f t="shared" si="6"/>
        <v>1641.4220644919665</v>
      </c>
      <c r="M47" s="131">
        <f t="shared" si="7"/>
        <v>105.57793550803353</v>
      </c>
      <c r="N47" s="131">
        <f t="shared" si="8"/>
        <v>11146.700466138487</v>
      </c>
    </row>
    <row r="48" spans="1:14" ht="14.4">
      <c r="A48" s="115"/>
      <c r="B48" s="115">
        <v>5</v>
      </c>
      <c r="C48" s="116">
        <v>1861</v>
      </c>
      <c r="D48" s="116">
        <v>1739</v>
      </c>
      <c r="E48" s="117">
        <f t="shared" si="0"/>
        <v>1.0701552616446233</v>
      </c>
      <c r="F48" s="117">
        <v>1.06788130867061</v>
      </c>
      <c r="G48">
        <f t="shared" si="3"/>
        <v>0.99787511863417033</v>
      </c>
      <c r="H48">
        <f t="shared" si="9"/>
        <v>1.0701552616446233</v>
      </c>
      <c r="I48">
        <f t="shared" si="10"/>
        <v>1.052304851811616</v>
      </c>
      <c r="J48">
        <f t="shared" si="4"/>
        <v>1.1261295740203665</v>
      </c>
      <c r="K48">
        <f t="shared" si="5"/>
        <v>3.1331236459372831E-3</v>
      </c>
      <c r="L48">
        <f t="shared" si="6"/>
        <v>1958.3393292214173</v>
      </c>
      <c r="M48" s="131">
        <f t="shared" si="7"/>
        <v>-97.339329221417302</v>
      </c>
      <c r="N48" s="131">
        <f t="shared" si="8"/>
        <v>9474.9450132754646</v>
      </c>
    </row>
    <row r="49" spans="1:14" ht="14.4">
      <c r="A49" s="115"/>
      <c r="B49" s="115">
        <v>6</v>
      </c>
      <c r="C49" s="116">
        <v>1797</v>
      </c>
      <c r="D49" s="116">
        <v>1491</v>
      </c>
      <c r="E49" s="117">
        <f t="shared" si="0"/>
        <v>1.2052313883299799</v>
      </c>
      <c r="F49" s="117">
        <v>1.12272653566337</v>
      </c>
      <c r="G49">
        <f t="shared" si="3"/>
        <v>0.93154438768730363</v>
      </c>
      <c r="H49">
        <f t="shared" si="9"/>
        <v>1.1314442519814587</v>
      </c>
      <c r="I49">
        <f t="shared" si="10"/>
        <v>0.98258694316576611</v>
      </c>
      <c r="J49">
        <f t="shared" si="4"/>
        <v>1.1842446256665873</v>
      </c>
      <c r="K49">
        <f t="shared" si="5"/>
        <v>4.4044420708957012E-4</v>
      </c>
      <c r="L49">
        <f t="shared" si="6"/>
        <v>1765.7087368688817</v>
      </c>
      <c r="M49" s="131">
        <f t="shared" si="7"/>
        <v>31.291263131118285</v>
      </c>
      <c r="N49" s="131">
        <f t="shared" si="8"/>
        <v>979.14314834088248</v>
      </c>
    </row>
    <row r="50" spans="1:14" ht="14.4">
      <c r="A50" s="119"/>
      <c r="B50" s="119">
        <v>7</v>
      </c>
      <c r="C50" s="120">
        <v>1719</v>
      </c>
      <c r="D50" s="120">
        <v>1477</v>
      </c>
      <c r="E50" s="121">
        <f t="shared" si="0"/>
        <v>1.1638456330399458</v>
      </c>
      <c r="F50" s="121">
        <v>1.0486262657024299</v>
      </c>
      <c r="G50">
        <f t="shared" si="3"/>
        <v>0.90100116023414134</v>
      </c>
      <c r="H50">
        <f t="shared" si="9"/>
        <v>1.1314442519814587</v>
      </c>
      <c r="I50">
        <f t="shared" si="10"/>
        <v>0.8852070740150324</v>
      </c>
      <c r="J50">
        <f t="shared" si="4"/>
        <v>1.0302443874284635</v>
      </c>
      <c r="K50">
        <f t="shared" si="5"/>
        <v>1.7849292828939631E-2</v>
      </c>
      <c r="L50">
        <f t="shared" si="6"/>
        <v>1521.6709602318406</v>
      </c>
      <c r="M50" s="131">
        <f t="shared" si="7"/>
        <v>197.32903976815942</v>
      </c>
      <c r="N50" s="131">
        <f t="shared" si="8"/>
        <v>38938.749935823842</v>
      </c>
    </row>
    <row r="51" spans="1:14" ht="14.4">
      <c r="A51" s="115">
        <v>8</v>
      </c>
      <c r="B51" s="115">
        <v>1</v>
      </c>
      <c r="C51" s="116">
        <v>1729</v>
      </c>
      <c r="D51" s="116">
        <v>1801</v>
      </c>
      <c r="E51" s="117">
        <f t="shared" si="0"/>
        <v>0.96002220988339815</v>
      </c>
      <c r="F51" s="117">
        <v>0.86477254160930805</v>
      </c>
      <c r="G51">
        <f t="shared" si="3"/>
        <v>0.90078389094179512</v>
      </c>
      <c r="H51">
        <f t="shared" si="9"/>
        <v>0.96002220988339815</v>
      </c>
      <c r="I51">
        <f t="shared" si="10"/>
        <v>0.90505684952191467</v>
      </c>
      <c r="J51">
        <f t="shared" si="4"/>
        <v>0.86887467674813468</v>
      </c>
      <c r="K51">
        <f t="shared" si="5"/>
        <v>8.3078727966439513E-3</v>
      </c>
      <c r="L51">
        <f t="shared" si="6"/>
        <v>1564.8432928233906</v>
      </c>
      <c r="M51" s="131">
        <f t="shared" si="7"/>
        <v>164.15670717660942</v>
      </c>
      <c r="N51" s="131">
        <f t="shared" si="8"/>
        <v>26947.424511067089</v>
      </c>
    </row>
    <row r="52" spans="1:14" ht="14.4">
      <c r="A52" s="115"/>
      <c r="B52" s="115">
        <v>2</v>
      </c>
      <c r="C52" s="116">
        <v>1251</v>
      </c>
      <c r="D52" s="116">
        <v>1096</v>
      </c>
      <c r="E52" s="117">
        <f t="shared" si="0"/>
        <v>1.1414233576642336</v>
      </c>
      <c r="F52" s="117">
        <v>0.91058524219765702</v>
      </c>
      <c r="G52">
        <f t="shared" si="3"/>
        <v>0.79776293001489373</v>
      </c>
      <c r="H52">
        <f t="shared" si="9"/>
        <v>1.1314442519814587</v>
      </c>
      <c r="I52">
        <f t="shared" si="10"/>
        <v>0.87410767201594974</v>
      </c>
      <c r="J52">
        <f t="shared" si="4"/>
        <v>0.99772691395251201</v>
      </c>
      <c r="K52">
        <f t="shared" si="5"/>
        <v>2.0648667935395985E-2</v>
      </c>
      <c r="L52">
        <f t="shared" si="6"/>
        <v>1093.5086976919531</v>
      </c>
      <c r="M52" s="131">
        <f t="shared" si="7"/>
        <v>157.4913023080469</v>
      </c>
      <c r="N52" s="131">
        <f t="shared" si="8"/>
        <v>24803.510302684619</v>
      </c>
    </row>
    <row r="53" spans="1:14" ht="14.4">
      <c r="A53" s="115"/>
      <c r="B53" s="115">
        <v>3</v>
      </c>
      <c r="C53" s="116">
        <v>1682</v>
      </c>
      <c r="D53" s="116">
        <v>1605</v>
      </c>
      <c r="E53" s="117">
        <f t="shared" si="0"/>
        <v>1.0479750778816199</v>
      </c>
      <c r="F53" s="117">
        <v>0.97288319361211095</v>
      </c>
      <c r="G53">
        <f t="shared" si="3"/>
        <v>0.92834573468932113</v>
      </c>
      <c r="H53">
        <f t="shared" si="9"/>
        <v>1.0479750778816199</v>
      </c>
      <c r="I53">
        <f t="shared" si="10"/>
        <v>0.96504415829378143</v>
      </c>
      <c r="J53">
        <f t="shared" si="4"/>
        <v>1.0113422269471279</v>
      </c>
      <c r="K53">
        <f t="shared" si="5"/>
        <v>1.3419657675887099E-3</v>
      </c>
      <c r="L53">
        <f t="shared" si="6"/>
        <v>1623.2042742501403</v>
      </c>
      <c r="M53" s="131">
        <f t="shared" si="7"/>
        <v>58.795725749859685</v>
      </c>
      <c r="N53" s="131">
        <f t="shared" si="8"/>
        <v>3456.9373664527134</v>
      </c>
    </row>
    <row r="54" spans="1:14" ht="14.4">
      <c r="A54" s="115"/>
      <c r="B54" s="115">
        <v>4</v>
      </c>
      <c r="C54" s="116">
        <v>1795</v>
      </c>
      <c r="D54" s="116">
        <v>1788</v>
      </c>
      <c r="E54" s="117">
        <f t="shared" si="0"/>
        <v>1.0039149888143177</v>
      </c>
      <c r="F54" s="117">
        <v>1.0125249125445099</v>
      </c>
      <c r="G54">
        <f t="shared" si="3"/>
        <v>1.0085763474259519</v>
      </c>
      <c r="H54">
        <f t="shared" si="9"/>
        <v>1.0039149888143177</v>
      </c>
      <c r="I54">
        <f t="shared" si="10"/>
        <v>1.0344307052975215</v>
      </c>
      <c r="J54">
        <f t="shared" si="4"/>
        <v>1.0384804899379481</v>
      </c>
      <c r="K54">
        <f t="shared" si="5"/>
        <v>1.1947738679276895E-3</v>
      </c>
      <c r="L54">
        <f t="shared" si="6"/>
        <v>1856.8031160090511</v>
      </c>
      <c r="M54" s="131">
        <f t="shared" si="7"/>
        <v>-61.803116009051109</v>
      </c>
      <c r="N54" s="131">
        <f t="shared" si="8"/>
        <v>3819.6251484282297</v>
      </c>
    </row>
    <row r="55" spans="1:14" ht="14.4">
      <c r="A55" s="115"/>
      <c r="B55" s="115">
        <v>5</v>
      </c>
      <c r="C55" s="116">
        <v>1814</v>
      </c>
      <c r="D55" s="116">
        <v>1836</v>
      </c>
      <c r="E55" s="117">
        <f t="shared" si="0"/>
        <v>0.98801742919389979</v>
      </c>
      <c r="F55" s="117">
        <v>1.06788130867061</v>
      </c>
      <c r="G55">
        <f t="shared" si="3"/>
        <v>1.0808324601539361</v>
      </c>
      <c r="H55">
        <f t="shared" si="9"/>
        <v>0.98801742919389979</v>
      </c>
      <c r="I55">
        <f t="shared" si="10"/>
        <v>1.0990964366946345</v>
      </c>
      <c r="J55">
        <f t="shared" si="4"/>
        <v>1.0859264358192087</v>
      </c>
      <c r="K55">
        <f t="shared" si="5"/>
        <v>9.5861735783547789E-3</v>
      </c>
      <c r="L55">
        <f t="shared" si="6"/>
        <v>1993.7609361640671</v>
      </c>
      <c r="M55" s="131">
        <f t="shared" si="7"/>
        <v>-179.76093616406706</v>
      </c>
      <c r="N55" s="131">
        <f t="shared" si="8"/>
        <v>32313.994170581795</v>
      </c>
    </row>
    <row r="56" spans="1:14" ht="14.4">
      <c r="A56" s="115"/>
      <c r="B56" s="115">
        <v>6</v>
      </c>
      <c r="C56" s="116">
        <v>1772</v>
      </c>
      <c r="D56" s="116">
        <v>1626</v>
      </c>
      <c r="E56" s="117">
        <f t="shared" si="0"/>
        <v>1.089790897908979</v>
      </c>
      <c r="F56" s="117">
        <v>1.12272653566337</v>
      </c>
      <c r="G56">
        <f t="shared" si="3"/>
        <v>1.0302219791132279</v>
      </c>
      <c r="H56">
        <f t="shared" si="9"/>
        <v>1.089790897908979</v>
      </c>
      <c r="I56">
        <f t="shared" si="10"/>
        <v>1.0382454395769343</v>
      </c>
      <c r="J56">
        <f t="shared" si="4"/>
        <v>1.1314704298464497</v>
      </c>
      <c r="K56">
        <f t="shared" si="5"/>
        <v>1.7371833825266451E-3</v>
      </c>
      <c r="L56">
        <f t="shared" si="6"/>
        <v>1839.7709189303273</v>
      </c>
      <c r="M56" s="131">
        <f t="shared" si="7"/>
        <v>-67.770918930327298</v>
      </c>
      <c r="N56" s="131">
        <f t="shared" si="8"/>
        <v>4592.8974526609945</v>
      </c>
    </row>
    <row r="57" spans="1:14" ht="14.4">
      <c r="A57" s="119"/>
      <c r="B57" s="119">
        <v>7</v>
      </c>
      <c r="C57" s="120">
        <v>1885</v>
      </c>
      <c r="D57" s="120">
        <v>1479</v>
      </c>
      <c r="E57" s="121">
        <f t="shared" si="0"/>
        <v>1.2745098039215685</v>
      </c>
      <c r="F57" s="121">
        <v>1.0486262657024299</v>
      </c>
      <c r="G57">
        <f t="shared" si="3"/>
        <v>0.82276830078190655</v>
      </c>
      <c r="H57">
        <f t="shared" si="9"/>
        <v>1.1314442519814587</v>
      </c>
      <c r="I57">
        <f t="shared" si="10"/>
        <v>0.84108030456174299</v>
      </c>
      <c r="J57">
        <f t="shared" si="4"/>
        <v>1.0719650940492802</v>
      </c>
      <c r="K57">
        <f t="shared" si="5"/>
        <v>4.102435949724946E-2</v>
      </c>
      <c r="L57">
        <f t="shared" si="6"/>
        <v>1585.4363740988854</v>
      </c>
      <c r="M57" s="131">
        <f t="shared" si="7"/>
        <v>299.56362590111462</v>
      </c>
      <c r="N57" s="131">
        <f t="shared" si="8"/>
        <v>89738.365963022952</v>
      </c>
    </row>
    <row r="58" spans="1:14" ht="14.4">
      <c r="A58" s="115">
        <v>9</v>
      </c>
      <c r="B58" s="115">
        <v>1</v>
      </c>
      <c r="C58" s="116">
        <v>1924</v>
      </c>
      <c r="D58" s="116">
        <v>2105</v>
      </c>
      <c r="E58" s="117">
        <f t="shared" si="0"/>
        <v>0.91401425178147266</v>
      </c>
      <c r="F58" s="117">
        <v>0.86477254160930805</v>
      </c>
      <c r="G58">
        <f t="shared" si="3"/>
        <v>0.94612588362141037</v>
      </c>
      <c r="H58">
        <f t="shared" si="9"/>
        <v>0.91401425178147266</v>
      </c>
      <c r="I58">
        <f t="shared" si="10"/>
        <v>0.93063172523954973</v>
      </c>
      <c r="J58">
        <f t="shared" si="4"/>
        <v>0.85061066002892805</v>
      </c>
      <c r="K58">
        <f t="shared" si="5"/>
        <v>4.0200154471233445E-3</v>
      </c>
      <c r="L58">
        <f t="shared" si="6"/>
        <v>1790.5354393608936</v>
      </c>
      <c r="M58" s="131">
        <f t="shared" si="7"/>
        <v>133.46456063910637</v>
      </c>
      <c r="N58" s="131">
        <f t="shared" si="8"/>
        <v>17812.788946589699</v>
      </c>
    </row>
    <row r="59" spans="1:14" ht="14.4">
      <c r="A59" s="115"/>
      <c r="B59" s="115">
        <v>2</v>
      </c>
      <c r="C59" s="116">
        <v>1591</v>
      </c>
      <c r="D59" s="116">
        <v>1720</v>
      </c>
      <c r="E59" s="117">
        <f t="shared" si="0"/>
        <v>0.92500000000000004</v>
      </c>
      <c r="F59" s="117">
        <v>0.91058524219765702</v>
      </c>
      <c r="G59">
        <f t="shared" si="3"/>
        <v>0.9844164780515211</v>
      </c>
      <c r="H59">
        <f t="shared" si="9"/>
        <v>0.92500000000000004</v>
      </c>
      <c r="I59">
        <f t="shared" si="10"/>
        <v>0.97938847268615259</v>
      </c>
      <c r="J59">
        <f t="shared" si="4"/>
        <v>0.90593433723469119</v>
      </c>
      <c r="K59">
        <f t="shared" si="5"/>
        <v>3.6349949668048448E-4</v>
      </c>
      <c r="L59">
        <f t="shared" si="6"/>
        <v>1558.2070600436689</v>
      </c>
      <c r="M59" s="131">
        <f t="shared" si="7"/>
        <v>32.792939956331111</v>
      </c>
      <c r="N59" s="131">
        <f t="shared" si="8"/>
        <v>1075.3769109795376</v>
      </c>
    </row>
    <row r="60" spans="1:14" ht="14.4">
      <c r="A60" s="115"/>
      <c r="B60" s="115">
        <v>3</v>
      </c>
      <c r="C60" s="116">
        <v>1727</v>
      </c>
      <c r="D60" s="116">
        <v>1554</v>
      </c>
      <c r="E60" s="117">
        <f t="shared" si="0"/>
        <v>1.1113256113256114</v>
      </c>
      <c r="F60" s="117">
        <v>0.97288319361211095</v>
      </c>
      <c r="G60">
        <f t="shared" si="3"/>
        <v>0.87542587311709341</v>
      </c>
      <c r="H60">
        <f t="shared" si="9"/>
        <v>1.1113256113256114</v>
      </c>
      <c r="I60">
        <f t="shared" si="10"/>
        <v>0.93519503162951279</v>
      </c>
      <c r="J60">
        <f t="shared" si="4"/>
        <v>1.0393061902343428</v>
      </c>
      <c r="K60">
        <f t="shared" si="5"/>
        <v>5.1867970143214606E-3</v>
      </c>
      <c r="L60">
        <f t="shared" si="6"/>
        <v>1615.0818196241687</v>
      </c>
      <c r="M60" s="131">
        <f t="shared" si="7"/>
        <v>111.9181803758313</v>
      </c>
      <c r="N60" s="131">
        <f t="shared" si="8"/>
        <v>12525.679098637111</v>
      </c>
    </row>
    <row r="61" spans="1:14" ht="14.4">
      <c r="A61" s="115"/>
      <c r="B61" s="115">
        <v>4</v>
      </c>
      <c r="C61" s="116">
        <v>1772</v>
      </c>
      <c r="D61" s="116">
        <v>1561</v>
      </c>
      <c r="E61" s="117">
        <f t="shared" si="0"/>
        <v>1.1351697629724535</v>
      </c>
      <c r="F61" s="117">
        <v>1.0125249125445099</v>
      </c>
      <c r="G61">
        <f t="shared" si="3"/>
        <v>0.89195902284536122</v>
      </c>
      <c r="H61">
        <f t="shared" si="9"/>
        <v>1.1314442519814587</v>
      </c>
      <c r="I61">
        <f t="shared" si="10"/>
        <v>0.96865341130548743</v>
      </c>
      <c r="J61">
        <f t="shared" si="4"/>
        <v>1.0995860633141088</v>
      </c>
      <c r="K61">
        <f t="shared" si="5"/>
        <v>1.2661996813752832E-3</v>
      </c>
      <c r="L61">
        <f t="shared" si="6"/>
        <v>1716.4538448333237</v>
      </c>
      <c r="M61" s="131">
        <f t="shared" si="7"/>
        <v>55.546155166676272</v>
      </c>
      <c r="N61" s="131">
        <f t="shared" si="8"/>
        <v>3085.3753538004771</v>
      </c>
    </row>
    <row r="62" spans="1:14" ht="14.4">
      <c r="A62" s="115"/>
      <c r="B62" s="115">
        <v>5</v>
      </c>
      <c r="C62" s="116">
        <v>1748</v>
      </c>
      <c r="D62" s="116">
        <v>1563</v>
      </c>
      <c r="E62" s="117">
        <f t="shared" si="0"/>
        <v>1.1183621241202815</v>
      </c>
      <c r="F62" s="117">
        <v>1.06788130867061</v>
      </c>
      <c r="G62">
        <f t="shared" si="3"/>
        <v>0.95486183378270229</v>
      </c>
      <c r="H62">
        <f t="shared" si="9"/>
        <v>1.1183621241202815</v>
      </c>
      <c r="I62">
        <f t="shared" si="10"/>
        <v>1.0280434696077834</v>
      </c>
      <c r="J62">
        <f t="shared" si="4"/>
        <v>1.1497248783585445</v>
      </c>
      <c r="K62">
        <f t="shared" si="5"/>
        <v>9.8362235340968798E-4</v>
      </c>
      <c r="L62">
        <f t="shared" si="6"/>
        <v>1797.0199848744051</v>
      </c>
      <c r="M62" s="131">
        <f t="shared" si="7"/>
        <v>-49.019984874405054</v>
      </c>
      <c r="N62" s="131">
        <f t="shared" si="8"/>
        <v>2402.9589170869003</v>
      </c>
    </row>
    <row r="63" spans="1:14" ht="14.4">
      <c r="A63" s="115"/>
      <c r="B63" s="115">
        <v>6</v>
      </c>
      <c r="C63" s="116">
        <v>1748</v>
      </c>
      <c r="D63" s="116">
        <v>1594</v>
      </c>
      <c r="E63" s="117">
        <f t="shared" si="0"/>
        <v>1.0966122961104141</v>
      </c>
      <c r="F63" s="117">
        <v>1.12272653566337</v>
      </c>
      <c r="G63">
        <f t="shared" si="3"/>
        <v>1.0238135571209448</v>
      </c>
      <c r="H63">
        <f t="shared" si="9"/>
        <v>1.0966122961104141</v>
      </c>
      <c r="I63">
        <f t="shared" si="10"/>
        <v>1.034630808055182</v>
      </c>
      <c r="J63">
        <f t="shared" si="4"/>
        <v>1.1345888660479664</v>
      </c>
      <c r="K63">
        <f t="shared" si="5"/>
        <v>1.4422198642217992E-3</v>
      </c>
      <c r="L63">
        <f t="shared" si="6"/>
        <v>1808.5346524804584</v>
      </c>
      <c r="M63" s="131">
        <f t="shared" si="7"/>
        <v>-60.534652480458362</v>
      </c>
      <c r="N63" s="131">
        <f t="shared" si="8"/>
        <v>3664.4441509298636</v>
      </c>
    </row>
    <row r="64" spans="1:14" ht="14.4">
      <c r="A64" s="119"/>
      <c r="B64" s="119">
        <v>7</v>
      </c>
      <c r="C64" s="120">
        <v>1643</v>
      </c>
      <c r="D64" s="120">
        <v>1708</v>
      </c>
      <c r="E64" s="121">
        <f t="shared" si="0"/>
        <v>0.96194379391100704</v>
      </c>
      <c r="F64" s="121">
        <v>1.0486262657024299</v>
      </c>
      <c r="G64">
        <f t="shared" si="3"/>
        <v>1.0901117844307671</v>
      </c>
      <c r="H64">
        <f t="shared" si="9"/>
        <v>0.96194379391100704</v>
      </c>
      <c r="I64">
        <f t="shared" si="10"/>
        <v>0.99187377357734485</v>
      </c>
      <c r="J64">
        <f t="shared" si="4"/>
        <v>0.95412682083581823</v>
      </c>
      <c r="K64">
        <f t="shared" si="5"/>
        <v>6.1105068058226716E-5</v>
      </c>
      <c r="L64">
        <f t="shared" si="6"/>
        <v>1629.6486099875776</v>
      </c>
      <c r="M64" s="131">
        <f t="shared" si="7"/>
        <v>13.351390012422371</v>
      </c>
      <c r="N64" s="131">
        <f t="shared" si="8"/>
        <v>178.25961526381184</v>
      </c>
    </row>
    <row r="65" spans="1:14" ht="14.4">
      <c r="A65" s="115">
        <v>10</v>
      </c>
      <c r="B65" s="115">
        <v>1</v>
      </c>
      <c r="C65" s="116">
        <v>1765</v>
      </c>
      <c r="D65" s="116">
        <v>2086</v>
      </c>
      <c r="E65" s="117">
        <f t="shared" si="0"/>
        <v>0.84611697027804411</v>
      </c>
      <c r="F65" s="117">
        <v>0.86477254160930805</v>
      </c>
      <c r="G65">
        <f t="shared" si="3"/>
        <v>1.0220484542759301</v>
      </c>
      <c r="H65">
        <f t="shared" si="9"/>
        <v>0.84611697027804411</v>
      </c>
      <c r="I65">
        <f t="shared" si="10"/>
        <v>0.97345539032133721</v>
      </c>
      <c r="J65">
        <f t="shared" si="4"/>
        <v>0.82365712555952075</v>
      </c>
      <c r="K65">
        <f t="shared" si="5"/>
        <v>5.0444462478018163E-4</v>
      </c>
      <c r="L65">
        <f t="shared" si="6"/>
        <v>1718.1487639171603</v>
      </c>
      <c r="M65" s="131">
        <f t="shared" si="7"/>
        <v>46.851236082839705</v>
      </c>
      <c r="N65" s="131">
        <f t="shared" si="8"/>
        <v>2195.0383224899811</v>
      </c>
    </row>
    <row r="66" spans="1:14" ht="14.4">
      <c r="A66" s="115"/>
      <c r="B66" s="115">
        <v>2</v>
      </c>
      <c r="C66" s="116">
        <v>1748</v>
      </c>
      <c r="D66" s="116">
        <v>1816</v>
      </c>
      <c r="E66" s="117">
        <f t="shared" ref="E66:E88" si="11">C66/D66</f>
        <v>0.9625550660792952</v>
      </c>
      <c r="F66" s="117">
        <v>0.91058524219765702</v>
      </c>
      <c r="G66">
        <f t="shared" si="3"/>
        <v>0.9460084667225086</v>
      </c>
      <c r="H66">
        <f t="shared" ref="H66:H88" si="12">IF(E66&gt;$R$4, $R$4, IF(E66&lt;$R$5, $R$5, E66))</f>
        <v>0.9625550660792952</v>
      </c>
      <c r="I66">
        <f t="shared" ref="I66:I88" si="13">$R$3*F67 + (1-$R$3)*G66</f>
        <v>0.95772466705586712</v>
      </c>
      <c r="J66">
        <f t="shared" si="4"/>
        <v>0.92186273018373122</v>
      </c>
      <c r="K66">
        <f t="shared" si="5"/>
        <v>1.6558662006374049E-3</v>
      </c>
      <c r="L66">
        <f t="shared" si="6"/>
        <v>1674.1027180136559</v>
      </c>
      <c r="M66" s="131">
        <f t="shared" si="7"/>
        <v>73.897281986344069</v>
      </c>
      <c r="N66" s="131">
        <f t="shared" si="8"/>
        <v>5460.8082849692519</v>
      </c>
    </row>
    <row r="67" spans="1:14" ht="14.4">
      <c r="A67" s="115"/>
      <c r="B67" s="115">
        <v>3</v>
      </c>
      <c r="C67" s="116">
        <v>1795</v>
      </c>
      <c r="D67" s="116">
        <v>1668</v>
      </c>
      <c r="E67" s="117">
        <f t="shared" si="11"/>
        <v>1.0761390887290168</v>
      </c>
      <c r="F67" s="117">
        <v>0.97288319361211095</v>
      </c>
      <c r="G67">
        <f t="shared" ref="G67:G88" si="14">F67/E67</f>
        <v>0.90404967517827362</v>
      </c>
      <c r="H67">
        <f t="shared" si="12"/>
        <v>1.0761390887290168</v>
      </c>
      <c r="I67">
        <f t="shared" si="13"/>
        <v>0.95134011341834168</v>
      </c>
      <c r="J67">
        <f t="shared" ref="J67:J88" si="15">I67*E67</f>
        <v>1.0237742827253737</v>
      </c>
      <c r="K67">
        <f t="shared" ref="K67:K88" si="16">(E67 - J67)^2</f>
        <v>2.7420729077991678E-3</v>
      </c>
      <c r="L67">
        <f t="shared" ref="L67:L90" si="17">D67 * J67</f>
        <v>1707.6555035859235</v>
      </c>
      <c r="M67" s="131">
        <f t="shared" ref="M67:M88" si="18">C67 -L67</f>
        <v>87.344496414076502</v>
      </c>
      <c r="N67" s="131">
        <f t="shared" ref="N67:N88" si="19">(M67)^2</f>
        <v>7629.0610538286228</v>
      </c>
    </row>
    <row r="68" spans="1:14" ht="14.4">
      <c r="A68" s="115"/>
      <c r="B68" s="115">
        <v>4</v>
      </c>
      <c r="C68" s="116">
        <v>1672</v>
      </c>
      <c r="D68" s="116">
        <v>1461</v>
      </c>
      <c r="E68" s="117">
        <f t="shared" si="11"/>
        <v>1.1444216290212184</v>
      </c>
      <c r="F68" s="117">
        <v>1.0125249125445099</v>
      </c>
      <c r="G68">
        <f t="shared" si="14"/>
        <v>0.88474814427483794</v>
      </c>
      <c r="H68">
        <f t="shared" si="12"/>
        <v>1.1314442519814587</v>
      </c>
      <c r="I68">
        <f t="shared" si="13"/>
        <v>0.96458615902217515</v>
      </c>
      <c r="J68">
        <f t="shared" si="15"/>
        <v>1.1038932634394776</v>
      </c>
      <c r="K68">
        <f t="shared" si="16"/>
        <v>1.6425484167272304E-3</v>
      </c>
      <c r="L68">
        <f t="shared" si="17"/>
        <v>1612.7880578850768</v>
      </c>
      <c r="M68" s="131">
        <f t="shared" si="18"/>
        <v>59.211942114923204</v>
      </c>
      <c r="N68" s="131">
        <f t="shared" si="19"/>
        <v>3506.0540890210164</v>
      </c>
    </row>
    <row r="69" spans="1:14" ht="14.4">
      <c r="A69" s="115"/>
      <c r="B69" s="115">
        <v>5</v>
      </c>
      <c r="C69" s="116">
        <v>1345</v>
      </c>
      <c r="D69" s="116">
        <v>1027</v>
      </c>
      <c r="E69" s="117">
        <f t="shared" si="11"/>
        <v>1.3096397273612463</v>
      </c>
      <c r="F69" s="117">
        <v>1.06788130867061</v>
      </c>
      <c r="G69">
        <f t="shared" si="14"/>
        <v>0.81540082082135057</v>
      </c>
      <c r="H69">
        <f t="shared" si="12"/>
        <v>1.1314442519814587</v>
      </c>
      <c r="I69">
        <f t="shared" si="13"/>
        <v>0.94938133185957696</v>
      </c>
      <c r="J69">
        <f t="shared" si="15"/>
        <v>1.2433475086184334</v>
      </c>
      <c r="K69">
        <f t="shared" si="16"/>
        <v>4.3946582658449659E-3</v>
      </c>
      <c r="L69">
        <f t="shared" si="17"/>
        <v>1276.9178913511309</v>
      </c>
      <c r="M69" s="131">
        <f t="shared" si="18"/>
        <v>68.082108648869053</v>
      </c>
      <c r="N69" s="131">
        <f t="shared" si="19"/>
        <v>4635.1735180764099</v>
      </c>
    </row>
    <row r="70" spans="1:14" ht="14.4">
      <c r="A70" s="115"/>
      <c r="B70" s="115">
        <v>6</v>
      </c>
      <c r="C70" s="116">
        <v>1273</v>
      </c>
      <c r="D70" s="116">
        <v>1042</v>
      </c>
      <c r="E70" s="117">
        <f t="shared" si="11"/>
        <v>1.2216890595009597</v>
      </c>
      <c r="F70" s="117">
        <v>1.12272653566337</v>
      </c>
      <c r="G70">
        <f t="shared" si="14"/>
        <v>0.91899532612822588</v>
      </c>
      <c r="H70">
        <f t="shared" si="12"/>
        <v>1.1314442519814587</v>
      </c>
      <c r="I70">
        <f t="shared" si="13"/>
        <v>0.97550872117375698</v>
      </c>
      <c r="J70">
        <f t="shared" si="15"/>
        <v>1.1917683321057511</v>
      </c>
      <c r="K70">
        <f t="shared" si="16"/>
        <v>8.9524992785839112E-4</v>
      </c>
      <c r="L70">
        <f t="shared" si="17"/>
        <v>1241.8226020541927</v>
      </c>
      <c r="M70" s="131">
        <f t="shared" si="18"/>
        <v>31.177397945807343</v>
      </c>
      <c r="N70" s="131">
        <f t="shared" si="19"/>
        <v>972.03014267123194</v>
      </c>
    </row>
    <row r="71" spans="1:14" ht="14.4">
      <c r="A71" s="119"/>
      <c r="B71" s="119">
        <v>7</v>
      </c>
      <c r="C71" s="120">
        <v>1600</v>
      </c>
      <c r="D71" s="120">
        <v>1442</v>
      </c>
      <c r="E71" s="121">
        <f t="shared" si="11"/>
        <v>1.1095700416088765</v>
      </c>
      <c r="F71" s="121">
        <v>1.0486262657024299</v>
      </c>
      <c r="G71">
        <f t="shared" si="14"/>
        <v>0.94507442196431501</v>
      </c>
      <c r="H71">
        <f t="shared" si="12"/>
        <v>1.1095700416088765</v>
      </c>
      <c r="I71">
        <f t="shared" si="13"/>
        <v>0.9100663297425986</v>
      </c>
      <c r="J71">
        <f t="shared" si="15"/>
        <v>1.0097823353593327</v>
      </c>
      <c r="K71">
        <f t="shared" si="16"/>
        <v>9.9575863185452432E-3</v>
      </c>
      <c r="L71">
        <f t="shared" si="17"/>
        <v>1456.1061275881577</v>
      </c>
      <c r="M71" s="131">
        <f t="shared" si="18"/>
        <v>143.89387241184227</v>
      </c>
      <c r="N71" s="131">
        <f t="shared" si="19"/>
        <v>20705.44651767554</v>
      </c>
    </row>
    <row r="72" spans="1:14" ht="14.4">
      <c r="A72" s="115">
        <v>11</v>
      </c>
      <c r="B72" s="115">
        <v>1</v>
      </c>
      <c r="C72" s="116">
        <v>1773</v>
      </c>
      <c r="D72" s="116">
        <v>1941</v>
      </c>
      <c r="E72" s="117">
        <f t="shared" si="11"/>
        <v>0.91344667697063364</v>
      </c>
      <c r="F72" s="117">
        <v>0.86477254160930805</v>
      </c>
      <c r="G72">
        <f t="shared" si="14"/>
        <v>0.94671376382609529</v>
      </c>
      <c r="H72">
        <f t="shared" si="12"/>
        <v>0.91344667697063364</v>
      </c>
      <c r="I72">
        <f t="shared" si="13"/>
        <v>0.93096331550021394</v>
      </c>
      <c r="J72">
        <f t="shared" si="15"/>
        <v>0.85038534692523404</v>
      </c>
      <c r="K72">
        <f t="shared" si="16"/>
        <v>3.976731347094818E-3</v>
      </c>
      <c r="L72">
        <f t="shared" si="17"/>
        <v>1650.5979583818794</v>
      </c>
      <c r="M72" s="131">
        <f t="shared" si="18"/>
        <v>122.40204161812062</v>
      </c>
      <c r="N72" s="131">
        <f t="shared" si="19"/>
        <v>14982.259792284132</v>
      </c>
    </row>
    <row r="73" spans="1:14" ht="14.4">
      <c r="A73" s="115"/>
      <c r="B73" s="115">
        <v>2</v>
      </c>
      <c r="C73" s="116">
        <v>1292</v>
      </c>
      <c r="D73" s="116">
        <v>1401</v>
      </c>
      <c r="E73" s="117">
        <f t="shared" si="11"/>
        <v>0.92219842969307642</v>
      </c>
      <c r="F73" s="117">
        <v>0.91058524219765702</v>
      </c>
      <c r="G73">
        <f t="shared" si="14"/>
        <v>0.98740706216634477</v>
      </c>
      <c r="H73">
        <f t="shared" si="12"/>
        <v>0.92219842969307642</v>
      </c>
      <c r="I73">
        <f t="shared" si="13"/>
        <v>0.98107529350146572</v>
      </c>
      <c r="J73">
        <f t="shared" si="15"/>
        <v>0.90474609507772574</v>
      </c>
      <c r="K73">
        <f t="shared" si="16"/>
        <v>3.0458398352616734E-4</v>
      </c>
      <c r="L73">
        <f t="shared" si="17"/>
        <v>1267.5492792038938</v>
      </c>
      <c r="M73" s="131">
        <f t="shared" si="18"/>
        <v>24.450720796106225</v>
      </c>
      <c r="N73" s="131">
        <f t="shared" si="19"/>
        <v>597.83774744914138</v>
      </c>
    </row>
    <row r="74" spans="1:14" ht="14.4">
      <c r="A74" s="115"/>
      <c r="B74" s="115">
        <v>3</v>
      </c>
      <c r="C74" s="116">
        <v>1753</v>
      </c>
      <c r="D74" s="116">
        <v>1807</v>
      </c>
      <c r="E74" s="117">
        <f t="shared" si="11"/>
        <v>0.97011621472053122</v>
      </c>
      <c r="F74" s="117">
        <v>0.97288319361211095</v>
      </c>
      <c r="G74">
        <f t="shared" si="14"/>
        <v>1.0028522138374698</v>
      </c>
      <c r="H74">
        <f t="shared" si="12"/>
        <v>0.97011621472053122</v>
      </c>
      <c r="I74">
        <f t="shared" si="13"/>
        <v>1.0070690855579316</v>
      </c>
      <c r="J74">
        <f t="shared" si="15"/>
        <v>0.97697404924352738</v>
      </c>
      <c r="K74">
        <f t="shared" si="16"/>
        <v>4.7029894344797879E-5</v>
      </c>
      <c r="L74">
        <f t="shared" si="17"/>
        <v>1765.392106983054</v>
      </c>
      <c r="M74" s="131">
        <f t="shared" si="18"/>
        <v>-12.392106983053964</v>
      </c>
      <c r="N74" s="131">
        <f t="shared" si="19"/>
        <v>153.56431547945482</v>
      </c>
    </row>
    <row r="75" spans="1:14" ht="14.4">
      <c r="A75" s="115"/>
      <c r="B75" s="115">
        <v>4</v>
      </c>
      <c r="C75" s="116">
        <v>1805</v>
      </c>
      <c r="D75" s="116">
        <v>1681</v>
      </c>
      <c r="E75" s="117">
        <f t="shared" si="11"/>
        <v>1.0737656157049376</v>
      </c>
      <c r="F75" s="117">
        <v>1.0125249125445099</v>
      </c>
      <c r="G75">
        <f t="shared" si="14"/>
        <v>0.9429664143974078</v>
      </c>
      <c r="H75">
        <f t="shared" si="12"/>
        <v>1.0737656157049376</v>
      </c>
      <c r="I75">
        <f t="shared" si="13"/>
        <v>0.9974238208647217</v>
      </c>
      <c r="J75">
        <f t="shared" si="15"/>
        <v>1.0709994031295793</v>
      </c>
      <c r="K75">
        <f t="shared" si="16"/>
        <v>7.6519320120701276E-6</v>
      </c>
      <c r="L75">
        <f t="shared" si="17"/>
        <v>1800.3499966608229</v>
      </c>
      <c r="M75" s="131">
        <f t="shared" si="18"/>
        <v>4.6500033391771467</v>
      </c>
      <c r="N75" s="131">
        <f t="shared" si="19"/>
        <v>21.622531054358614</v>
      </c>
    </row>
    <row r="76" spans="1:14" ht="14.4">
      <c r="A76" s="115"/>
      <c r="B76" s="115">
        <v>5</v>
      </c>
      <c r="C76" s="116">
        <v>1601</v>
      </c>
      <c r="D76" s="116">
        <v>1413</v>
      </c>
      <c r="E76" s="117">
        <f t="shared" si="11"/>
        <v>1.1330502476999291</v>
      </c>
      <c r="F76" s="117">
        <v>1.06788130867061</v>
      </c>
      <c r="G76">
        <f t="shared" si="14"/>
        <v>0.94248362845195011</v>
      </c>
      <c r="H76">
        <f t="shared" si="12"/>
        <v>1.1314442519814587</v>
      </c>
      <c r="I76">
        <f t="shared" si="13"/>
        <v>1.021061618034161</v>
      </c>
      <c r="J76">
        <f t="shared" si="15"/>
        <v>1.1569141192304966</v>
      </c>
      <c r="K76">
        <f t="shared" si="16"/>
        <v>5.6948436442742811E-4</v>
      </c>
      <c r="L76">
        <f t="shared" si="17"/>
        <v>1634.7196504726917</v>
      </c>
      <c r="M76" s="131">
        <f t="shared" si="18"/>
        <v>-33.719650472691683</v>
      </c>
      <c r="N76" s="131">
        <f t="shared" si="19"/>
        <v>1137.0148280004964</v>
      </c>
    </row>
    <row r="77" spans="1:14" ht="14.4">
      <c r="A77" s="115"/>
      <c r="B77" s="115">
        <v>6</v>
      </c>
      <c r="C77" s="116">
        <v>722</v>
      </c>
      <c r="D77" s="116">
        <v>599</v>
      </c>
      <c r="E77" s="117">
        <f t="shared" si="11"/>
        <v>1.2053422370617697</v>
      </c>
      <c r="F77" s="117">
        <v>1.12272653566337</v>
      </c>
      <c r="G77">
        <f t="shared" si="14"/>
        <v>0.931458718645926</v>
      </c>
      <c r="H77">
        <f t="shared" si="12"/>
        <v>1.1314442519814587</v>
      </c>
      <c r="I77">
        <f t="shared" si="13"/>
        <v>0.98253862206303988</v>
      </c>
      <c r="J77">
        <f t="shared" si="15"/>
        <v>1.1842953007170531</v>
      </c>
      <c r="K77">
        <f t="shared" si="16"/>
        <v>4.4297352949855041E-4</v>
      </c>
      <c r="L77">
        <f t="shared" si="17"/>
        <v>709.39288512951487</v>
      </c>
      <c r="M77" s="131">
        <f t="shared" si="18"/>
        <v>12.607114870485134</v>
      </c>
      <c r="N77" s="131">
        <f t="shared" si="19"/>
        <v>158.93934535760741</v>
      </c>
    </row>
    <row r="78" spans="1:14" ht="14.4">
      <c r="A78" s="119"/>
      <c r="B78" s="119">
        <v>7</v>
      </c>
      <c r="C78" s="120">
        <v>889</v>
      </c>
      <c r="D78" s="120">
        <v>831</v>
      </c>
      <c r="E78" s="121">
        <f t="shared" si="11"/>
        <v>1.0697954271961492</v>
      </c>
      <c r="F78" s="121">
        <v>1.0486262657024299</v>
      </c>
      <c r="G78">
        <f t="shared" si="14"/>
        <v>0.98021195365435243</v>
      </c>
      <c r="H78">
        <f t="shared" si="12"/>
        <v>1.0697954271961492</v>
      </c>
      <c r="I78">
        <f t="shared" si="13"/>
        <v>0.92988544118630845</v>
      </c>
      <c r="J78">
        <f t="shared" si="15"/>
        <v>0.99478719279738648</v>
      </c>
      <c r="K78">
        <f t="shared" si="16"/>
        <v>5.6262352276197272E-3</v>
      </c>
      <c r="L78">
        <f t="shared" si="17"/>
        <v>826.6681572146282</v>
      </c>
      <c r="M78" s="131">
        <f t="shared" si="18"/>
        <v>62.331842785371805</v>
      </c>
      <c r="N78" s="131">
        <f t="shared" si="19"/>
        <v>3885.2586250203071</v>
      </c>
    </row>
    <row r="79" spans="1:14" ht="14.4">
      <c r="A79" s="115">
        <v>12</v>
      </c>
      <c r="B79" s="115">
        <v>1</v>
      </c>
      <c r="C79" s="116">
        <v>1058</v>
      </c>
      <c r="D79" s="116">
        <v>1123</v>
      </c>
      <c r="E79" s="117">
        <f t="shared" si="11"/>
        <v>0.94211932324131786</v>
      </c>
      <c r="F79" s="117">
        <v>0.86477254160930805</v>
      </c>
      <c r="G79">
        <f t="shared" si="14"/>
        <v>0.91790128943974758</v>
      </c>
      <c r="H79">
        <f t="shared" si="12"/>
        <v>0.94211932324131786</v>
      </c>
      <c r="I79">
        <f t="shared" si="13"/>
        <v>0.91471181423172943</v>
      </c>
      <c r="J79">
        <f t="shared" si="15"/>
        <v>0.86176767538483501</v>
      </c>
      <c r="K79">
        <f t="shared" si="16"/>
        <v>6.4563873132522254E-3</v>
      </c>
      <c r="L79">
        <f t="shared" si="17"/>
        <v>967.76509945716975</v>
      </c>
      <c r="M79" s="131">
        <f t="shared" si="18"/>
        <v>90.234900542830246</v>
      </c>
      <c r="N79" s="131">
        <f t="shared" si="19"/>
        <v>8142.3372759744661</v>
      </c>
    </row>
    <row r="80" spans="1:14" ht="14.4">
      <c r="A80" s="115"/>
      <c r="B80" s="115">
        <v>2</v>
      </c>
      <c r="C80" s="116">
        <v>887</v>
      </c>
      <c r="D80" s="116">
        <v>952</v>
      </c>
      <c r="E80" s="117">
        <f t="shared" si="11"/>
        <v>0.93172268907563027</v>
      </c>
      <c r="F80" s="117">
        <v>0.91058524219765702</v>
      </c>
      <c r="G80">
        <f t="shared" si="14"/>
        <v>0.97731358576343796</v>
      </c>
      <c r="H80">
        <f t="shared" si="12"/>
        <v>0.93172268907563027</v>
      </c>
      <c r="I80">
        <f t="shared" si="13"/>
        <v>0.97538212940990876</v>
      </c>
      <c r="J80">
        <f t="shared" si="15"/>
        <v>0.90878566049011456</v>
      </c>
      <c r="K80">
        <f t="shared" si="16"/>
        <v>5.2610728033276519E-4</v>
      </c>
      <c r="L80">
        <f t="shared" si="17"/>
        <v>865.163948786589</v>
      </c>
      <c r="M80" s="131">
        <f t="shared" si="18"/>
        <v>21.836051213410997</v>
      </c>
      <c r="N80" s="131">
        <f t="shared" si="19"/>
        <v>476.81313259470784</v>
      </c>
    </row>
    <row r="81" spans="1:14" ht="14.4">
      <c r="A81" s="115"/>
      <c r="B81" s="115">
        <v>3</v>
      </c>
      <c r="C81" s="116">
        <v>1676</v>
      </c>
      <c r="D81" s="116">
        <v>1750</v>
      </c>
      <c r="E81" s="117">
        <f t="shared" si="11"/>
        <v>0.95771428571428574</v>
      </c>
      <c r="F81" s="117">
        <v>0.97288319361211095</v>
      </c>
      <c r="G81">
        <f t="shared" si="14"/>
        <v>1.015838656814555</v>
      </c>
      <c r="H81">
        <f t="shared" si="12"/>
        <v>0.95771428571428574</v>
      </c>
      <c r="I81">
        <f t="shared" si="13"/>
        <v>1.0143940098835982</v>
      </c>
      <c r="J81">
        <f t="shared" si="15"/>
        <v>0.97149963460852029</v>
      </c>
      <c r="K81">
        <f t="shared" si="16"/>
        <v>1.9003584413577375E-4</v>
      </c>
      <c r="L81">
        <f t="shared" si="17"/>
        <v>1700.1243605649106</v>
      </c>
      <c r="M81" s="131">
        <f t="shared" si="18"/>
        <v>-24.124360564910603</v>
      </c>
      <c r="N81" s="131">
        <f t="shared" si="19"/>
        <v>581.98477266581381</v>
      </c>
    </row>
    <row r="82" spans="1:14" ht="14.4">
      <c r="A82" s="115"/>
      <c r="B82" s="115">
        <v>4</v>
      </c>
      <c r="C82" s="116">
        <v>1775</v>
      </c>
      <c r="D82" s="116">
        <v>1777</v>
      </c>
      <c r="E82" s="117">
        <f t="shared" si="11"/>
        <v>0.99887450759707375</v>
      </c>
      <c r="F82" s="117">
        <v>1.0125249125445099</v>
      </c>
      <c r="G82">
        <f t="shared" si="14"/>
        <v>1.0136657856854052</v>
      </c>
      <c r="H82">
        <f t="shared" si="12"/>
        <v>0.99887450759707375</v>
      </c>
      <c r="I82">
        <f t="shared" si="13"/>
        <v>1.0373013720517996</v>
      </c>
      <c r="J82">
        <f t="shared" si="15"/>
        <v>1.0361338972380103</v>
      </c>
      <c r="K82">
        <f t="shared" si="16"/>
        <v>1.3882621164151305E-3</v>
      </c>
      <c r="L82">
        <f t="shared" si="17"/>
        <v>1841.2099353919443</v>
      </c>
      <c r="M82" s="131">
        <f t="shared" si="18"/>
        <v>-66.209935391944327</v>
      </c>
      <c r="N82" s="131">
        <f t="shared" si="19"/>
        <v>4383.7555446054421</v>
      </c>
    </row>
    <row r="83" spans="1:14" ht="14.4">
      <c r="A83" s="115"/>
      <c r="B83" s="115">
        <v>5</v>
      </c>
      <c r="C83" s="116">
        <v>1759</v>
      </c>
      <c r="D83" s="116">
        <v>1748</v>
      </c>
      <c r="E83" s="117">
        <f t="shared" si="11"/>
        <v>1.0062929061784898</v>
      </c>
      <c r="F83" s="117">
        <v>1.06788130867061</v>
      </c>
      <c r="G83">
        <f t="shared" si="14"/>
        <v>1.0612032561433917</v>
      </c>
      <c r="H83">
        <f t="shared" si="12"/>
        <v>1.0062929061784898</v>
      </c>
      <c r="I83">
        <f t="shared" si="13"/>
        <v>1.0880247033336199</v>
      </c>
      <c r="J83">
        <f t="shared" si="15"/>
        <v>1.0948715407115774</v>
      </c>
      <c r="K83">
        <f t="shared" si="16"/>
        <v>7.846174495746313E-3</v>
      </c>
      <c r="L83">
        <f t="shared" si="17"/>
        <v>1913.8354531638374</v>
      </c>
      <c r="M83" s="131">
        <f t="shared" si="18"/>
        <v>-154.83545316383743</v>
      </c>
      <c r="N83" s="131">
        <f t="shared" si="19"/>
        <v>23974.017556450894</v>
      </c>
    </row>
    <row r="84" spans="1:14" ht="14.4">
      <c r="A84" s="115"/>
      <c r="B84" s="115">
        <v>6</v>
      </c>
      <c r="C84" s="116">
        <v>1093</v>
      </c>
      <c r="D84" s="116">
        <v>932</v>
      </c>
      <c r="E84" s="117">
        <f t="shared" si="11"/>
        <v>1.1727467811158798</v>
      </c>
      <c r="F84" s="117">
        <v>1.12272653566337</v>
      </c>
      <c r="G84">
        <f t="shared" si="14"/>
        <v>0.95734778704323953</v>
      </c>
      <c r="H84">
        <f t="shared" si="12"/>
        <v>1.1314442519814587</v>
      </c>
      <c r="I84">
        <f t="shared" si="13"/>
        <v>0.99714119393025125</v>
      </c>
      <c r="J84">
        <f t="shared" si="15"/>
        <v>1.1693941254997475</v>
      </c>
      <c r="K84">
        <f t="shared" si="16"/>
        <v>1.1240299680383411E-5</v>
      </c>
      <c r="L84">
        <f t="shared" si="17"/>
        <v>1089.8753249657648</v>
      </c>
      <c r="M84" s="131">
        <f t="shared" si="18"/>
        <v>3.1246750342352243</v>
      </c>
      <c r="N84" s="131">
        <f t="shared" si="19"/>
        <v>9.7635940695728998</v>
      </c>
    </row>
    <row r="85" spans="1:14" ht="14.4">
      <c r="A85" s="119"/>
      <c r="B85" s="119">
        <v>7</v>
      </c>
      <c r="C85" s="120">
        <v>1217</v>
      </c>
      <c r="D85" s="120">
        <v>969</v>
      </c>
      <c r="E85" s="121">
        <f t="shared" si="11"/>
        <v>1.2559339525283797</v>
      </c>
      <c r="F85" s="121">
        <v>1.0486262657024299</v>
      </c>
      <c r="G85">
        <f t="shared" si="14"/>
        <v>0.83493742930620762</v>
      </c>
      <c r="H85">
        <f t="shared" si="12"/>
        <v>1.1314442519814587</v>
      </c>
      <c r="I85">
        <f t="shared" si="13"/>
        <v>0.84794422763190935</v>
      </c>
      <c r="J85">
        <f t="shared" si="15"/>
        <v>1.0649619453333681</v>
      </c>
      <c r="K85">
        <f t="shared" si="16"/>
        <v>3.6470307532091566E-2</v>
      </c>
      <c r="L85">
        <f t="shared" si="17"/>
        <v>1031.9481250280337</v>
      </c>
      <c r="M85" s="131">
        <f t="shared" si="18"/>
        <v>185.0518749719663</v>
      </c>
      <c r="N85" s="131">
        <f t="shared" si="19"/>
        <v>34244.196430640244</v>
      </c>
    </row>
    <row r="86" spans="1:14" ht="14.4">
      <c r="A86" s="115">
        <v>13</v>
      </c>
      <c r="B86" s="115">
        <v>1</v>
      </c>
      <c r="C86" s="116">
        <v>1542</v>
      </c>
      <c r="D86" s="116">
        <v>1562</v>
      </c>
      <c r="E86" s="117">
        <f t="shared" si="11"/>
        <v>0.98719590268886048</v>
      </c>
      <c r="F86" s="117">
        <v>0.86477254160930805</v>
      </c>
      <c r="G86">
        <f t="shared" si="14"/>
        <v>0.87598878728517449</v>
      </c>
      <c r="H86">
        <f t="shared" si="12"/>
        <v>0.98719590268886048</v>
      </c>
      <c r="I86">
        <f t="shared" si="13"/>
        <v>0.89107132182566406</v>
      </c>
      <c r="J86">
        <f t="shared" si="15"/>
        <v>0.87966195790984258</v>
      </c>
      <c r="K86">
        <f t="shared" si="16"/>
        <v>1.156354927973687E-2</v>
      </c>
      <c r="L86">
        <f t="shared" si="17"/>
        <v>1374.0319782551742</v>
      </c>
      <c r="M86" s="131">
        <f t="shared" si="18"/>
        <v>167.96802174482582</v>
      </c>
      <c r="N86" s="131">
        <f t="shared" si="19"/>
        <v>28213.25632887028</v>
      </c>
    </row>
    <row r="87" spans="1:14" ht="14.4">
      <c r="A87" s="115"/>
      <c r="B87" s="115">
        <v>2</v>
      </c>
      <c r="C87" s="116">
        <v>988</v>
      </c>
      <c r="D87" s="116">
        <v>1004</v>
      </c>
      <c r="E87" s="117">
        <f t="shared" si="11"/>
        <v>0.98406374501992033</v>
      </c>
      <c r="F87" s="117">
        <v>0.91058524219765702</v>
      </c>
      <c r="G87">
        <f t="shared" si="14"/>
        <v>0.92533156190935995</v>
      </c>
      <c r="H87">
        <f t="shared" si="12"/>
        <v>0.98406374501992033</v>
      </c>
      <c r="I87">
        <f t="shared" si="13"/>
        <v>0.9460619844173207</v>
      </c>
      <c r="J87">
        <f t="shared" si="15"/>
        <v>0.93098529940668617</v>
      </c>
      <c r="K87">
        <f t="shared" si="16"/>
        <v>2.8173213887170566E-3</v>
      </c>
      <c r="L87">
        <f t="shared" si="17"/>
        <v>934.70924060431287</v>
      </c>
      <c r="M87" s="131">
        <f t="shared" si="18"/>
        <v>53.290759395687132</v>
      </c>
      <c r="N87" s="131">
        <f t="shared" si="19"/>
        <v>2839.9050369690162</v>
      </c>
    </row>
    <row r="88" spans="1:14" ht="14.4">
      <c r="A88" s="115"/>
      <c r="B88" s="115">
        <v>3</v>
      </c>
      <c r="C88" s="116">
        <v>1510</v>
      </c>
      <c r="D88" s="116">
        <v>1404</v>
      </c>
      <c r="E88" s="117">
        <f t="shared" si="11"/>
        <v>1.0754985754985755</v>
      </c>
      <c r="F88" s="117">
        <v>0.97288319361211095</v>
      </c>
      <c r="G88">
        <f t="shared" si="14"/>
        <v>0.90458808200755214</v>
      </c>
      <c r="H88">
        <f t="shared" si="12"/>
        <v>1.0754985754985755</v>
      </c>
      <c r="I88">
        <f t="shared" si="13"/>
        <v>0.51022741625993573</v>
      </c>
      <c r="J88">
        <f t="shared" si="15"/>
        <v>0.54874885936787965</v>
      </c>
      <c r="K88">
        <f t="shared" si="16"/>
        <v>0.27746526344376871</v>
      </c>
      <c r="L88">
        <f t="shared" si="17"/>
        <v>770.44339855250303</v>
      </c>
      <c r="M88" s="131">
        <f t="shared" si="18"/>
        <v>739.55660144749697</v>
      </c>
      <c r="N88" s="131">
        <f t="shared" si="19"/>
        <v>546943.96674457192</v>
      </c>
    </row>
    <row r="89" spans="1:14" ht="14.4">
      <c r="A89" s="115"/>
      <c r="B89" s="115">
        <v>4</v>
      </c>
      <c r="C89" s="116"/>
      <c r="D89" s="116">
        <v>1657</v>
      </c>
      <c r="E89" s="123"/>
      <c r="F89" s="123"/>
      <c r="L89">
        <f t="shared" si="17"/>
        <v>0</v>
      </c>
      <c r="M89" s="173" t="s">
        <v>28</v>
      </c>
      <c r="N89" s="173">
        <f>AVERAGE($N$2:$N$88)</f>
        <v>21089.831666211725</v>
      </c>
    </row>
    <row r="90" spans="1:14" ht="14.4">
      <c r="A90" s="115"/>
      <c r="B90" s="115">
        <v>5</v>
      </c>
      <c r="C90" s="116"/>
      <c r="D90" s="116">
        <v>1643</v>
      </c>
      <c r="E90" s="123"/>
      <c r="F90" s="123"/>
      <c r="L90">
        <f t="shared" si="17"/>
        <v>0</v>
      </c>
    </row>
    <row r="91" spans="1:14" ht="14.4">
      <c r="A91" s="115"/>
      <c r="B91" s="115">
        <v>6</v>
      </c>
      <c r="C91" s="116"/>
      <c r="D91" s="116">
        <v>1124</v>
      </c>
      <c r="E91" s="123"/>
      <c r="F91" s="123"/>
    </row>
    <row r="92" spans="1:14" ht="14.4">
      <c r="A92" s="119"/>
      <c r="B92" s="119">
        <v>7</v>
      </c>
      <c r="C92" s="120"/>
      <c r="D92" s="120">
        <v>1074</v>
      </c>
      <c r="E92" s="124"/>
      <c r="F92" s="124"/>
    </row>
    <row r="93" spans="1:14" ht="14.4">
      <c r="A93" s="115">
        <v>14</v>
      </c>
      <c r="B93" s="115">
        <v>1</v>
      </c>
      <c r="C93" s="116"/>
      <c r="D93" s="116">
        <v>1839</v>
      </c>
      <c r="E93" s="123"/>
      <c r="F93" s="123"/>
    </row>
    <row r="94" spans="1:14" ht="14.4">
      <c r="A94" s="115"/>
      <c r="B94" s="115">
        <v>2</v>
      </c>
      <c r="C94" s="116"/>
      <c r="D94" s="116">
        <v>1862</v>
      </c>
      <c r="E94" s="123"/>
      <c r="F94" s="123"/>
    </row>
    <row r="95" spans="1:14" ht="14.4">
      <c r="A95" s="115"/>
      <c r="B95" s="115">
        <v>3</v>
      </c>
      <c r="C95" s="116"/>
      <c r="D95" s="116">
        <v>1886</v>
      </c>
      <c r="E95" s="123"/>
      <c r="F95" s="123"/>
    </row>
    <row r="96" spans="1:14" ht="14.4">
      <c r="A96" s="115"/>
      <c r="B96" s="115">
        <v>4</v>
      </c>
      <c r="C96" s="116"/>
      <c r="D96" s="116">
        <v>1696</v>
      </c>
      <c r="E96" s="123"/>
      <c r="F96" s="123"/>
    </row>
    <row r="97" spans="1:6" ht="14.4">
      <c r="A97" s="115"/>
      <c r="B97" s="115">
        <v>5</v>
      </c>
      <c r="C97" s="116"/>
      <c r="D97" s="116">
        <v>1002</v>
      </c>
      <c r="E97" s="123"/>
      <c r="F97" s="123"/>
    </row>
    <row r="98" spans="1:6" ht="14.4">
      <c r="A98" s="115"/>
      <c r="B98" s="115">
        <v>6</v>
      </c>
      <c r="C98" s="116"/>
      <c r="D98" s="116">
        <v>794</v>
      </c>
      <c r="E98" s="123"/>
      <c r="F98" s="123"/>
    </row>
    <row r="99" spans="1:6" ht="14.4">
      <c r="A99" s="119"/>
      <c r="B99" s="119">
        <v>7</v>
      </c>
      <c r="C99" s="120"/>
      <c r="D99" s="120">
        <v>1106</v>
      </c>
      <c r="E99" s="124"/>
      <c r="F99" s="124"/>
    </row>
    <row r="100" spans="1:6" ht="14.4">
      <c r="A100" s="115"/>
      <c r="B100" s="115"/>
      <c r="C100" s="116"/>
      <c r="D100" s="116"/>
      <c r="E100" s="117"/>
      <c r="F100" s="117"/>
    </row>
    <row r="101" spans="1:6" ht="72">
      <c r="A101" s="125" t="s">
        <v>81</v>
      </c>
      <c r="B101" s="126"/>
      <c r="C101" s="127" t="s">
        <v>1</v>
      </c>
      <c r="D101" s="128"/>
      <c r="E101" s="128" t="s">
        <v>82</v>
      </c>
      <c r="F101" s="117"/>
    </row>
    <row r="102" spans="1:6" ht="14.4">
      <c r="A102" s="115"/>
      <c r="B102" s="129" t="s">
        <v>83</v>
      </c>
      <c r="C102" s="116"/>
      <c r="D102" s="116"/>
      <c r="E102" s="117"/>
      <c r="F102" s="117"/>
    </row>
    <row r="103" spans="1:6" ht="14.4">
      <c r="A103" s="115"/>
      <c r="B103" s="129" t="s">
        <v>84</v>
      </c>
      <c r="C103" s="116"/>
      <c r="D103" s="116"/>
      <c r="E103" s="117"/>
      <c r="F103" s="117"/>
    </row>
    <row r="104" spans="1:6" ht="14.4">
      <c r="A104" s="115"/>
      <c r="B104" s="129" t="s">
        <v>85</v>
      </c>
      <c r="C104" s="116"/>
      <c r="D104" s="116"/>
      <c r="E104" s="117"/>
      <c r="F104" s="117"/>
    </row>
    <row r="105" spans="1:6" ht="14.4">
      <c r="A105" s="115"/>
      <c r="B105" s="129" t="s">
        <v>86</v>
      </c>
      <c r="C105" s="116"/>
      <c r="D105" s="116"/>
      <c r="E105" s="117"/>
      <c r="F105" s="117"/>
    </row>
    <row r="106" spans="1:6" ht="28.8">
      <c r="A106" s="115"/>
      <c r="B106" s="129" t="s">
        <v>87</v>
      </c>
      <c r="C106" s="116"/>
      <c r="D106" s="116"/>
      <c r="E106" s="117"/>
      <c r="F106" s="117"/>
    </row>
    <row r="107" spans="1:6" ht="14.4">
      <c r="A107" s="115"/>
      <c r="B107" s="129" t="s">
        <v>88</v>
      </c>
      <c r="C107" s="116"/>
      <c r="D107" s="116"/>
      <c r="E107" s="117"/>
      <c r="F107" s="117"/>
    </row>
  </sheetData>
  <mergeCells count="1">
    <mergeCell ref="P7:Q7"/>
  </mergeCells>
  <phoneticPr fontId="1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98B4-7936-42EE-8A64-681CDC1C2FB7}">
  <dimension ref="A1:AB108"/>
  <sheetViews>
    <sheetView zoomScale="79" zoomScaleNormal="79" workbookViewId="0">
      <selection activeCell="O5" sqref="O5"/>
    </sheetView>
  </sheetViews>
  <sheetFormatPr defaultRowHeight="11.4"/>
  <cols>
    <col min="1" max="1" width="10.625" customWidth="1"/>
    <col min="2" max="2" width="12.5" customWidth="1"/>
    <col min="3" max="3" width="14.875" bestFit="1" customWidth="1"/>
    <col min="4" max="4" width="16.25" customWidth="1"/>
    <col min="5" max="5" width="12.375" customWidth="1"/>
    <col min="6" max="6" width="11.5" bestFit="1" customWidth="1"/>
    <col min="7" max="7" width="10.5" customWidth="1"/>
    <col min="8" max="8" width="23.625" customWidth="1"/>
    <col min="9" max="9" width="24.5" customWidth="1"/>
    <col min="10" max="10" width="34.125" bestFit="1" customWidth="1"/>
    <col min="11" max="11" width="14.75" customWidth="1"/>
    <col min="12" max="12" width="14.25" customWidth="1"/>
    <col min="13" max="13" width="9.125" customWidth="1"/>
    <col min="15" max="15" width="16.75" customWidth="1"/>
    <col min="18" max="18" width="13.125" customWidth="1"/>
    <col min="20" max="20" width="32.75" customWidth="1"/>
    <col min="21" max="21" width="17.25" customWidth="1"/>
    <col min="22" max="22" width="14" customWidth="1"/>
    <col min="23" max="23" width="12.5" customWidth="1"/>
    <col min="24" max="24" width="15" customWidth="1"/>
    <col min="30" max="30" width="30.125" customWidth="1"/>
  </cols>
  <sheetData>
    <row r="1" spans="1:25" ht="45">
      <c r="A1" s="113" t="s">
        <v>74</v>
      </c>
      <c r="B1" s="113" t="s">
        <v>75</v>
      </c>
      <c r="C1" s="114" t="s">
        <v>76</v>
      </c>
      <c r="D1" s="114" t="s">
        <v>77</v>
      </c>
      <c r="E1" s="170" t="s">
        <v>24</v>
      </c>
      <c r="F1" s="113" t="s">
        <v>78</v>
      </c>
      <c r="G1" s="113" t="s">
        <v>79</v>
      </c>
      <c r="H1" s="113" t="s">
        <v>109</v>
      </c>
      <c r="I1" s="113" t="s">
        <v>110</v>
      </c>
      <c r="J1" s="188" t="s">
        <v>108</v>
      </c>
      <c r="K1" s="188"/>
      <c r="L1" s="188"/>
      <c r="M1" s="188"/>
      <c r="T1" s="188" t="s">
        <v>111</v>
      </c>
      <c r="U1" s="188"/>
      <c r="V1" s="188"/>
      <c r="W1" s="188"/>
    </row>
    <row r="2" spans="1:25" ht="14.4">
      <c r="A2" s="115">
        <v>1</v>
      </c>
      <c r="B2" s="115">
        <v>1</v>
      </c>
      <c r="C2" s="116">
        <v>1470</v>
      </c>
      <c r="D2" s="116">
        <v>1512</v>
      </c>
      <c r="E2" s="148">
        <f t="shared" ref="E2:E33" si="0">IF(B2=1,1,0)</f>
        <v>1</v>
      </c>
      <c r="F2" s="117">
        <f t="shared" ref="F2:F33" si="1">C2/D2</f>
        <v>0.97222222222222221</v>
      </c>
      <c r="G2" s="117">
        <v>0.86477254160930805</v>
      </c>
      <c r="H2">
        <f t="shared" ref="H2:H33" si="2">$K$19+$K$20*D2</f>
        <v>1573.4745266332952</v>
      </c>
      <c r="I2">
        <f>$U$20 + ($U$21 * D2) + ($U$23 * E2) + ($U$24 * F2)</f>
        <v>1507.4818335280715</v>
      </c>
    </row>
    <row r="3" spans="1:25" ht="14.4">
      <c r="A3" s="115"/>
      <c r="B3" s="115">
        <v>2</v>
      </c>
      <c r="C3" s="116">
        <v>870</v>
      </c>
      <c r="D3" s="116">
        <v>864</v>
      </c>
      <c r="E3" s="148">
        <f t="shared" si="0"/>
        <v>0</v>
      </c>
      <c r="F3" s="117">
        <f t="shared" si="1"/>
        <v>1.0069444444444444</v>
      </c>
      <c r="G3" s="117">
        <v>0.91058524219765702</v>
      </c>
      <c r="H3">
        <f t="shared" si="2"/>
        <v>1122.7354260511484</v>
      </c>
      <c r="J3" t="s">
        <v>32</v>
      </c>
    </row>
    <row r="4" spans="1:25" ht="15" thickBot="1">
      <c r="A4" s="115"/>
      <c r="B4" s="115">
        <v>3</v>
      </c>
      <c r="C4" s="116">
        <v>986</v>
      </c>
      <c r="D4" s="116">
        <v>827</v>
      </c>
      <c r="E4" s="148">
        <f t="shared" si="0"/>
        <v>0</v>
      </c>
      <c r="F4" s="117">
        <f t="shared" si="1"/>
        <v>1.1922611850060461</v>
      </c>
      <c r="G4" s="117">
        <v>0.97288319361211095</v>
      </c>
      <c r="H4">
        <f t="shared" si="2"/>
        <v>1096.9987798759332</v>
      </c>
      <c r="T4" t="s">
        <v>32</v>
      </c>
    </row>
    <row r="5" spans="1:25" ht="15" thickBot="1">
      <c r="A5" s="115"/>
      <c r="B5" s="115">
        <v>4</v>
      </c>
      <c r="C5" s="116">
        <v>1247</v>
      </c>
      <c r="D5" s="116">
        <v>952</v>
      </c>
      <c r="E5" s="148">
        <f t="shared" si="0"/>
        <v>0</v>
      </c>
      <c r="F5" s="117">
        <f t="shared" si="1"/>
        <v>1.3098739495798319</v>
      </c>
      <c r="G5" s="117">
        <v>1.0125249125445099</v>
      </c>
      <c r="H5">
        <f t="shared" si="2"/>
        <v>1183.9469088462547</v>
      </c>
      <c r="J5" s="118" t="s">
        <v>33</v>
      </c>
      <c r="K5" s="118"/>
    </row>
    <row r="6" spans="1:25" ht="14.4">
      <c r="A6" s="115"/>
      <c r="B6" s="115">
        <v>5</v>
      </c>
      <c r="C6" s="116">
        <v>1109</v>
      </c>
      <c r="D6" s="116">
        <v>740</v>
      </c>
      <c r="E6" s="148">
        <f t="shared" si="0"/>
        <v>0</v>
      </c>
      <c r="F6" s="117">
        <f t="shared" si="1"/>
        <v>1.4986486486486486</v>
      </c>
      <c r="G6" s="117">
        <v>1.06788130867061</v>
      </c>
      <c r="H6">
        <f t="shared" si="2"/>
        <v>1036.4828821125893</v>
      </c>
      <c r="J6" t="s">
        <v>34</v>
      </c>
      <c r="K6">
        <v>0.91515539797049028</v>
      </c>
      <c r="T6" s="160" t="s">
        <v>33</v>
      </c>
      <c r="U6" s="160"/>
    </row>
    <row r="7" spans="1:25" ht="14.4">
      <c r="A7" s="115"/>
      <c r="B7" s="115">
        <v>6</v>
      </c>
      <c r="C7" s="116">
        <v>1197</v>
      </c>
      <c r="D7" s="116">
        <v>908</v>
      </c>
      <c r="E7" s="148">
        <f t="shared" si="0"/>
        <v>0</v>
      </c>
      <c r="F7" s="117">
        <f t="shared" si="1"/>
        <v>1.3182819383259912</v>
      </c>
      <c r="G7" s="117">
        <v>1.12272653566337</v>
      </c>
      <c r="H7">
        <f t="shared" si="2"/>
        <v>1153.3411674487015</v>
      </c>
      <c r="J7" t="s">
        <v>35</v>
      </c>
      <c r="K7">
        <v>0.83750940243452643</v>
      </c>
      <c r="T7" t="s">
        <v>34</v>
      </c>
      <c r="U7">
        <v>0.98429179722046156</v>
      </c>
    </row>
    <row r="8" spans="1:25" ht="14.4">
      <c r="A8" s="119"/>
      <c r="B8" s="119">
        <v>7</v>
      </c>
      <c r="C8" s="120">
        <v>1500</v>
      </c>
      <c r="D8" s="120">
        <v>1311</v>
      </c>
      <c r="E8" s="148">
        <f t="shared" si="0"/>
        <v>0</v>
      </c>
      <c r="F8" s="121">
        <f t="shared" si="1"/>
        <v>1.1441647597254005</v>
      </c>
      <c r="G8" s="121">
        <v>1.0486262657024299</v>
      </c>
      <c r="H8">
        <f t="shared" si="2"/>
        <v>1433.6619352490181</v>
      </c>
      <c r="J8" t="s">
        <v>36</v>
      </c>
      <c r="K8">
        <v>0.83559774834552092</v>
      </c>
      <c r="T8" t="s">
        <v>35</v>
      </c>
      <c r="U8">
        <v>0.96883034207548624</v>
      </c>
    </row>
    <row r="9" spans="1:25" ht="14.4">
      <c r="A9" s="115">
        <v>2</v>
      </c>
      <c r="B9" s="115">
        <v>1</v>
      </c>
      <c r="C9" s="116">
        <v>1854</v>
      </c>
      <c r="D9" s="116">
        <v>2034</v>
      </c>
      <c r="E9" s="148">
        <f t="shared" si="0"/>
        <v>1</v>
      </c>
      <c r="F9" s="117">
        <f t="shared" si="1"/>
        <v>0.91150442477876104</v>
      </c>
      <c r="G9" s="117">
        <v>0.86477254160930805</v>
      </c>
      <c r="H9">
        <f t="shared" si="2"/>
        <v>1936.5699132133577</v>
      </c>
      <c r="I9">
        <f t="shared" ref="I9:I65" si="3">$U$20 + ($U$21 * D9) + ($U$23 * E9) + ($U$24 * F9)</f>
        <v>2033.9796686675245</v>
      </c>
      <c r="J9" t="s">
        <v>37</v>
      </c>
      <c r="K9">
        <v>126.87612989381958</v>
      </c>
      <c r="T9" t="s">
        <v>36</v>
      </c>
      <c r="U9">
        <v>0.96730987095721721</v>
      </c>
    </row>
    <row r="10" spans="1:25" ht="15" thickBot="1">
      <c r="A10" s="115"/>
      <c r="B10" s="115">
        <v>2</v>
      </c>
      <c r="C10" s="116">
        <v>1489</v>
      </c>
      <c r="D10" s="116">
        <v>1584</v>
      </c>
      <c r="E10" s="148">
        <f t="shared" si="0"/>
        <v>0</v>
      </c>
      <c r="F10" s="117">
        <f t="shared" si="1"/>
        <v>0.94002525252525249</v>
      </c>
      <c r="G10" s="117">
        <v>0.91058524219765702</v>
      </c>
      <c r="H10">
        <f t="shared" si="2"/>
        <v>1623.5566489202004</v>
      </c>
      <c r="J10" s="12" t="s">
        <v>38</v>
      </c>
      <c r="K10" s="12">
        <v>87</v>
      </c>
      <c r="T10" t="s">
        <v>37</v>
      </c>
      <c r="U10">
        <v>56.576276263859505</v>
      </c>
    </row>
    <row r="11" spans="1:25" ht="15" thickBot="1">
      <c r="A11" s="115"/>
      <c r="B11" s="115">
        <v>3</v>
      </c>
      <c r="C11" s="116">
        <v>1792</v>
      </c>
      <c r="D11" s="116">
        <v>1682</v>
      </c>
      <c r="E11" s="148">
        <f t="shared" si="0"/>
        <v>0</v>
      </c>
      <c r="F11" s="117">
        <f t="shared" si="1"/>
        <v>1.0653983353151011</v>
      </c>
      <c r="G11" s="117">
        <v>0.97288319361211095</v>
      </c>
      <c r="H11">
        <f t="shared" si="2"/>
        <v>1691.7239820329323</v>
      </c>
      <c r="T11" s="12" t="s">
        <v>38</v>
      </c>
      <c r="U11" s="12">
        <v>87</v>
      </c>
    </row>
    <row r="12" spans="1:25" ht="15" thickBot="1">
      <c r="A12" s="115"/>
      <c r="B12" s="115">
        <v>4</v>
      </c>
      <c r="C12" s="116">
        <v>1708</v>
      </c>
      <c r="D12" s="116">
        <v>1684</v>
      </c>
      <c r="E12" s="148">
        <f t="shared" si="0"/>
        <v>0</v>
      </c>
      <c r="F12" s="117">
        <f t="shared" si="1"/>
        <v>1.0142517814726841</v>
      </c>
      <c r="G12" s="117">
        <v>1.0125249125445099</v>
      </c>
      <c r="H12">
        <f t="shared" si="2"/>
        <v>1693.1151520964575</v>
      </c>
      <c r="J12" t="s">
        <v>39</v>
      </c>
    </row>
    <row r="13" spans="1:25" ht="15" thickBot="1">
      <c r="A13" s="115"/>
      <c r="B13" s="115">
        <v>5</v>
      </c>
      <c r="C13" s="116">
        <v>1787</v>
      </c>
      <c r="D13" s="116">
        <v>1600</v>
      </c>
      <c r="E13" s="148">
        <f t="shared" si="0"/>
        <v>0</v>
      </c>
      <c r="F13" s="117">
        <f t="shared" si="1"/>
        <v>1.1168750000000001</v>
      </c>
      <c r="G13" s="117">
        <v>1.06788130867061</v>
      </c>
      <c r="H13">
        <f t="shared" si="2"/>
        <v>1634.6860094284016</v>
      </c>
      <c r="J13" s="122"/>
      <c r="K13" s="122" t="s">
        <v>40</v>
      </c>
      <c r="L13" s="122" t="s">
        <v>41</v>
      </c>
      <c r="M13" s="122" t="s">
        <v>42</v>
      </c>
      <c r="N13" s="122" t="s">
        <v>43</v>
      </c>
      <c r="O13" s="122" t="s">
        <v>44</v>
      </c>
      <c r="T13" t="s">
        <v>39</v>
      </c>
    </row>
    <row r="14" spans="1:25" ht="14.4">
      <c r="A14" s="115"/>
      <c r="B14" s="115">
        <v>6</v>
      </c>
      <c r="C14" s="116">
        <v>1314</v>
      </c>
      <c r="D14" s="116">
        <v>1077</v>
      </c>
      <c r="E14" s="148">
        <f t="shared" si="0"/>
        <v>0</v>
      </c>
      <c r="F14" s="117">
        <f t="shared" si="1"/>
        <v>1.2200557103064067</v>
      </c>
      <c r="G14" s="117">
        <v>1.12272653566337</v>
      </c>
      <c r="H14">
        <f t="shared" si="2"/>
        <v>1270.8950378165764</v>
      </c>
      <c r="J14" t="s">
        <v>45</v>
      </c>
      <c r="K14">
        <v>1</v>
      </c>
      <c r="L14">
        <v>7052453.4306795057</v>
      </c>
      <c r="M14">
        <v>7052453.4306795057</v>
      </c>
      <c r="N14">
        <v>438.10719065298747</v>
      </c>
      <c r="O14">
        <v>2.7145332071359503E-35</v>
      </c>
      <c r="T14" s="159"/>
      <c r="U14" s="159" t="s">
        <v>40</v>
      </c>
      <c r="V14" s="159" t="s">
        <v>41</v>
      </c>
      <c r="W14" s="159" t="s">
        <v>42</v>
      </c>
      <c r="X14" s="159" t="s">
        <v>43</v>
      </c>
      <c r="Y14" s="159" t="s">
        <v>44</v>
      </c>
    </row>
    <row r="15" spans="1:25" ht="14.4">
      <c r="A15" s="119"/>
      <c r="B15" s="119">
        <v>7</v>
      </c>
      <c r="C15" s="120">
        <v>1136</v>
      </c>
      <c r="D15" s="120">
        <v>956</v>
      </c>
      <c r="E15" s="148">
        <f t="shared" si="0"/>
        <v>0</v>
      </c>
      <c r="F15" s="121">
        <f t="shared" si="1"/>
        <v>1.1882845188284519</v>
      </c>
      <c r="G15" s="121">
        <v>1.0486262657024299</v>
      </c>
      <c r="H15">
        <f t="shared" si="2"/>
        <v>1186.7292489733049</v>
      </c>
      <c r="J15" t="s">
        <v>46</v>
      </c>
      <c r="K15">
        <v>85</v>
      </c>
      <c r="L15">
        <v>1368291.9486308373</v>
      </c>
      <c r="M15">
        <v>16097.55233683338</v>
      </c>
      <c r="T15" t="s">
        <v>45</v>
      </c>
      <c r="U15">
        <v>4</v>
      </c>
      <c r="V15">
        <v>8158273.6263678102</v>
      </c>
      <c r="W15">
        <v>2039568.4065919525</v>
      </c>
      <c r="X15">
        <v>637.19088803112982</v>
      </c>
      <c r="Y15">
        <v>7.125954556256086E-61</v>
      </c>
    </row>
    <row r="16" spans="1:25" ht="15" thickBot="1">
      <c r="A16" s="115">
        <v>3</v>
      </c>
      <c r="B16" s="115">
        <v>1</v>
      </c>
      <c r="C16" s="116">
        <v>1537</v>
      </c>
      <c r="D16" s="116">
        <v>1455</v>
      </c>
      <c r="E16" s="148">
        <f t="shared" si="0"/>
        <v>1</v>
      </c>
      <c r="F16" s="117">
        <f t="shared" si="1"/>
        <v>1.0563573883161512</v>
      </c>
      <c r="G16" s="117">
        <v>0.86477254160930805</v>
      </c>
      <c r="H16">
        <f t="shared" si="2"/>
        <v>1533.8261798228286</v>
      </c>
      <c r="I16">
        <f t="shared" si="3"/>
        <v>1452.0412910712489</v>
      </c>
      <c r="J16" s="12" t="s">
        <v>47</v>
      </c>
      <c r="K16" s="12">
        <v>86</v>
      </c>
      <c r="L16" s="12">
        <v>8420745.3793103434</v>
      </c>
      <c r="M16" s="12"/>
      <c r="N16" s="12"/>
      <c r="O16" s="12"/>
      <c r="T16" t="s">
        <v>46</v>
      </c>
      <c r="U16">
        <v>82</v>
      </c>
      <c r="V16">
        <v>262471.75294253329</v>
      </c>
      <c r="W16">
        <v>3200.8750358845523</v>
      </c>
    </row>
    <row r="17" spans="1:28" ht="15" thickBot="1">
      <c r="A17" s="115"/>
      <c r="B17" s="115">
        <v>2</v>
      </c>
      <c r="C17" s="116">
        <v>1132</v>
      </c>
      <c r="D17" s="116">
        <v>1001</v>
      </c>
      <c r="E17" s="148">
        <f t="shared" si="0"/>
        <v>0</v>
      </c>
      <c r="F17" s="117">
        <f t="shared" si="1"/>
        <v>1.1308691308691308</v>
      </c>
      <c r="G17" s="117">
        <v>0.91058524219765702</v>
      </c>
      <c r="H17">
        <f t="shared" si="2"/>
        <v>1218.0305754026208</v>
      </c>
      <c r="T17" s="12" t="s">
        <v>47</v>
      </c>
      <c r="U17" s="12">
        <v>86</v>
      </c>
      <c r="V17" s="12">
        <v>8420745.3793103434</v>
      </c>
      <c r="W17" s="12"/>
      <c r="X17" s="12"/>
      <c r="Y17" s="12"/>
    </row>
    <row r="18" spans="1:28" ht="15" thickBot="1">
      <c r="A18" s="115"/>
      <c r="B18" s="115">
        <v>3</v>
      </c>
      <c r="C18" s="116">
        <v>1368</v>
      </c>
      <c r="D18" s="116">
        <v>1131</v>
      </c>
      <c r="E18" s="148">
        <f t="shared" si="0"/>
        <v>0</v>
      </c>
      <c r="F18" s="117">
        <f t="shared" si="1"/>
        <v>1.209549071618037</v>
      </c>
      <c r="G18" s="117">
        <v>0.97288319361211095</v>
      </c>
      <c r="H18">
        <f t="shared" si="2"/>
        <v>1308.4566295317552</v>
      </c>
      <c r="J18" s="122"/>
      <c r="K18" s="122" t="s">
        <v>48</v>
      </c>
      <c r="L18" s="122" t="s">
        <v>37</v>
      </c>
      <c r="M18" s="122" t="s">
        <v>49</v>
      </c>
      <c r="N18" s="122" t="s">
        <v>50</v>
      </c>
      <c r="O18" s="122" t="s">
        <v>51</v>
      </c>
      <c r="P18" s="122" t="s">
        <v>52</v>
      </c>
      <c r="Q18" s="122" t="s">
        <v>53</v>
      </c>
      <c r="R18" s="122" t="s">
        <v>54</v>
      </c>
    </row>
    <row r="19" spans="1:28" ht="14.4">
      <c r="A19" s="115"/>
      <c r="B19" s="115">
        <v>4</v>
      </c>
      <c r="C19" s="116">
        <v>1488</v>
      </c>
      <c r="D19" s="116">
        <v>1151</v>
      </c>
      <c r="E19" s="148">
        <f t="shared" si="0"/>
        <v>0</v>
      </c>
      <c r="F19" s="117">
        <f t="shared" si="1"/>
        <v>1.2927888792354474</v>
      </c>
      <c r="G19" s="117">
        <v>1.0125249125445099</v>
      </c>
      <c r="H19">
        <f t="shared" si="2"/>
        <v>1322.3683301670067</v>
      </c>
      <c r="J19" t="s">
        <v>55</v>
      </c>
      <c r="K19">
        <v>521.74995860828608</v>
      </c>
      <c r="L19">
        <v>48.84698436407195</v>
      </c>
      <c r="M19">
        <v>10.68131360412179</v>
      </c>
      <c r="N19">
        <v>2.2073413073657049E-17</v>
      </c>
      <c r="O19">
        <v>424.62906722015998</v>
      </c>
      <c r="P19">
        <v>618.87084999641218</v>
      </c>
      <c r="Q19">
        <v>424.62906722015998</v>
      </c>
      <c r="R19">
        <v>618.87084999641218</v>
      </c>
      <c r="T19" s="159"/>
      <c r="U19" s="159" t="s">
        <v>48</v>
      </c>
      <c r="V19" s="159" t="s">
        <v>37</v>
      </c>
      <c r="W19" s="159" t="s">
        <v>49</v>
      </c>
      <c r="X19" s="159" t="s">
        <v>50</v>
      </c>
      <c r="Y19" s="159" t="s">
        <v>51</v>
      </c>
      <c r="Z19" s="159" t="s">
        <v>52</v>
      </c>
      <c r="AA19" s="159" t="s">
        <v>53</v>
      </c>
      <c r="AB19" s="159" t="s">
        <v>54</v>
      </c>
    </row>
    <row r="20" spans="1:28" ht="15" thickBot="1">
      <c r="A20" s="115"/>
      <c r="B20" s="115">
        <v>5</v>
      </c>
      <c r="C20" s="116">
        <v>1392</v>
      </c>
      <c r="D20" s="116">
        <v>942</v>
      </c>
      <c r="E20" s="148">
        <f t="shared" si="0"/>
        <v>0</v>
      </c>
      <c r="F20" s="117">
        <f t="shared" si="1"/>
        <v>1.4777070063694266</v>
      </c>
      <c r="G20" s="117">
        <v>1.06788130867061</v>
      </c>
      <c r="H20">
        <f t="shared" si="2"/>
        <v>1176.9910585286291</v>
      </c>
      <c r="J20" s="12" t="s">
        <v>77</v>
      </c>
      <c r="K20" s="12">
        <v>0.69558503176257214</v>
      </c>
      <c r="L20" s="12">
        <v>3.3232272260348937E-2</v>
      </c>
      <c r="M20" s="12">
        <v>20.931010263553627</v>
      </c>
      <c r="N20" s="12">
        <v>2.7145332071359888E-35</v>
      </c>
      <c r="O20" s="12">
        <v>0.62951037133477472</v>
      </c>
      <c r="P20" s="12">
        <v>0.76165969219036955</v>
      </c>
      <c r="Q20" s="12">
        <v>0.62951037133477472</v>
      </c>
      <c r="R20" s="12">
        <v>0.76165969219036955</v>
      </c>
      <c r="T20" t="s">
        <v>55</v>
      </c>
      <c r="U20">
        <v>-1071.6040066504854</v>
      </c>
      <c r="V20">
        <v>111.40263029867776</v>
      </c>
      <c r="W20">
        <v>-9.6191984316478418</v>
      </c>
      <c r="X20">
        <v>4.2347981090080284E-15</v>
      </c>
      <c r="Y20">
        <v>-1293.2193264174698</v>
      </c>
      <c r="Z20">
        <v>-849.98868688350103</v>
      </c>
      <c r="AA20">
        <v>-1293.2193264174698</v>
      </c>
      <c r="AB20">
        <v>-849.98868688350103</v>
      </c>
    </row>
    <row r="21" spans="1:28" ht="14.4">
      <c r="A21" s="115"/>
      <c r="B21" s="115">
        <v>6</v>
      </c>
      <c r="C21" s="116">
        <v>1321</v>
      </c>
      <c r="D21" s="116">
        <v>884</v>
      </c>
      <c r="E21" s="148">
        <f t="shared" si="0"/>
        <v>0</v>
      </c>
      <c r="F21" s="117">
        <f t="shared" si="1"/>
        <v>1.494343891402715</v>
      </c>
      <c r="G21" s="117">
        <v>1.12272653566337</v>
      </c>
      <c r="H21">
        <f t="shared" si="2"/>
        <v>1136.6471266863998</v>
      </c>
      <c r="T21" t="s">
        <v>77</v>
      </c>
      <c r="U21">
        <v>1.0116940312750744</v>
      </c>
      <c r="V21">
        <v>2.4158183739853185E-2</v>
      </c>
      <c r="W21">
        <v>41.877901177070136</v>
      </c>
      <c r="X21">
        <v>4.0116221031819737E-57</v>
      </c>
      <c r="Y21">
        <v>0.96363570805466947</v>
      </c>
      <c r="Z21">
        <v>1.0597523544954792</v>
      </c>
      <c r="AA21">
        <v>0.96363570805466947</v>
      </c>
      <c r="AB21">
        <v>1.0597523544954792</v>
      </c>
    </row>
    <row r="22" spans="1:28" ht="14.4">
      <c r="A22" s="119"/>
      <c r="B22" s="119">
        <v>7</v>
      </c>
      <c r="C22" s="120">
        <v>1469</v>
      </c>
      <c r="D22" s="120">
        <v>1315</v>
      </c>
      <c r="E22" s="148">
        <f t="shared" si="0"/>
        <v>0</v>
      </c>
      <c r="F22" s="121">
        <f t="shared" si="1"/>
        <v>1.1171102661596959</v>
      </c>
      <c r="G22" s="121">
        <v>1.0486262657024299</v>
      </c>
      <c r="H22">
        <f t="shared" si="2"/>
        <v>1436.4442753760684</v>
      </c>
      <c r="J22" s="164" t="s">
        <v>80</v>
      </c>
      <c r="K22" s="165">
        <f>K19+K20*D93</f>
        <v>1800.9308320196562</v>
      </c>
      <c r="T22" t="s">
        <v>24</v>
      </c>
      <c r="U22">
        <v>-38.732507453279418</v>
      </c>
      <c r="V22">
        <v>23.27167260765162</v>
      </c>
      <c r="W22">
        <v>-1.6643628546297247</v>
      </c>
      <c r="X22">
        <v>9.9856923407481674E-2</v>
      </c>
      <c r="Y22">
        <v>-85.027277627287589</v>
      </c>
      <c r="Z22">
        <v>7.5622627207287536</v>
      </c>
      <c r="AA22">
        <v>-85.027277627287589</v>
      </c>
      <c r="AB22">
        <v>7.5622627207287536</v>
      </c>
    </row>
    <row r="23" spans="1:28" ht="14.4">
      <c r="A23" s="115">
        <v>4</v>
      </c>
      <c r="B23" s="115">
        <v>1</v>
      </c>
      <c r="C23" s="116">
        <v>1795</v>
      </c>
      <c r="D23" s="116">
        <v>1885</v>
      </c>
      <c r="E23" s="148">
        <f t="shared" si="0"/>
        <v>1</v>
      </c>
      <c r="F23" s="117">
        <f t="shared" si="1"/>
        <v>0.95225464190981435</v>
      </c>
      <c r="G23" s="117">
        <v>0.86477254160930805</v>
      </c>
      <c r="H23">
        <f t="shared" si="2"/>
        <v>1832.9277434807345</v>
      </c>
      <c r="I23">
        <f t="shared" si="3"/>
        <v>1884.3154122868666</v>
      </c>
      <c r="T23" t="s">
        <v>78</v>
      </c>
      <c r="U23">
        <v>1023.6817663838956</v>
      </c>
      <c r="V23">
        <v>69.864157808224689</v>
      </c>
      <c r="W23">
        <v>14.652459837759379</v>
      </c>
      <c r="X23">
        <v>1.2991937362013042E-24</v>
      </c>
      <c r="Y23">
        <v>884.69970077727635</v>
      </c>
      <c r="Z23">
        <v>1162.6638319905148</v>
      </c>
      <c r="AA23">
        <v>884.69970077727635</v>
      </c>
      <c r="AB23">
        <v>1162.6638319905148</v>
      </c>
    </row>
    <row r="24" spans="1:28" ht="15" thickBot="1">
      <c r="A24" s="115"/>
      <c r="B24" s="115">
        <v>2</v>
      </c>
      <c r="C24" s="116">
        <v>1780</v>
      </c>
      <c r="D24" s="116">
        <v>1963</v>
      </c>
      <c r="E24" s="148">
        <f t="shared" si="0"/>
        <v>0</v>
      </c>
      <c r="F24" s="117">
        <f t="shared" si="1"/>
        <v>0.90677534386143654</v>
      </c>
      <c r="G24" s="117">
        <v>0.91058524219765702</v>
      </c>
      <c r="H24">
        <f t="shared" si="2"/>
        <v>1887.1833759582153</v>
      </c>
      <c r="K24" s="161"/>
      <c r="T24" s="12" t="s">
        <v>79</v>
      </c>
      <c r="U24" s="12">
        <v>26.457632749798908</v>
      </c>
      <c r="V24" s="12">
        <v>113.18591277292784</v>
      </c>
      <c r="W24" s="12">
        <v>0.23375376053094063</v>
      </c>
      <c r="X24" s="12">
        <v>0.81575874139384452</v>
      </c>
      <c r="Y24" s="12">
        <v>-198.70520393582763</v>
      </c>
      <c r="Z24" s="12">
        <v>251.62046943542543</v>
      </c>
      <c r="AA24" s="12">
        <v>-198.70520393582763</v>
      </c>
      <c r="AB24" s="12">
        <v>251.62046943542543</v>
      </c>
    </row>
    <row r="25" spans="1:28" ht="14.4">
      <c r="A25" s="115"/>
      <c r="B25" s="115">
        <v>3</v>
      </c>
      <c r="C25" s="116">
        <v>1841</v>
      </c>
      <c r="D25" s="116">
        <v>2006</v>
      </c>
      <c r="E25" s="148">
        <f t="shared" si="0"/>
        <v>0</v>
      </c>
      <c r="F25" s="117">
        <f t="shared" si="1"/>
        <v>0.91774675972083752</v>
      </c>
      <c r="G25" s="117">
        <v>0.97288319361211095</v>
      </c>
      <c r="H25">
        <f t="shared" si="2"/>
        <v>1917.0935323240058</v>
      </c>
      <c r="K25" s="162"/>
    </row>
    <row r="26" spans="1:28" ht="14.4">
      <c r="A26" s="115"/>
      <c r="B26" s="115">
        <v>4</v>
      </c>
      <c r="C26" s="116">
        <v>1774</v>
      </c>
      <c r="D26" s="116">
        <v>1855</v>
      </c>
      <c r="E26" s="148">
        <f t="shared" si="0"/>
        <v>0</v>
      </c>
      <c r="F26" s="117">
        <f t="shared" si="1"/>
        <v>0.95633423180592991</v>
      </c>
      <c r="G26" s="117">
        <v>1.0125249125445099</v>
      </c>
      <c r="H26">
        <f t="shared" si="2"/>
        <v>1812.0601925278575</v>
      </c>
      <c r="K26" s="163"/>
    </row>
    <row r="27" spans="1:28" ht="14.4">
      <c r="A27" s="115"/>
      <c r="B27" s="115">
        <v>5</v>
      </c>
      <c r="C27" s="116">
        <v>1835</v>
      </c>
      <c r="D27" s="116">
        <v>1962</v>
      </c>
      <c r="E27" s="148">
        <f t="shared" si="0"/>
        <v>0</v>
      </c>
      <c r="F27" s="117">
        <f t="shared" si="1"/>
        <v>0.93527013251783897</v>
      </c>
      <c r="G27" s="117">
        <v>1.06788130867061</v>
      </c>
      <c r="H27">
        <f t="shared" si="2"/>
        <v>1886.4877909264526</v>
      </c>
      <c r="T27" s="164" t="s">
        <v>80</v>
      </c>
      <c r="U27" s="165">
        <f>$U$20 + ($U$21 * D93) + ($U$23 * E93) + ($U$24 * F93)</f>
        <v>1812.583083248272</v>
      </c>
    </row>
    <row r="28" spans="1:28" ht="14.4">
      <c r="A28" s="115"/>
      <c r="B28" s="115">
        <v>6</v>
      </c>
      <c r="C28" s="116">
        <v>1847</v>
      </c>
      <c r="D28" s="116">
        <v>2019</v>
      </c>
      <c r="E28" s="148">
        <f t="shared" si="0"/>
        <v>0</v>
      </c>
      <c r="F28" s="117">
        <f t="shared" si="1"/>
        <v>0.91480931154036649</v>
      </c>
      <c r="G28" s="117">
        <v>1.12272653566337</v>
      </c>
      <c r="H28">
        <f t="shared" si="2"/>
        <v>1926.1361377369192</v>
      </c>
      <c r="T28" s="7"/>
      <c r="V28" s="169"/>
    </row>
    <row r="29" spans="1:28" ht="14.4">
      <c r="A29" s="119"/>
      <c r="B29" s="119">
        <v>7</v>
      </c>
      <c r="C29" s="120">
        <v>1833</v>
      </c>
      <c r="D29" s="120">
        <v>2052</v>
      </c>
      <c r="E29" s="148">
        <f t="shared" si="0"/>
        <v>0</v>
      </c>
      <c r="F29" s="121">
        <f t="shared" si="1"/>
        <v>0.89327485380116955</v>
      </c>
      <c r="G29" s="121">
        <v>1.0486262657024299</v>
      </c>
      <c r="H29">
        <f t="shared" si="2"/>
        <v>1949.0904437850841</v>
      </c>
      <c r="V29" s="169"/>
    </row>
    <row r="30" spans="1:28" ht="14.4">
      <c r="A30" s="115">
        <v>5</v>
      </c>
      <c r="B30" s="115">
        <v>1</v>
      </c>
      <c r="C30" s="116">
        <v>1847</v>
      </c>
      <c r="D30" s="116">
        <v>2018</v>
      </c>
      <c r="E30" s="148">
        <f t="shared" si="0"/>
        <v>1</v>
      </c>
      <c r="F30" s="117">
        <f t="shared" si="1"/>
        <v>0.91526263627353821</v>
      </c>
      <c r="G30" s="117">
        <v>0.86477254160930805</v>
      </c>
      <c r="H30">
        <f t="shared" si="2"/>
        <v>1925.4405527051567</v>
      </c>
      <c r="I30">
        <f t="shared" si="3"/>
        <v>2017.8919975466486</v>
      </c>
      <c r="V30" s="169"/>
    </row>
    <row r="31" spans="1:28" ht="14.4">
      <c r="A31" s="115"/>
      <c r="B31" s="115">
        <v>2</v>
      </c>
      <c r="C31" s="116">
        <v>1680</v>
      </c>
      <c r="D31" s="116">
        <v>1706</v>
      </c>
      <c r="E31" s="148">
        <f t="shared" si="0"/>
        <v>0</v>
      </c>
      <c r="F31" s="117">
        <f t="shared" si="1"/>
        <v>0.98475967174677603</v>
      </c>
      <c r="G31" s="117">
        <v>0.91058524219765702</v>
      </c>
      <c r="H31">
        <f t="shared" si="2"/>
        <v>1708.418022795234</v>
      </c>
      <c r="V31" s="169"/>
    </row>
    <row r="32" spans="1:28" ht="14.4">
      <c r="A32" s="115"/>
      <c r="B32" s="115">
        <v>3</v>
      </c>
      <c r="C32" s="116">
        <v>1680</v>
      </c>
      <c r="D32" s="116">
        <v>1874</v>
      </c>
      <c r="E32" s="148">
        <f t="shared" si="0"/>
        <v>0</v>
      </c>
      <c r="F32" s="117">
        <f t="shared" si="1"/>
        <v>0.89647812166488794</v>
      </c>
      <c r="G32" s="117">
        <v>0.97288319361211095</v>
      </c>
      <c r="H32">
        <f t="shared" si="2"/>
        <v>1825.2763081313462</v>
      </c>
    </row>
    <row r="33" spans="1:20" ht="14.4">
      <c r="A33" s="115"/>
      <c r="B33" s="115">
        <v>4</v>
      </c>
      <c r="C33" s="116">
        <v>1798</v>
      </c>
      <c r="D33" s="116">
        <v>1827</v>
      </c>
      <c r="E33" s="148">
        <f t="shared" si="0"/>
        <v>0</v>
      </c>
      <c r="F33" s="117">
        <f t="shared" si="1"/>
        <v>0.98412698412698407</v>
      </c>
      <c r="G33" s="117">
        <v>1.0125249125445099</v>
      </c>
      <c r="H33">
        <f t="shared" si="2"/>
        <v>1792.5838116385053</v>
      </c>
    </row>
    <row r="34" spans="1:20" ht="14.4">
      <c r="A34" s="115"/>
      <c r="B34" s="115">
        <v>5</v>
      </c>
      <c r="C34" s="116">
        <v>1843</v>
      </c>
      <c r="D34" s="116">
        <v>1734</v>
      </c>
      <c r="E34" s="148">
        <f t="shared" ref="E34:E65" si="4">IF(B34=1,1,0)</f>
        <v>0</v>
      </c>
      <c r="F34" s="117">
        <f t="shared" ref="F34:F65" si="5">C34/D34</f>
        <v>1.0628604382929643</v>
      </c>
      <c r="G34" s="117">
        <v>1.06788130867061</v>
      </c>
      <c r="H34">
        <f t="shared" ref="H34:H65" si="6">$K$19+$K$20*D34</f>
        <v>1727.8944036845862</v>
      </c>
    </row>
    <row r="35" spans="1:20" ht="14.4">
      <c r="A35" s="115"/>
      <c r="B35" s="115">
        <v>6</v>
      </c>
      <c r="C35" s="116">
        <v>1322</v>
      </c>
      <c r="D35" s="116">
        <v>1124</v>
      </c>
      <c r="E35" s="148">
        <f t="shared" si="4"/>
        <v>0</v>
      </c>
      <c r="F35" s="117">
        <f t="shared" si="5"/>
        <v>1.1761565836298933</v>
      </c>
      <c r="G35" s="117">
        <v>1.12272653566337</v>
      </c>
      <c r="H35">
        <f t="shared" si="6"/>
        <v>1303.5875343094172</v>
      </c>
    </row>
    <row r="36" spans="1:20" ht="14.4">
      <c r="A36" s="119"/>
      <c r="B36" s="119">
        <v>7</v>
      </c>
      <c r="C36" s="120">
        <v>1022</v>
      </c>
      <c r="D36" s="120">
        <v>803</v>
      </c>
      <c r="E36" s="148">
        <f t="shared" si="4"/>
        <v>0</v>
      </c>
      <c r="F36" s="121">
        <f t="shared" si="5"/>
        <v>1.2727272727272727</v>
      </c>
      <c r="G36" s="121">
        <v>1.0486262657024299</v>
      </c>
      <c r="H36">
        <f t="shared" si="6"/>
        <v>1080.3047391136315</v>
      </c>
    </row>
    <row r="37" spans="1:20" ht="14.4">
      <c r="A37" s="115">
        <v>6</v>
      </c>
      <c r="B37" s="115">
        <v>1</v>
      </c>
      <c r="C37" s="116">
        <v>1298</v>
      </c>
      <c r="D37" s="116">
        <v>1356</v>
      </c>
      <c r="E37" s="148">
        <f t="shared" si="4"/>
        <v>1</v>
      </c>
      <c r="F37" s="117">
        <f t="shared" si="5"/>
        <v>0.95722713864306785</v>
      </c>
      <c r="G37" s="117">
        <v>0.86477254160930805</v>
      </c>
      <c r="H37">
        <f t="shared" si="6"/>
        <v>1464.9632616783338</v>
      </c>
      <c r="I37">
        <f t="shared" si="3"/>
        <v>1349.2608302347701</v>
      </c>
    </row>
    <row r="38" spans="1:20" ht="14.4">
      <c r="A38" s="115"/>
      <c r="B38" s="115">
        <v>2</v>
      </c>
      <c r="C38" s="116">
        <v>956</v>
      </c>
      <c r="D38" s="116">
        <v>848</v>
      </c>
      <c r="E38" s="148">
        <f t="shared" si="4"/>
        <v>0</v>
      </c>
      <c r="F38" s="117">
        <f t="shared" si="5"/>
        <v>1.1273584905660377</v>
      </c>
      <c r="G38" s="117">
        <v>0.91058524219765702</v>
      </c>
      <c r="H38">
        <f t="shared" si="6"/>
        <v>1111.6060655429474</v>
      </c>
    </row>
    <row r="39" spans="1:20" ht="14.4">
      <c r="A39" s="115"/>
      <c r="B39" s="115">
        <v>3</v>
      </c>
      <c r="C39" s="116">
        <v>1236</v>
      </c>
      <c r="D39" s="116">
        <v>966</v>
      </c>
      <c r="E39" s="148">
        <f t="shared" si="4"/>
        <v>0</v>
      </c>
      <c r="F39" s="117">
        <f t="shared" si="5"/>
        <v>1.2795031055900621</v>
      </c>
      <c r="G39" s="117">
        <v>0.97288319361211095</v>
      </c>
      <c r="H39">
        <f t="shared" si="6"/>
        <v>1193.6850992909308</v>
      </c>
    </row>
    <row r="40" spans="1:20" ht="14.4">
      <c r="A40" s="115"/>
      <c r="B40" s="115">
        <v>4</v>
      </c>
      <c r="C40" s="116">
        <v>1306</v>
      </c>
      <c r="D40" s="116">
        <v>909</v>
      </c>
      <c r="E40" s="148">
        <f t="shared" si="4"/>
        <v>0</v>
      </c>
      <c r="F40" s="117">
        <f t="shared" si="5"/>
        <v>1.4367436743674367</v>
      </c>
      <c r="G40" s="117">
        <v>1.0125249125445099</v>
      </c>
      <c r="H40">
        <f t="shared" si="6"/>
        <v>1154.0367524804642</v>
      </c>
    </row>
    <row r="41" spans="1:20" ht="14.4">
      <c r="A41" s="115"/>
      <c r="B41" s="115">
        <v>5</v>
      </c>
      <c r="C41" s="116">
        <v>1176</v>
      </c>
      <c r="D41" s="116">
        <v>798</v>
      </c>
      <c r="E41" s="148">
        <f t="shared" si="4"/>
        <v>0</v>
      </c>
      <c r="F41" s="117">
        <f t="shared" si="5"/>
        <v>1.4736842105263157</v>
      </c>
      <c r="G41" s="117">
        <v>1.06788130867061</v>
      </c>
      <c r="H41">
        <f t="shared" si="6"/>
        <v>1076.8268139548186</v>
      </c>
    </row>
    <row r="42" spans="1:20" ht="14.4">
      <c r="A42" s="115"/>
      <c r="B42" s="115">
        <v>6</v>
      </c>
      <c r="C42" s="116">
        <v>1134</v>
      </c>
      <c r="D42" s="116">
        <v>731</v>
      </c>
      <c r="E42" s="148">
        <f t="shared" si="4"/>
        <v>0</v>
      </c>
      <c r="F42" s="117">
        <f t="shared" si="5"/>
        <v>1.5512995896032831</v>
      </c>
      <c r="G42" s="117">
        <v>1.12272653566337</v>
      </c>
      <c r="H42">
        <f t="shared" si="6"/>
        <v>1030.2226168267264</v>
      </c>
    </row>
    <row r="43" spans="1:20" ht="14.4">
      <c r="A43" s="119"/>
      <c r="B43" s="119">
        <v>7</v>
      </c>
      <c r="C43" s="120">
        <v>1164</v>
      </c>
      <c r="D43" s="120">
        <v>869</v>
      </c>
      <c r="E43" s="148">
        <f t="shared" si="4"/>
        <v>0</v>
      </c>
      <c r="F43" s="121">
        <f t="shared" si="5"/>
        <v>1.3394706559263521</v>
      </c>
      <c r="G43" s="121">
        <v>1.0486262657024299</v>
      </c>
      <c r="H43">
        <f t="shared" si="6"/>
        <v>1126.2133512099613</v>
      </c>
    </row>
    <row r="44" spans="1:20" ht="14.4">
      <c r="A44" s="115">
        <v>7</v>
      </c>
      <c r="B44" s="115">
        <v>1</v>
      </c>
      <c r="C44" s="116">
        <v>1486</v>
      </c>
      <c r="D44" s="116">
        <v>1372</v>
      </c>
      <c r="E44" s="148">
        <f t="shared" si="4"/>
        <v>1</v>
      </c>
      <c r="F44" s="117">
        <f t="shared" si="5"/>
        <v>1.0830903790087463</v>
      </c>
      <c r="G44" s="117">
        <v>0.86477254160930805</v>
      </c>
      <c r="H44">
        <f t="shared" si="6"/>
        <v>1476.0926221865352</v>
      </c>
      <c r="I44">
        <f t="shared" si="3"/>
        <v>1368.7779781254662</v>
      </c>
    </row>
    <row r="45" spans="1:20" ht="17.399999999999999">
      <c r="A45" s="115"/>
      <c r="B45" s="115">
        <v>2</v>
      </c>
      <c r="C45" s="116">
        <v>870</v>
      </c>
      <c r="D45" s="116">
        <v>760</v>
      </c>
      <c r="E45" s="148">
        <f t="shared" si="4"/>
        <v>0</v>
      </c>
      <c r="F45" s="117">
        <f t="shared" si="5"/>
        <v>1.1447368421052631</v>
      </c>
      <c r="G45" s="117">
        <v>0.91058524219765702</v>
      </c>
      <c r="H45">
        <f t="shared" si="6"/>
        <v>1050.394582747841</v>
      </c>
      <c r="T45" s="168"/>
    </row>
    <row r="46" spans="1:20" ht="14.4">
      <c r="A46" s="115"/>
      <c r="B46" s="115">
        <v>3</v>
      </c>
      <c r="C46" s="116">
        <v>1392</v>
      </c>
      <c r="D46" s="116">
        <v>1144</v>
      </c>
      <c r="E46" s="148">
        <f t="shared" si="4"/>
        <v>0</v>
      </c>
      <c r="F46" s="117">
        <f t="shared" si="5"/>
        <v>1.2167832167832169</v>
      </c>
      <c r="G46" s="117">
        <v>0.97288319361211095</v>
      </c>
      <c r="H46">
        <f t="shared" si="6"/>
        <v>1317.4992349446686</v>
      </c>
    </row>
    <row r="47" spans="1:20" ht="14.4">
      <c r="A47" s="115"/>
      <c r="B47" s="115">
        <v>4</v>
      </c>
      <c r="C47" s="116">
        <v>1747</v>
      </c>
      <c r="D47" s="116">
        <v>1450</v>
      </c>
      <c r="E47" s="148">
        <f t="shared" si="4"/>
        <v>0</v>
      </c>
      <c r="F47" s="117">
        <f t="shared" si="5"/>
        <v>1.2048275862068965</v>
      </c>
      <c r="G47" s="117">
        <v>1.0125249125445099</v>
      </c>
      <c r="H47">
        <f t="shared" si="6"/>
        <v>1530.3482546640157</v>
      </c>
    </row>
    <row r="48" spans="1:20" ht="14.4">
      <c r="A48" s="115"/>
      <c r="B48" s="115">
        <v>5</v>
      </c>
      <c r="C48" s="116">
        <v>1861</v>
      </c>
      <c r="D48" s="116">
        <v>1739</v>
      </c>
      <c r="E48" s="148">
        <f t="shared" si="4"/>
        <v>0</v>
      </c>
      <c r="F48" s="117">
        <f t="shared" si="5"/>
        <v>1.0701552616446233</v>
      </c>
      <c r="G48" s="117">
        <v>1.06788130867061</v>
      </c>
      <c r="H48">
        <f t="shared" si="6"/>
        <v>1731.3723288433989</v>
      </c>
      <c r="T48" s="161"/>
    </row>
    <row r="49" spans="1:20" ht="14.4">
      <c r="A49" s="115"/>
      <c r="B49" s="115">
        <v>6</v>
      </c>
      <c r="C49" s="116">
        <v>1797</v>
      </c>
      <c r="D49" s="116">
        <v>1491</v>
      </c>
      <c r="E49" s="148">
        <f t="shared" si="4"/>
        <v>0</v>
      </c>
      <c r="F49" s="117">
        <f t="shared" si="5"/>
        <v>1.2052313883299799</v>
      </c>
      <c r="G49" s="117">
        <v>1.12272653566337</v>
      </c>
      <c r="H49">
        <f t="shared" si="6"/>
        <v>1558.8672409662811</v>
      </c>
    </row>
    <row r="50" spans="1:20" ht="14.4">
      <c r="A50" s="119"/>
      <c r="B50" s="119">
        <v>7</v>
      </c>
      <c r="C50" s="120">
        <v>1719</v>
      </c>
      <c r="D50" s="120">
        <v>1477</v>
      </c>
      <c r="E50" s="148">
        <f t="shared" si="4"/>
        <v>0</v>
      </c>
      <c r="F50" s="121">
        <f t="shared" si="5"/>
        <v>1.1638456330399458</v>
      </c>
      <c r="G50" s="121">
        <v>1.0486262657024299</v>
      </c>
      <c r="H50">
        <f t="shared" si="6"/>
        <v>1549.1290505216052</v>
      </c>
    </row>
    <row r="51" spans="1:20" ht="14.4">
      <c r="A51" s="115">
        <v>8</v>
      </c>
      <c r="B51" s="115">
        <v>1</v>
      </c>
      <c r="C51" s="116">
        <v>1729</v>
      </c>
      <c r="D51" s="116">
        <v>1801</v>
      </c>
      <c r="E51" s="148">
        <f t="shared" si="4"/>
        <v>1</v>
      </c>
      <c r="F51" s="117">
        <f t="shared" si="5"/>
        <v>0.96002220988339815</v>
      </c>
      <c r="G51" s="117">
        <v>0.86477254160930805</v>
      </c>
      <c r="H51">
        <f t="shared" si="6"/>
        <v>1774.4986008126784</v>
      </c>
      <c r="I51">
        <f t="shared" si="3"/>
        <v>1799.5386251205646</v>
      </c>
    </row>
    <row r="52" spans="1:20" ht="14.4">
      <c r="A52" s="115"/>
      <c r="B52" s="115">
        <v>2</v>
      </c>
      <c r="C52" s="116">
        <v>1251</v>
      </c>
      <c r="D52" s="116">
        <v>1096</v>
      </c>
      <c r="E52" s="148">
        <f t="shared" si="4"/>
        <v>0</v>
      </c>
      <c r="F52" s="117">
        <f t="shared" si="5"/>
        <v>1.1414233576642336</v>
      </c>
      <c r="G52" s="117">
        <v>0.91058524219765702</v>
      </c>
      <c r="H52">
        <f t="shared" si="6"/>
        <v>1284.1111534200652</v>
      </c>
    </row>
    <row r="53" spans="1:20" ht="14.4">
      <c r="A53" s="115"/>
      <c r="B53" s="115">
        <v>3</v>
      </c>
      <c r="C53" s="116">
        <v>1682</v>
      </c>
      <c r="D53" s="116">
        <v>1605</v>
      </c>
      <c r="E53" s="148">
        <f t="shared" si="4"/>
        <v>0</v>
      </c>
      <c r="F53" s="117">
        <f t="shared" si="5"/>
        <v>1.0479750778816199</v>
      </c>
      <c r="G53" s="117">
        <v>0.97288319361211095</v>
      </c>
      <c r="H53">
        <f t="shared" si="6"/>
        <v>1638.1639345872143</v>
      </c>
    </row>
    <row r="54" spans="1:20" ht="14.4">
      <c r="A54" s="115"/>
      <c r="B54" s="115">
        <v>4</v>
      </c>
      <c r="C54" s="116">
        <v>1795</v>
      </c>
      <c r="D54" s="116">
        <v>1788</v>
      </c>
      <c r="E54" s="148">
        <f t="shared" si="4"/>
        <v>0</v>
      </c>
      <c r="F54" s="117">
        <f t="shared" si="5"/>
        <v>1.0039149888143177</v>
      </c>
      <c r="G54" s="117">
        <v>1.0125249125445099</v>
      </c>
      <c r="H54">
        <f t="shared" si="6"/>
        <v>1765.455995399765</v>
      </c>
    </row>
    <row r="55" spans="1:20" ht="14.4">
      <c r="A55" s="115"/>
      <c r="B55" s="115">
        <v>5</v>
      </c>
      <c r="C55" s="116">
        <v>1814</v>
      </c>
      <c r="D55" s="116">
        <v>1836</v>
      </c>
      <c r="E55" s="148">
        <f t="shared" si="4"/>
        <v>0</v>
      </c>
      <c r="F55" s="117">
        <f t="shared" si="5"/>
        <v>0.98801742919389979</v>
      </c>
      <c r="G55" s="117">
        <v>1.06788130867061</v>
      </c>
      <c r="H55">
        <f t="shared" si="6"/>
        <v>1798.8440769243684</v>
      </c>
      <c r="T55" s="161"/>
    </row>
    <row r="56" spans="1:20" ht="14.4">
      <c r="A56" s="115"/>
      <c r="B56" s="115">
        <v>6</v>
      </c>
      <c r="C56" s="116">
        <v>1772</v>
      </c>
      <c r="D56" s="116">
        <v>1626</v>
      </c>
      <c r="E56" s="148">
        <f t="shared" si="4"/>
        <v>0</v>
      </c>
      <c r="F56" s="117">
        <f t="shared" si="5"/>
        <v>1.089790897908979</v>
      </c>
      <c r="G56" s="117">
        <v>1.12272653566337</v>
      </c>
      <c r="H56">
        <f t="shared" si="6"/>
        <v>1652.7712202542284</v>
      </c>
      <c r="T56" s="169"/>
    </row>
    <row r="57" spans="1:20" ht="14.4">
      <c r="A57" s="119"/>
      <c r="B57" s="119">
        <v>7</v>
      </c>
      <c r="C57" s="120">
        <v>1885</v>
      </c>
      <c r="D57" s="120">
        <v>1479</v>
      </c>
      <c r="E57" s="148">
        <f t="shared" si="4"/>
        <v>0</v>
      </c>
      <c r="F57" s="121">
        <f t="shared" si="5"/>
        <v>1.2745098039215685</v>
      </c>
      <c r="G57" s="121">
        <v>1.0486262657024299</v>
      </c>
      <c r="H57">
        <f t="shared" si="6"/>
        <v>1550.5202205851303</v>
      </c>
      <c r="T57" s="169"/>
    </row>
    <row r="58" spans="1:20" ht="14.4">
      <c r="A58" s="115">
        <v>9</v>
      </c>
      <c r="B58" s="115">
        <v>1</v>
      </c>
      <c r="C58" s="116">
        <v>1924</v>
      </c>
      <c r="D58" s="116">
        <v>2105</v>
      </c>
      <c r="E58" s="148">
        <f t="shared" si="4"/>
        <v>1</v>
      </c>
      <c r="F58" s="117">
        <f t="shared" si="5"/>
        <v>0.91401425178147266</v>
      </c>
      <c r="G58" s="117">
        <v>0.86477254160930805</v>
      </c>
      <c r="H58">
        <f t="shared" si="6"/>
        <v>1985.9564504685004</v>
      </c>
      <c r="I58">
        <f t="shared" si="3"/>
        <v>2105.8763489691582</v>
      </c>
      <c r="T58" s="169"/>
    </row>
    <row r="59" spans="1:20" ht="14.4">
      <c r="A59" s="115"/>
      <c r="B59" s="115">
        <v>2</v>
      </c>
      <c r="C59" s="116">
        <v>1591</v>
      </c>
      <c r="D59" s="116">
        <v>1720</v>
      </c>
      <c r="E59" s="148">
        <f t="shared" si="4"/>
        <v>0</v>
      </c>
      <c r="F59" s="117">
        <f t="shared" si="5"/>
        <v>0.92500000000000004</v>
      </c>
      <c r="G59" s="117">
        <v>0.91058524219765702</v>
      </c>
      <c r="H59">
        <f t="shared" si="6"/>
        <v>1718.1562132399101</v>
      </c>
    </row>
    <row r="60" spans="1:20" ht="14.4">
      <c r="A60" s="115"/>
      <c r="B60" s="115">
        <v>3</v>
      </c>
      <c r="C60" s="116">
        <v>1727</v>
      </c>
      <c r="D60" s="116">
        <v>1554</v>
      </c>
      <c r="E60" s="148">
        <f t="shared" si="4"/>
        <v>0</v>
      </c>
      <c r="F60" s="117">
        <f t="shared" si="5"/>
        <v>1.1113256113256114</v>
      </c>
      <c r="G60" s="117">
        <v>0.97288319361211095</v>
      </c>
      <c r="H60">
        <f t="shared" si="6"/>
        <v>1602.6890979673233</v>
      </c>
    </row>
    <row r="61" spans="1:20" ht="14.4">
      <c r="A61" s="115"/>
      <c r="B61" s="115">
        <v>4</v>
      </c>
      <c r="C61" s="116">
        <v>1772</v>
      </c>
      <c r="D61" s="116">
        <v>1561</v>
      </c>
      <c r="E61" s="148">
        <f t="shared" si="4"/>
        <v>0</v>
      </c>
      <c r="F61" s="117">
        <f t="shared" si="5"/>
        <v>1.1351697629724535</v>
      </c>
      <c r="G61" s="117">
        <v>1.0125249125445099</v>
      </c>
      <c r="H61">
        <f t="shared" si="6"/>
        <v>1607.5581931896611</v>
      </c>
    </row>
    <row r="62" spans="1:20" ht="14.4">
      <c r="A62" s="115"/>
      <c r="B62" s="115">
        <v>5</v>
      </c>
      <c r="C62" s="116">
        <v>1748</v>
      </c>
      <c r="D62" s="116">
        <v>1563</v>
      </c>
      <c r="E62" s="148">
        <f t="shared" si="4"/>
        <v>0</v>
      </c>
      <c r="F62" s="117">
        <f t="shared" si="5"/>
        <v>1.1183621241202815</v>
      </c>
      <c r="G62" s="117">
        <v>1.06788130867061</v>
      </c>
      <c r="H62">
        <f t="shared" si="6"/>
        <v>1608.9493632531862</v>
      </c>
    </row>
    <row r="63" spans="1:20" ht="14.4">
      <c r="A63" s="115"/>
      <c r="B63" s="115">
        <v>6</v>
      </c>
      <c r="C63" s="116">
        <v>1748</v>
      </c>
      <c r="D63" s="116">
        <v>1594</v>
      </c>
      <c r="E63" s="148">
        <f t="shared" si="4"/>
        <v>0</v>
      </c>
      <c r="F63" s="117">
        <f t="shared" si="5"/>
        <v>1.0966122961104141</v>
      </c>
      <c r="G63" s="117">
        <v>1.12272653566337</v>
      </c>
      <c r="H63">
        <f t="shared" si="6"/>
        <v>1630.512499237826</v>
      </c>
    </row>
    <row r="64" spans="1:20" ht="14.4">
      <c r="A64" s="119"/>
      <c r="B64" s="119">
        <v>7</v>
      </c>
      <c r="C64" s="120">
        <v>1643</v>
      </c>
      <c r="D64" s="120">
        <v>1708</v>
      </c>
      <c r="E64" s="148">
        <f t="shared" si="4"/>
        <v>0</v>
      </c>
      <c r="F64" s="121">
        <f t="shared" si="5"/>
        <v>0.96194379391100704</v>
      </c>
      <c r="G64" s="121">
        <v>1.0486262657024299</v>
      </c>
      <c r="H64">
        <f t="shared" si="6"/>
        <v>1709.8091928587594</v>
      </c>
    </row>
    <row r="65" spans="1:23" ht="14.4">
      <c r="A65" s="115">
        <v>10</v>
      </c>
      <c r="B65" s="115">
        <v>1</v>
      </c>
      <c r="C65" s="116">
        <v>1765</v>
      </c>
      <c r="D65" s="116">
        <v>2086</v>
      </c>
      <c r="E65" s="148">
        <f t="shared" si="4"/>
        <v>1</v>
      </c>
      <c r="F65" s="117">
        <f t="shared" si="5"/>
        <v>0.84611697027804411</v>
      </c>
      <c r="G65" s="117">
        <v>0.86477254160930805</v>
      </c>
      <c r="H65">
        <f t="shared" si="6"/>
        <v>1972.7403348650116</v>
      </c>
      <c r="I65">
        <f t="shared" si="3"/>
        <v>2084.8577610362045</v>
      </c>
    </row>
    <row r="66" spans="1:23" ht="14.4">
      <c r="A66" s="115"/>
      <c r="B66" s="115">
        <v>2</v>
      </c>
      <c r="C66" s="116">
        <v>1748</v>
      </c>
      <c r="D66" s="116">
        <v>1816</v>
      </c>
      <c r="E66" s="148">
        <f t="shared" ref="E66:E99" si="7">IF(B66=1,1,0)</f>
        <v>0</v>
      </c>
      <c r="F66" s="117">
        <f t="shared" ref="F66:F88" si="8">C66/D66</f>
        <v>0.9625550660792952</v>
      </c>
      <c r="G66" s="117">
        <v>0.91058524219765702</v>
      </c>
      <c r="H66">
        <f t="shared" ref="H66:H95" si="9">$K$19+$K$20*D66</f>
        <v>1784.932376289117</v>
      </c>
    </row>
    <row r="67" spans="1:23" ht="14.4">
      <c r="A67" s="115"/>
      <c r="B67" s="115">
        <v>3</v>
      </c>
      <c r="C67" s="116">
        <v>1795</v>
      </c>
      <c r="D67" s="116">
        <v>1668</v>
      </c>
      <c r="E67" s="148">
        <f t="shared" si="7"/>
        <v>0</v>
      </c>
      <c r="F67" s="117">
        <f t="shared" si="8"/>
        <v>1.0761390887290168</v>
      </c>
      <c r="G67" s="117">
        <v>0.97288319361211095</v>
      </c>
      <c r="H67">
        <f t="shared" si="9"/>
        <v>1681.9857915882565</v>
      </c>
    </row>
    <row r="68" spans="1:23" ht="14.4">
      <c r="A68" s="115"/>
      <c r="B68" s="115">
        <v>4</v>
      </c>
      <c r="C68" s="116">
        <v>1672</v>
      </c>
      <c r="D68" s="116">
        <v>1461</v>
      </c>
      <c r="E68" s="148">
        <f t="shared" si="7"/>
        <v>0</v>
      </c>
      <c r="F68" s="117">
        <f t="shared" si="8"/>
        <v>1.1444216290212184</v>
      </c>
      <c r="G68" s="117">
        <v>1.0125249125445099</v>
      </c>
      <c r="H68">
        <f t="shared" si="9"/>
        <v>1537.999690013404</v>
      </c>
    </row>
    <row r="69" spans="1:23" ht="14.4">
      <c r="A69" s="115"/>
      <c r="B69" s="115">
        <v>5</v>
      </c>
      <c r="C69" s="116">
        <v>1345</v>
      </c>
      <c r="D69" s="116">
        <v>1027</v>
      </c>
      <c r="E69" s="148">
        <f t="shared" si="7"/>
        <v>0</v>
      </c>
      <c r="F69" s="117">
        <f t="shared" si="8"/>
        <v>1.3096397273612463</v>
      </c>
      <c r="G69" s="117">
        <v>1.06788130867061</v>
      </c>
      <c r="H69">
        <f t="shared" si="9"/>
        <v>1236.1157862284476</v>
      </c>
      <c r="T69" s="166"/>
      <c r="U69" s="166"/>
      <c r="V69" s="166"/>
      <c r="W69" s="166"/>
    </row>
    <row r="70" spans="1:23" ht="14.4">
      <c r="A70" s="115"/>
      <c r="B70" s="115">
        <v>6</v>
      </c>
      <c r="C70" s="116">
        <v>1273</v>
      </c>
      <c r="D70" s="116">
        <v>1042</v>
      </c>
      <c r="E70" s="148">
        <f t="shared" si="7"/>
        <v>0</v>
      </c>
      <c r="F70" s="117">
        <f t="shared" si="8"/>
        <v>1.2216890595009597</v>
      </c>
      <c r="G70" s="117">
        <v>1.12272653566337</v>
      </c>
      <c r="H70">
        <f t="shared" si="9"/>
        <v>1246.5495617048864</v>
      </c>
      <c r="T70" s="167"/>
      <c r="U70" s="167"/>
      <c r="V70" s="167"/>
      <c r="W70" s="167"/>
    </row>
    <row r="71" spans="1:23" ht="14.4">
      <c r="A71" s="119"/>
      <c r="B71" s="119">
        <v>7</v>
      </c>
      <c r="C71" s="120">
        <v>1600</v>
      </c>
      <c r="D71" s="120">
        <v>1442</v>
      </c>
      <c r="E71" s="148">
        <f t="shared" si="7"/>
        <v>0</v>
      </c>
      <c r="F71" s="121">
        <f t="shared" si="8"/>
        <v>1.1095700416088765</v>
      </c>
      <c r="G71" s="121">
        <v>1.0486262657024299</v>
      </c>
      <c r="H71">
        <f t="shared" si="9"/>
        <v>1524.7835744099152</v>
      </c>
    </row>
    <row r="72" spans="1:23" ht="14.4">
      <c r="A72" s="115">
        <v>11</v>
      </c>
      <c r="B72" s="115">
        <v>1</v>
      </c>
      <c r="C72" s="116">
        <v>1773</v>
      </c>
      <c r="D72" s="116">
        <v>1941</v>
      </c>
      <c r="E72" s="148">
        <f t="shared" si="7"/>
        <v>1</v>
      </c>
      <c r="F72" s="117">
        <f t="shared" si="8"/>
        <v>0.91344667697063364</v>
      </c>
      <c r="G72" s="117">
        <v>0.86477254160930805</v>
      </c>
      <c r="H72">
        <f t="shared" si="9"/>
        <v>1871.8805052594387</v>
      </c>
      <c r="I72">
        <f t="shared" ref="I72:I86" si="10">$U$20 + ($U$21 * D72) + ($U$23 * E72) + ($U$24 * F72)</f>
        <v>1939.9435111541427</v>
      </c>
    </row>
    <row r="73" spans="1:23" ht="14.4">
      <c r="A73" s="115"/>
      <c r="B73" s="115">
        <v>2</v>
      </c>
      <c r="C73" s="116">
        <v>1292</v>
      </c>
      <c r="D73" s="116">
        <v>1401</v>
      </c>
      <c r="E73" s="148">
        <f t="shared" si="7"/>
        <v>0</v>
      </c>
      <c r="F73" s="117">
        <f t="shared" si="8"/>
        <v>0.92219842969307642</v>
      </c>
      <c r="G73" s="117">
        <v>0.91058524219765702</v>
      </c>
      <c r="H73">
        <f t="shared" si="9"/>
        <v>1496.2645881076496</v>
      </c>
    </row>
    <row r="74" spans="1:23" ht="14.4">
      <c r="A74" s="115"/>
      <c r="B74" s="115">
        <v>3</v>
      </c>
      <c r="C74" s="116">
        <v>1753</v>
      </c>
      <c r="D74" s="116">
        <v>1807</v>
      </c>
      <c r="E74" s="148">
        <f t="shared" si="7"/>
        <v>0</v>
      </c>
      <c r="F74" s="117">
        <f t="shared" si="8"/>
        <v>0.97011621472053122</v>
      </c>
      <c r="G74" s="117">
        <v>0.97288319361211095</v>
      </c>
      <c r="H74">
        <f t="shared" si="9"/>
        <v>1778.672111003254</v>
      </c>
    </row>
    <row r="75" spans="1:23" ht="14.4">
      <c r="A75" s="115"/>
      <c r="B75" s="115">
        <v>4</v>
      </c>
      <c r="C75" s="116">
        <v>1805</v>
      </c>
      <c r="D75" s="116">
        <v>1681</v>
      </c>
      <c r="E75" s="148">
        <f t="shared" si="7"/>
        <v>0</v>
      </c>
      <c r="F75" s="117">
        <f t="shared" si="8"/>
        <v>1.0737656157049376</v>
      </c>
      <c r="G75" s="117">
        <v>1.0125249125445099</v>
      </c>
      <c r="H75">
        <f t="shared" si="9"/>
        <v>1691.0283970011699</v>
      </c>
    </row>
    <row r="76" spans="1:23" ht="15" thickBot="1">
      <c r="A76" s="115"/>
      <c r="B76" s="115">
        <v>5</v>
      </c>
      <c r="C76" s="116">
        <v>1601</v>
      </c>
      <c r="D76" s="116">
        <v>1413</v>
      </c>
      <c r="E76" s="148">
        <f t="shared" si="7"/>
        <v>0</v>
      </c>
      <c r="F76" s="117">
        <f t="shared" si="8"/>
        <v>1.1330502476999291</v>
      </c>
      <c r="G76" s="117">
        <v>1.06788130867061</v>
      </c>
      <c r="H76">
        <f t="shared" si="9"/>
        <v>1504.6116084888004</v>
      </c>
    </row>
    <row r="77" spans="1:23" ht="14.4">
      <c r="A77" s="115"/>
      <c r="B77" s="115">
        <v>6</v>
      </c>
      <c r="C77" s="116">
        <v>722</v>
      </c>
      <c r="D77" s="116">
        <v>599</v>
      </c>
      <c r="E77" s="148">
        <f t="shared" si="7"/>
        <v>0</v>
      </c>
      <c r="F77" s="117">
        <f t="shared" si="8"/>
        <v>1.2053422370617697</v>
      </c>
      <c r="G77" s="117">
        <v>1.12272653566337</v>
      </c>
      <c r="H77">
        <f t="shared" si="9"/>
        <v>938.40539263406686</v>
      </c>
      <c r="T77" s="160"/>
      <c r="U77" s="160"/>
    </row>
    <row r="78" spans="1:23" ht="14.4">
      <c r="A78" s="119"/>
      <c r="B78" s="119">
        <v>7</v>
      </c>
      <c r="C78" s="120">
        <v>889</v>
      </c>
      <c r="D78" s="120">
        <v>831</v>
      </c>
      <c r="E78" s="148">
        <f t="shared" si="7"/>
        <v>0</v>
      </c>
      <c r="F78" s="121">
        <f t="shared" si="8"/>
        <v>1.0697954271961492</v>
      </c>
      <c r="G78" s="121">
        <v>1.0486262657024299</v>
      </c>
      <c r="H78">
        <f t="shared" si="9"/>
        <v>1099.7811200029835</v>
      </c>
    </row>
    <row r="79" spans="1:23" ht="14.4">
      <c r="A79" s="115">
        <v>12</v>
      </c>
      <c r="B79" s="115">
        <v>1</v>
      </c>
      <c r="C79" s="116">
        <v>1058</v>
      </c>
      <c r="D79" s="116">
        <v>1123</v>
      </c>
      <c r="E79" s="148">
        <f t="shared" si="7"/>
        <v>1</v>
      </c>
      <c r="F79" s="117">
        <f t="shared" si="8"/>
        <v>0.94211932324131786</v>
      </c>
      <c r="G79" s="117">
        <v>0.86477254160930805</v>
      </c>
      <c r="H79">
        <f t="shared" si="9"/>
        <v>1302.8919492776545</v>
      </c>
      <c r="I79">
        <f t="shared" si="10"/>
        <v>1113.1364039161265</v>
      </c>
    </row>
    <row r="80" spans="1:23" ht="14.4">
      <c r="A80" s="115"/>
      <c r="B80" s="115">
        <v>2</v>
      </c>
      <c r="C80" s="116">
        <v>887</v>
      </c>
      <c r="D80" s="116">
        <v>952</v>
      </c>
      <c r="E80" s="148">
        <f t="shared" si="7"/>
        <v>0</v>
      </c>
      <c r="F80" s="117">
        <f t="shared" si="8"/>
        <v>0.93172268907563027</v>
      </c>
      <c r="G80" s="117">
        <v>0.91058524219765702</v>
      </c>
      <c r="H80">
        <f t="shared" si="9"/>
        <v>1183.9469088462547</v>
      </c>
    </row>
    <row r="81" spans="1:28" ht="14.4">
      <c r="A81" s="115"/>
      <c r="B81" s="115">
        <v>3</v>
      </c>
      <c r="C81" s="116">
        <v>1676</v>
      </c>
      <c r="D81" s="116">
        <v>1750</v>
      </c>
      <c r="E81" s="148">
        <f t="shared" si="7"/>
        <v>0</v>
      </c>
      <c r="F81" s="117">
        <f t="shared" si="8"/>
        <v>0.95771428571428574</v>
      </c>
      <c r="G81" s="117">
        <v>0.97288319361211095</v>
      </c>
      <c r="H81">
        <f t="shared" si="9"/>
        <v>1739.0237641927872</v>
      </c>
    </row>
    <row r="82" spans="1:28" ht="15" thickBot="1">
      <c r="A82" s="115"/>
      <c r="B82" s="115">
        <v>4</v>
      </c>
      <c r="C82" s="116">
        <v>1775</v>
      </c>
      <c r="D82" s="116">
        <v>1777</v>
      </c>
      <c r="E82" s="148">
        <f t="shared" si="7"/>
        <v>0</v>
      </c>
      <c r="F82" s="117">
        <f t="shared" si="8"/>
        <v>0.99887450759707375</v>
      </c>
      <c r="G82" s="117">
        <v>1.0125249125445099</v>
      </c>
      <c r="H82">
        <f t="shared" si="9"/>
        <v>1757.8045600503767</v>
      </c>
      <c r="T82" s="12"/>
      <c r="U82" s="12"/>
    </row>
    <row r="83" spans="1:28" ht="14.4">
      <c r="A83" s="115"/>
      <c r="B83" s="115">
        <v>5</v>
      </c>
      <c r="C83" s="116">
        <v>1759</v>
      </c>
      <c r="D83" s="116">
        <v>1748</v>
      </c>
      <c r="E83" s="148">
        <f t="shared" si="7"/>
        <v>0</v>
      </c>
      <c r="F83" s="117">
        <f t="shared" si="8"/>
        <v>1.0062929061784898</v>
      </c>
      <c r="G83" s="117">
        <v>1.06788130867061</v>
      </c>
      <c r="H83">
        <f t="shared" si="9"/>
        <v>1737.6325941292621</v>
      </c>
    </row>
    <row r="84" spans="1:28" ht="15" thickBot="1">
      <c r="A84" s="115"/>
      <c r="B84" s="115">
        <v>6</v>
      </c>
      <c r="C84" s="116">
        <v>1093</v>
      </c>
      <c r="D84" s="116">
        <v>932</v>
      </c>
      <c r="E84" s="148">
        <f t="shared" si="7"/>
        <v>0</v>
      </c>
      <c r="F84" s="117">
        <f t="shared" si="8"/>
        <v>1.1727467811158798</v>
      </c>
      <c r="G84" s="117">
        <v>1.12272653566337</v>
      </c>
      <c r="H84">
        <f t="shared" si="9"/>
        <v>1170.0352082110035</v>
      </c>
    </row>
    <row r="85" spans="1:28" ht="14.4">
      <c r="A85" s="119"/>
      <c r="B85" s="119">
        <v>7</v>
      </c>
      <c r="C85" s="120">
        <v>1217</v>
      </c>
      <c r="D85" s="120">
        <v>969</v>
      </c>
      <c r="E85" s="148">
        <f t="shared" si="7"/>
        <v>0</v>
      </c>
      <c r="F85" s="121">
        <f t="shared" si="8"/>
        <v>1.2559339525283797</v>
      </c>
      <c r="G85" s="121">
        <v>1.0486262657024299</v>
      </c>
      <c r="H85">
        <f t="shared" si="9"/>
        <v>1195.7718543862184</v>
      </c>
      <c r="T85" s="159"/>
      <c r="U85" s="159"/>
      <c r="V85" s="159"/>
      <c r="W85" s="159"/>
      <c r="X85" s="159"/>
      <c r="Y85" s="159"/>
    </row>
    <row r="86" spans="1:28" ht="14.4">
      <c r="A86" s="115">
        <v>13</v>
      </c>
      <c r="B86" s="115">
        <v>1</v>
      </c>
      <c r="C86" s="116">
        <v>1542</v>
      </c>
      <c r="D86" s="116">
        <v>1562</v>
      </c>
      <c r="E86" s="148">
        <f t="shared" si="7"/>
        <v>1</v>
      </c>
      <c r="F86" s="117">
        <f t="shared" si="8"/>
        <v>0.98719590268886048</v>
      </c>
      <c r="G86" s="117">
        <v>0.86477254160930805</v>
      </c>
      <c r="H86">
        <f t="shared" si="9"/>
        <v>1608.2537782214238</v>
      </c>
      <c r="I86">
        <f t="shared" si="10"/>
        <v>1558.4627032305245</v>
      </c>
    </row>
    <row r="87" spans="1:28" ht="14.4">
      <c r="A87" s="115"/>
      <c r="B87" s="115">
        <v>2</v>
      </c>
      <c r="C87" s="116">
        <v>988</v>
      </c>
      <c r="D87" s="116">
        <v>1004</v>
      </c>
      <c r="E87" s="148">
        <f t="shared" si="7"/>
        <v>0</v>
      </c>
      <c r="F87" s="117">
        <f t="shared" si="8"/>
        <v>0.98406374501992033</v>
      </c>
      <c r="G87" s="117">
        <v>0.91058524219765702</v>
      </c>
      <c r="H87">
        <f t="shared" si="9"/>
        <v>1220.1173304979084</v>
      </c>
    </row>
    <row r="88" spans="1:28" ht="15" thickBot="1">
      <c r="A88" s="115"/>
      <c r="B88" s="115">
        <v>3</v>
      </c>
      <c r="C88" s="116">
        <v>1510</v>
      </c>
      <c r="D88" s="116">
        <v>1404</v>
      </c>
      <c r="E88" s="148">
        <f t="shared" si="7"/>
        <v>0</v>
      </c>
      <c r="F88" s="117">
        <f t="shared" si="8"/>
        <v>1.0754985754985755</v>
      </c>
      <c r="G88" s="117">
        <v>0.97288319361211095</v>
      </c>
      <c r="H88">
        <f t="shared" si="9"/>
        <v>1498.3513432029374</v>
      </c>
      <c r="T88" s="12"/>
      <c r="U88" s="12"/>
      <c r="V88" s="12"/>
      <c r="W88" s="12"/>
      <c r="X88" s="12"/>
      <c r="Y88" s="12"/>
    </row>
    <row r="89" spans="1:28" ht="15" thickBot="1">
      <c r="A89" s="115"/>
      <c r="B89" s="115">
        <v>4</v>
      </c>
      <c r="C89" s="116"/>
      <c r="D89" s="116">
        <v>1657</v>
      </c>
      <c r="E89" s="148">
        <f t="shared" si="7"/>
        <v>0</v>
      </c>
      <c r="F89" s="123"/>
      <c r="G89" s="123"/>
      <c r="H89">
        <f t="shared" si="9"/>
        <v>1674.3343562388682</v>
      </c>
    </row>
    <row r="90" spans="1:28" ht="14.4">
      <c r="A90" s="115"/>
      <c r="B90" s="115">
        <v>5</v>
      </c>
      <c r="C90" s="116"/>
      <c r="D90" s="116">
        <v>1643</v>
      </c>
      <c r="E90" s="148">
        <f t="shared" si="7"/>
        <v>0</v>
      </c>
      <c r="F90" s="123"/>
      <c r="G90" s="123"/>
      <c r="H90">
        <f t="shared" si="9"/>
        <v>1664.5961657941921</v>
      </c>
      <c r="T90" s="159"/>
      <c r="U90" s="159"/>
      <c r="V90" s="159"/>
      <c r="W90" s="159"/>
      <c r="X90" s="159"/>
      <c r="Y90" s="159"/>
      <c r="Z90" s="159"/>
      <c r="AA90" s="159"/>
      <c r="AB90" s="159"/>
    </row>
    <row r="91" spans="1:28" ht="14.4">
      <c r="A91" s="115"/>
      <c r="B91" s="115">
        <v>6</v>
      </c>
      <c r="C91" s="116"/>
      <c r="D91" s="116">
        <v>1124</v>
      </c>
      <c r="E91" s="148">
        <f t="shared" si="7"/>
        <v>0</v>
      </c>
      <c r="F91" s="123"/>
      <c r="G91" s="123"/>
      <c r="H91">
        <f t="shared" si="9"/>
        <v>1303.5875343094172</v>
      </c>
    </row>
    <row r="92" spans="1:28" ht="14.4">
      <c r="A92" s="119"/>
      <c r="B92" s="119">
        <v>7</v>
      </c>
      <c r="C92" s="120"/>
      <c r="D92" s="120">
        <v>1074</v>
      </c>
      <c r="E92" s="148">
        <f t="shared" si="7"/>
        <v>0</v>
      </c>
      <c r="F92" s="124"/>
      <c r="G92" s="124"/>
      <c r="H92">
        <f t="shared" si="9"/>
        <v>1268.8082827212886</v>
      </c>
    </row>
    <row r="93" spans="1:28" ht="15" thickBot="1">
      <c r="A93" s="115">
        <v>14</v>
      </c>
      <c r="B93" s="115">
        <v>1</v>
      </c>
      <c r="C93" s="116"/>
      <c r="D93" s="116">
        <v>1839</v>
      </c>
      <c r="E93" s="148">
        <f t="shared" si="7"/>
        <v>1</v>
      </c>
      <c r="F93" s="123"/>
      <c r="G93" s="123"/>
      <c r="H93">
        <f t="shared" si="9"/>
        <v>1800.9308320196562</v>
      </c>
      <c r="I93">
        <f>$U$20 + ($U$21 * D93) + ($U$23 * E93) + ($U$24 * F93)</f>
        <v>1812.583083248272</v>
      </c>
      <c r="T93" s="12"/>
      <c r="U93" s="12"/>
      <c r="V93" s="12"/>
      <c r="W93" s="12"/>
      <c r="X93" s="12"/>
      <c r="Y93" s="12"/>
      <c r="Z93" s="12"/>
      <c r="AA93" s="12"/>
      <c r="AB93" s="12"/>
    </row>
    <row r="94" spans="1:28" ht="14.4">
      <c r="A94" s="115"/>
      <c r="B94" s="115">
        <v>2</v>
      </c>
      <c r="C94" s="116"/>
      <c r="D94" s="116">
        <v>1862</v>
      </c>
      <c r="E94" s="148">
        <f t="shared" si="7"/>
        <v>0</v>
      </c>
      <c r="F94" s="123"/>
      <c r="G94" s="123"/>
      <c r="H94">
        <f t="shared" si="9"/>
        <v>1816.9292877501955</v>
      </c>
    </row>
    <row r="95" spans="1:28" ht="14.4">
      <c r="A95" s="115"/>
      <c r="B95" s="115">
        <v>3</v>
      </c>
      <c r="C95" s="116"/>
      <c r="D95" s="116">
        <v>1886</v>
      </c>
      <c r="E95" s="148">
        <f t="shared" si="7"/>
        <v>0</v>
      </c>
      <c r="F95" s="123"/>
      <c r="G95" s="123"/>
      <c r="H95">
        <f t="shared" si="9"/>
        <v>1833.6233285124972</v>
      </c>
    </row>
    <row r="96" spans="1:28" ht="14.4">
      <c r="A96" s="115"/>
      <c r="B96" s="115">
        <v>4</v>
      </c>
      <c r="C96" s="116"/>
      <c r="D96" s="116">
        <v>1696</v>
      </c>
      <c r="E96" s="148">
        <f t="shared" si="7"/>
        <v>0</v>
      </c>
      <c r="F96" s="123"/>
      <c r="G96" s="123"/>
      <c r="T96" s="165"/>
      <c r="U96" s="165"/>
    </row>
    <row r="97" spans="1:7" ht="14.4">
      <c r="A97" s="115"/>
      <c r="B97" s="115">
        <v>5</v>
      </c>
      <c r="C97" s="116"/>
      <c r="D97" s="116">
        <v>1002</v>
      </c>
      <c r="E97" s="148">
        <f t="shared" si="7"/>
        <v>0</v>
      </c>
      <c r="F97" s="123"/>
      <c r="G97" s="123"/>
    </row>
    <row r="98" spans="1:7" ht="14.4">
      <c r="A98" s="115"/>
      <c r="B98" s="115">
        <v>6</v>
      </c>
      <c r="C98" s="116"/>
      <c r="D98" s="116">
        <v>794</v>
      </c>
      <c r="E98" s="148">
        <f t="shared" si="7"/>
        <v>0</v>
      </c>
      <c r="F98" s="123"/>
      <c r="G98" s="123"/>
    </row>
    <row r="99" spans="1:7" ht="14.4">
      <c r="A99" s="119"/>
      <c r="B99" s="119">
        <v>7</v>
      </c>
      <c r="C99" s="120"/>
      <c r="D99" s="120">
        <v>1106</v>
      </c>
      <c r="E99" s="148">
        <f t="shared" si="7"/>
        <v>0</v>
      </c>
      <c r="F99" s="124"/>
      <c r="G99" s="124"/>
    </row>
    <row r="100" spans="1:7" ht="14.4">
      <c r="A100" s="115"/>
      <c r="B100" s="115"/>
      <c r="C100" s="116"/>
      <c r="D100" s="116"/>
      <c r="F100" s="117"/>
      <c r="G100" s="117"/>
    </row>
    <row r="101" spans="1:7" ht="43.2">
      <c r="A101" s="125" t="s">
        <v>81</v>
      </c>
      <c r="B101" s="126"/>
      <c r="C101" s="127" t="s">
        <v>1</v>
      </c>
      <c r="D101" s="128"/>
      <c r="F101" s="128" t="s">
        <v>82</v>
      </c>
      <c r="G101" s="117"/>
    </row>
    <row r="102" spans="1:7" ht="14.4">
      <c r="A102" s="115"/>
      <c r="B102" s="129" t="s">
        <v>83</v>
      </c>
      <c r="C102" s="116"/>
      <c r="D102" s="116"/>
      <c r="F102" s="117"/>
      <c r="G102" s="117"/>
    </row>
    <row r="103" spans="1:7" ht="14.4">
      <c r="A103" s="115"/>
      <c r="B103" s="129" t="s">
        <v>84</v>
      </c>
      <c r="C103" s="116"/>
      <c r="D103" s="116"/>
      <c r="F103" s="117"/>
      <c r="G103" s="117"/>
    </row>
    <row r="104" spans="1:7" ht="14.4">
      <c r="A104" s="115"/>
      <c r="B104" s="129" t="s">
        <v>85</v>
      </c>
      <c r="C104" s="116"/>
      <c r="D104" s="116"/>
      <c r="F104" s="117"/>
      <c r="G104" s="117"/>
    </row>
    <row r="105" spans="1:7" ht="14.4">
      <c r="A105" s="115"/>
      <c r="B105" s="129" t="s">
        <v>86</v>
      </c>
      <c r="C105" s="116"/>
      <c r="D105" s="116"/>
      <c r="F105" s="117"/>
      <c r="G105" s="117"/>
    </row>
    <row r="106" spans="1:7" ht="28.8">
      <c r="A106" s="115"/>
      <c r="B106" s="129" t="s">
        <v>87</v>
      </c>
      <c r="C106" s="116"/>
      <c r="D106" s="116"/>
      <c r="F106" s="117"/>
      <c r="G106" s="117"/>
    </row>
    <row r="107" spans="1:7" ht="28.8">
      <c r="A107" s="115"/>
      <c r="B107" s="129" t="s">
        <v>88</v>
      </c>
      <c r="C107" s="116"/>
      <c r="D107" s="116"/>
      <c r="F107" s="117"/>
      <c r="G107" s="117"/>
    </row>
    <row r="108" spans="1:7" ht="14.4">
      <c r="A108" s="115"/>
      <c r="B108" s="129" t="s">
        <v>89</v>
      </c>
      <c r="C108" s="116"/>
      <c r="D108" s="116"/>
      <c r="F108" s="117"/>
      <c r="G108" s="117"/>
    </row>
  </sheetData>
  <mergeCells count="2">
    <mergeCell ref="J1:M1"/>
    <mergeCell ref="T1:W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3B7E44B36DA141900DFFFAD6F89283" ma:contentTypeVersion="2" ma:contentTypeDescription="Create a new document." ma:contentTypeScope="" ma:versionID="bb030cadae46401e07dce52c07ef12c8">
  <xsd:schema xmlns:xsd="http://www.w3.org/2001/XMLSchema" xmlns:xs="http://www.w3.org/2001/XMLSchema" xmlns:p="http://schemas.microsoft.com/office/2006/metadata/properties" xmlns:ns2="b5e2180f-ea3b-43f7-82dd-f653a7d3398b" targetNamespace="http://schemas.microsoft.com/office/2006/metadata/properties" ma:root="true" ma:fieldsID="dd6a6e817354cd4a35d00e99652a118f" ns2:_="">
    <xsd:import namespace="b5e2180f-ea3b-43f7-82dd-f653a7d339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2180f-ea3b-43f7-82dd-f653a7d339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84362D-480F-4B11-B84B-9ECA15169B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2180f-ea3b-43f7-82dd-f653a7d339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805E40-DC1E-440D-9380-C50DEDE769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 methods &amp; Moving Average</vt:lpstr>
      <vt:lpstr> Exponential</vt:lpstr>
      <vt:lpstr>Winter's method</vt:lpstr>
      <vt:lpstr>Capped Deseasonalized</vt:lpstr>
      <vt:lpstr>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Warwick Business School</dc:creator>
  <cp:keywords/>
  <dc:description/>
  <cp:lastModifiedBy>Mandloi, Indrajeet Singh</cp:lastModifiedBy>
  <cp:revision/>
  <dcterms:created xsi:type="dcterms:W3CDTF">2011-06-24T09:17:44Z</dcterms:created>
  <dcterms:modified xsi:type="dcterms:W3CDTF">2024-11-19T21:37:12Z</dcterms:modified>
  <cp:category/>
  <cp:contentStatus/>
</cp:coreProperties>
</file>