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idgestone_Solar Challenge\Energy Estimation\"/>
    </mc:Choice>
  </mc:AlternateContent>
  <xr:revisionPtr revIDLastSave="0" documentId="13_ncr:1_{4B4051BC-536D-4215-959B-C576937668ED}" xr6:coauthVersionLast="47" xr6:coauthVersionMax="47" xr10:uidLastSave="{00000000-0000-0000-0000-000000000000}"/>
  <bookViews>
    <workbookView xWindow="-110" yWindow="-110" windowWidth="19420" windowHeight="10420" firstSheet="1" activeTab="1" xr2:uid="{2909A84E-3465-42A3-9D6C-72E805C94199}"/>
  </bookViews>
  <sheets>
    <sheet name="Battery" sheetId="1" r:id="rId1"/>
    <sheet name="Solar_Ir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C41" i="2"/>
  <c r="C43" i="2" s="1"/>
  <c r="C44" i="2" s="1"/>
  <c r="D37" i="2"/>
  <c r="C47" i="2" s="1"/>
  <c r="C48" i="2" l="1"/>
  <c r="J16" i="1"/>
  <c r="D16" i="1"/>
  <c r="F16" i="1" s="1"/>
  <c r="J15" i="1"/>
  <c r="D15" i="1"/>
  <c r="F15" i="1" s="1"/>
  <c r="J14" i="1"/>
  <c r="D14" i="1"/>
  <c r="F14" i="1" s="1"/>
  <c r="J13" i="1"/>
  <c r="D13" i="1"/>
  <c r="F13" i="1" s="1"/>
  <c r="J12" i="1"/>
  <c r="D12" i="1"/>
  <c r="F12" i="1" s="1"/>
  <c r="J11" i="1"/>
  <c r="D11" i="1"/>
  <c r="F11" i="1" s="1"/>
  <c r="J10" i="1"/>
  <c r="D10" i="1"/>
  <c r="J9" i="1"/>
  <c r="D9" i="1"/>
  <c r="J8" i="1"/>
  <c r="D8" i="1"/>
  <c r="F8" i="1" s="1"/>
  <c r="J7" i="1"/>
  <c r="D7" i="1"/>
  <c r="F7" i="1" s="1"/>
  <c r="J6" i="1"/>
  <c r="D6" i="1"/>
  <c r="F6" i="1" s="1"/>
  <c r="J5" i="1"/>
  <c r="D5" i="1"/>
  <c r="F5" i="1" s="1"/>
  <c r="L4" i="1"/>
  <c r="J4" i="1"/>
  <c r="D4" i="1"/>
  <c r="F4" i="1" s="1"/>
  <c r="E9" i="1" l="1"/>
  <c r="F9" i="1"/>
  <c r="F10" i="1"/>
  <c r="E10" i="1"/>
  <c r="G10" i="1" s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L5" i="1"/>
  <c r="M4" i="1"/>
  <c r="E11" i="1"/>
  <c r="G11" i="1" s="1"/>
  <c r="I11" i="1" s="1"/>
  <c r="K11" i="1" s="1"/>
  <c r="E4" i="1"/>
  <c r="G4" i="1" s="1"/>
  <c r="I4" i="1" s="1"/>
  <c r="K4" i="1" s="1"/>
  <c r="E12" i="1"/>
  <c r="G12" i="1" s="1"/>
  <c r="I12" i="1" s="1"/>
  <c r="K12" i="1" s="1"/>
  <c r="E5" i="1"/>
  <c r="G5" i="1" s="1"/>
  <c r="I5" i="1" s="1"/>
  <c r="K5" i="1" s="1"/>
  <c r="E13" i="1"/>
  <c r="G13" i="1" s="1"/>
  <c r="I13" i="1" s="1"/>
  <c r="K13" i="1" s="1"/>
  <c r="E6" i="1"/>
  <c r="G6" i="1" s="1"/>
  <c r="I6" i="1" s="1"/>
  <c r="K6" i="1" s="1"/>
  <c r="E14" i="1"/>
  <c r="G14" i="1" s="1"/>
  <c r="I14" i="1" s="1"/>
  <c r="K14" i="1" s="1"/>
  <c r="E7" i="1"/>
  <c r="G7" i="1" s="1"/>
  <c r="I7" i="1" s="1"/>
  <c r="K7" i="1" s="1"/>
  <c r="E15" i="1"/>
  <c r="G15" i="1" s="1"/>
  <c r="I15" i="1" s="1"/>
  <c r="K15" i="1" s="1"/>
  <c r="E8" i="1"/>
  <c r="G8" i="1" s="1"/>
  <c r="I8" i="1" s="1"/>
  <c r="K8" i="1" s="1"/>
  <c r="E16" i="1"/>
  <c r="G16" i="1" s="1"/>
  <c r="I16" i="1" s="1"/>
  <c r="K16" i="1" s="1"/>
  <c r="I10" i="1" l="1"/>
  <c r="K10" i="1" s="1"/>
  <c r="G9" i="1"/>
  <c r="I9" i="1" s="1"/>
  <c r="K9" i="1" s="1"/>
  <c r="L6" i="1"/>
  <c r="M5" i="1"/>
  <c r="L7" i="1" l="1"/>
  <c r="M6" i="1"/>
  <c r="L8" i="1" l="1"/>
  <c r="M7" i="1"/>
  <c r="L9" i="1" l="1"/>
  <c r="M8" i="1"/>
  <c r="L10" i="1" l="1"/>
  <c r="M9" i="1"/>
  <c r="L11" i="1" l="1"/>
  <c r="M10" i="1"/>
  <c r="L12" i="1" l="1"/>
  <c r="M11" i="1"/>
  <c r="L13" i="1" l="1"/>
  <c r="M12" i="1"/>
  <c r="L14" i="1" l="1"/>
  <c r="M13" i="1"/>
  <c r="L15" i="1" l="1"/>
  <c r="M14" i="1"/>
  <c r="L16" i="1" l="1"/>
  <c r="M16" i="1" s="1"/>
  <c r="M15" i="1"/>
</calcChain>
</file>

<file path=xl/sharedStrings.xml><?xml version="1.0" encoding="utf-8"?>
<sst xmlns="http://schemas.openxmlformats.org/spreadsheetml/2006/main" count="150" uniqueCount="131">
  <si>
    <t>Assumed Charging &amp; Discharging Efficiency</t>
  </si>
  <si>
    <t>Net Energy Required to finish the race (KWh)</t>
  </si>
  <si>
    <t>Supply Power factor</t>
  </si>
  <si>
    <t>Single phase Voltage of charger (V)</t>
  </si>
  <si>
    <t>Charging Current range (A)</t>
  </si>
  <si>
    <t>Charging Power(KW)</t>
  </si>
  <si>
    <t>Net Battery Charge (KWh) in 4.5 Hour at Tenant Creek(assuming 90% charging efficiency)</t>
  </si>
  <si>
    <t>Net Battery Charge (KWh) in 3.5 Hour at Coober Pady(assuming 90% charging efficiency)</t>
  </si>
  <si>
    <t>Net Usable energy for the car from external charging only(KWh)</t>
  </si>
  <si>
    <t>Maximum energy that can be extracted from the Sun (KWh)</t>
  </si>
  <si>
    <t>Maximum obtainable energy (external charging + sun) in KWh</t>
  </si>
  <si>
    <t>Net Energy required to finish the race (KWh)</t>
  </si>
  <si>
    <t>Initial Battery capacity required to finish the race (KWh)</t>
  </si>
  <si>
    <t>Net Distance car need to run (Kms)</t>
  </si>
  <si>
    <t>Energy Mileage by Solar Car (KWh/Km)</t>
  </si>
  <si>
    <t>Worst Case Charging</t>
  </si>
  <si>
    <t>Best Case Charging</t>
  </si>
  <si>
    <t>Remarks</t>
  </si>
  <si>
    <t>Cruiser solar cars may be recharged from Electric Vehicle Supply Equipment (EVSE) provided by the organiser at Tennant Creek and Coober Pedy, between sunset and 23.00.00</t>
  </si>
  <si>
    <r>
      <t xml:space="preserve">Sunset at Tennant Creek happens at about 18:30 hrs in Oct. This means 4.5hrs for external charging - </t>
    </r>
    <r>
      <rPr>
        <sz val="11"/>
        <color rgb="FF00B0F0"/>
        <rFont val="Calibri"/>
        <family val="2"/>
        <scheme val="minor"/>
      </rPr>
      <t>https://www.timeanddate.com/sun/australia/tennant-creek?month=10&amp;year=2019</t>
    </r>
  </si>
  <si>
    <r>
      <t xml:space="preserve">Sunset at Cober pedy occurs at about 19:30 hrs in Oct. This means 3.5hrs of external charging - </t>
    </r>
    <r>
      <rPr>
        <sz val="11"/>
        <color rgb="FF00B0F0"/>
        <rFont val="Calibri"/>
        <family val="2"/>
        <scheme val="minor"/>
      </rPr>
      <t>https://www.timeanddate.com/sun/australia/coober-pedy?month=10&amp;year=2019</t>
    </r>
  </si>
  <si>
    <t>Serial Location</t>
  </si>
  <si>
    <t>Location</t>
  </si>
  <si>
    <t>Station Name</t>
  </si>
  <si>
    <t>Monthly mean daily global solar exposure</t>
  </si>
  <si>
    <t>Weblink(solar irradiance source)</t>
  </si>
  <si>
    <t>Hidden valley sports complex</t>
  </si>
  <si>
    <t>Berrimah Radar</t>
  </si>
  <si>
    <t>http://www.bom.gov.au/jsp/ncc/cdio/weatherData/av?p_nccObsCode=203&amp;p_display_type=dataFile&amp;p_stn_num=014004</t>
  </si>
  <si>
    <t>Yarrawonga</t>
  </si>
  <si>
    <t>Palmerston (Yarrawonga)</t>
  </si>
  <si>
    <t>http://www.bom.gov.au/jsp/ncc/cdio/weatherData/av?p_nccObsCode=203&amp;p_display_type=dataFile&amp;p_stn_num=014210</t>
  </si>
  <si>
    <t>Coolalinga</t>
  </si>
  <si>
    <t>Girraween</t>
  </si>
  <si>
    <t>http://www.bom.gov.au/jsp/ncc/cdio/weatherData/av?p_nccObsCode=203&amp;p_display_type=dataFile&amp;p_stn_num=014192</t>
  </si>
  <si>
    <t>bees creek</t>
  </si>
  <si>
    <t>Humpty Doo Collard Road</t>
  </si>
  <si>
    <t>http://www.bom.gov.au/jsp/ncc/cdio/weatherData/av?p_nccObsCode=203&amp;p_display_type=dataFile&amp;p_stn_num=014226</t>
  </si>
  <si>
    <t>livingstone</t>
  </si>
  <si>
    <t>Territory Wildlife Park</t>
  </si>
  <si>
    <t>http://www.bom.gov.au/jsp/ncc/cdio/weatherData/av?p_nccObsCode=203&amp;p_display_type=dataFile&amp;p_stn_num=014264</t>
  </si>
  <si>
    <t>Darwin River Dam</t>
  </si>
  <si>
    <t>http://www.bom.gov.au/jsp/ncc/cdio/weatherData/av?p_nccObsCode=203&amp;p_display_type=dataFile&amp;p_stn_num=014183</t>
  </si>
  <si>
    <t>Coomalie Creek</t>
  </si>
  <si>
    <t>Batchelor Airport</t>
  </si>
  <si>
    <t>http://www.bom.gov.au/jsp/ncc/cdio/weatherData/av?p_nccObsCode=203&amp;p_display_type=dataFile&amp;p_stn_num=014272</t>
  </si>
  <si>
    <t>Adelaide River</t>
  </si>
  <si>
    <t>Adelaide River Post Office</t>
  </si>
  <si>
    <t>http://www.bom.gov.au/jsp/ncc/cdio/weatherData/av?p_nccObsCode=203&amp;p_display_type=dataFile&amp;p_stn_num=014092</t>
  </si>
  <si>
    <t>Douglas River</t>
  </si>
  <si>
    <t>Douglas River Research Farm</t>
  </si>
  <si>
    <t>http://www.bom.gov.au/jsp/ncc/cdio/weatherData/av?p_nccObsCode=203&amp;p_display_type=dataFile&amp;p_stn_num=014901</t>
  </si>
  <si>
    <t>Pine creek</t>
  </si>
  <si>
    <t>http://www.bom.gov.au/jsp/ncc/cdio/weatherData/av?p_nccObsCode=203&amp;p_display_type=dataFile&amp;p_stn_num=014933</t>
  </si>
  <si>
    <t>Katherine</t>
  </si>
  <si>
    <t>Katherine research farm</t>
  </si>
  <si>
    <t>http://www.bom.gov.au/jsp/ncc/cdio/weatherData/av?p_nccObsCode=203&amp;p_display_type=dataFile&amp;p_stn_num=014910</t>
  </si>
  <si>
    <t>Mataranka</t>
  </si>
  <si>
    <t>Mataranka station</t>
  </si>
  <si>
    <t>http://www.bom.gov.au/jsp/ncc/cdio/weatherData/av?p_nccObsCode=203&amp;p_display_type=dataFile&amp;p_stn_num=014642</t>
  </si>
  <si>
    <t>Larrimah</t>
  </si>
  <si>
    <t>http://www.bom.gov.au/jsp/ncc/cdio/weatherData/av?p_nccObsCode=203&amp;p_display_type=dataFile&amp;p_stn_num=014612</t>
  </si>
  <si>
    <t>Daly waters</t>
  </si>
  <si>
    <t>http://www.bom.gov.au/jsp/ncc/cdio/weatherData/av?p_nccObsCode=203&amp;p_display_type=dataFile&amp;p_stn_num=014618</t>
  </si>
  <si>
    <t>Newcastle Waters</t>
  </si>
  <si>
    <t>http://www.bom.gov.au/jsp/ncc/cdio/weatherData/av?p_nccObsCode=203&amp;p_display_type=dataFile&amp;p_stn_num=015086</t>
  </si>
  <si>
    <t>Tennant Creek</t>
  </si>
  <si>
    <t>Tennant Creek Airport</t>
  </si>
  <si>
    <t>http://www.bom.gov.au/jsp/ncc/cdio/weatherData/av?p_nccObsCode=203&amp;p_display_type=dataFile&amp;p_stn_num=015135</t>
  </si>
  <si>
    <t>Barrow Creek</t>
  </si>
  <si>
    <t>http://www.bom.gov.au/jsp/ncc/cdio/weatherData/av?p_nccObsCode=203&amp;p_display_type=dataFile&amp;p_stn_num=015525</t>
  </si>
  <si>
    <t>Alice spring</t>
  </si>
  <si>
    <t>Alice spring golf club</t>
  </si>
  <si>
    <t>http://www.bom.gov.au/jsp/ncc/cdio/weatherData/av?p_nccObsCode=203&amp;p_display_type=dataFile&amp;p_stn_num=015628</t>
  </si>
  <si>
    <t>Palmer Valley</t>
  </si>
  <si>
    <t>http://www.bom.gov.au/jsp/ncc/cdio/weatherData/av?p_nccObsCode=203&amp;p_display_type=dataFile&amp;p_stn_num=015519</t>
  </si>
  <si>
    <t>Kulgera</t>
  </si>
  <si>
    <t>http://www.bom.gov.au/jsp/ncc/cdio/weatherData/av?p_nccObsCode=203&amp;p_display_type=dataFile&amp;p_stn_num=015603</t>
  </si>
  <si>
    <t>Maria</t>
  </si>
  <si>
    <t>Maria Police station</t>
  </si>
  <si>
    <t>http://www.bom.gov.au/jsp/ncc/cdio/weatherData/av?p_nccObsCode=203&amp;p_display_type=dataFile&amp;p_stn_num=016085</t>
  </si>
  <si>
    <t>Evelyn Downs</t>
  </si>
  <si>
    <t>http://www.bom.gov.au/jsp/ncc/cdio/weatherData/av?p_nccObsCode=203&amp;p_display_type=dataFile&amp;p_stn_num=016107</t>
  </si>
  <si>
    <t>Coober Pedy</t>
  </si>
  <si>
    <t>http://www.bom.gov.au/jsp/ncc/cdio/weatherData/av?p_nccObsCode=203&amp;p_display_type=dataFile&amp;p_stn_num=016007</t>
  </si>
  <si>
    <t>Bon Bon</t>
  </si>
  <si>
    <t>http://www.bom.gov.au/jsp/ncc/cdio/weatherData/av?p_nccObsCode=203&amp;p_display_type=dataFile&amp;p_stn_num=016041</t>
  </si>
  <si>
    <t>Glendambo</t>
  </si>
  <si>
    <t>http://www.bom.gov.au/jsp/ncc/cdio/weatherData/av?p_nccObsCode=203&amp;p_display_type=dataFile&amp;p_stn_num=016084</t>
  </si>
  <si>
    <t>Woomera</t>
  </si>
  <si>
    <t>http://www.bom.gov.au/jsp/ncc/cdio/weatherData/av?p_nccObsCode=203&amp;p_display_type=dataFile&amp;p_stn_num=016025</t>
  </si>
  <si>
    <t>Port Augusta</t>
  </si>
  <si>
    <t>http://www.bom.gov.au/jsp/ncc/cdio/weatherData/av?p_nccObsCode=203&amp;p_display_type=dataFile&amp;p_stn_num=016005</t>
  </si>
  <si>
    <t>Port Augusta Aero</t>
  </si>
  <si>
    <t>http://www.bom.gov.au/jsp/ncc/cdio/weatherData/av?p_nccObsCode=203&amp;p_display_type=dataFile&amp;p_stn_num=018201</t>
  </si>
  <si>
    <t>Stirling North</t>
  </si>
  <si>
    <t>http://www.bom.gov.au/jsp/ncc/cdio/weatherData/av?p_nccObsCode=203&amp;p_display_type=dataFile&amp;p_stn_num=019078</t>
  </si>
  <si>
    <t>Mambray Creek</t>
  </si>
  <si>
    <t>Bernie's Block</t>
  </si>
  <si>
    <t>http://www.bom.gov.au/jsp/ncc/cdio/weatherData/av?p_nccObsCode=203&amp;p_display_type=dataFile&amp;p_stn_num=019120</t>
  </si>
  <si>
    <t>red hill</t>
  </si>
  <si>
    <t>Mundoora</t>
  </si>
  <si>
    <t>http://www.bom.gov.au/jsp/ncc/cdio/weatherData/av?p_nccObsCode=203&amp;p_display_type=dataFile&amp;p_stn_num=021036</t>
  </si>
  <si>
    <t>Two wells</t>
  </si>
  <si>
    <t>Two Wells</t>
  </si>
  <si>
    <t>http://www.bom.gov.au/jsp/ncc/cdio/weatherData/av?p_nccObsCode=203&amp;p_display_type=dataFile&amp;p_stn_num=023028</t>
  </si>
  <si>
    <t>Bolivar</t>
  </si>
  <si>
    <t>Bolivar Treatments works</t>
  </si>
  <si>
    <t>http://www.bom.gov.au/jsp/ncc/cdio/weatherData/av?p_nccObsCode=203&amp;p_display_type=dataFile&amp;p_stn_num=023081</t>
  </si>
  <si>
    <t>Regency park</t>
  </si>
  <si>
    <t>Regency Park</t>
  </si>
  <si>
    <t>http://www.bom.gov.au/jsp/ncc/cdio/weatherData/av?p_nccObsCode=203&amp;p_display_type=dataFile&amp;p_stn_num=023137</t>
  </si>
  <si>
    <t>Adelaide</t>
  </si>
  <si>
    <t>North Adelaide</t>
  </si>
  <si>
    <t>http://www.bom.gov.au/jsp/ncc/cdio/weatherData/av?p_nccObsCode=203&amp;p_display_type=dataFile&amp;p_stn_num=023011</t>
  </si>
  <si>
    <t>Panel Length</t>
  </si>
  <si>
    <t>m</t>
  </si>
  <si>
    <t>Panel Width</t>
  </si>
  <si>
    <t>Area Available</t>
  </si>
  <si>
    <t>m^2</t>
  </si>
  <si>
    <t>Panel wattage</t>
  </si>
  <si>
    <t>KW</t>
  </si>
  <si>
    <t>Total Panels that can be installed</t>
  </si>
  <si>
    <t>Net Max Wattage</t>
  </si>
  <si>
    <t>Assumed Perf Ratio</t>
  </si>
  <si>
    <t>(Performance ratio includes all losses such as cabling, shading, temperature, soiling )</t>
  </si>
  <si>
    <t>Total Race days</t>
  </si>
  <si>
    <t>hrs</t>
  </si>
  <si>
    <t>Total mean Sun shine hours</t>
  </si>
  <si>
    <t>Net Energy that can be obtained from solar panels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</si>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</sst>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5" xfId="0" applyBorder="1"/>
    <xf numFmtId="0" fontId="0" fillId="0" borderId="0" xfId="0" applyAlignment="1">
      <alignment wrapText="1"/>
    </xf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164" fontId="0" fillId="0" borderId="0" xfId="0" applyNumberFormat="1"/>
    <xf numFmtId="2" fontId="0" fillId="0" borderId="0" xfId="0" applyNumberFormat="1"/>
    <xf numFmtId="2" fontId="0" fillId="0" borderId="6" xfId="0" applyNumberFormat="1" applyBorder="1"/>
    <xf numFmtId="0" fontId="0" fillId="4" borderId="0" xfId="0" applyFill="1"/>
    <xf numFmtId="20" fontId="0" fillId="0" borderId="0" xfId="0" applyNumberFormat="1"/>
    <xf numFmtId="0" fontId="2" fillId="0" borderId="0" xfId="0" applyFont="1" applyAlignment="1">
      <alignment wrapText="1"/>
    </xf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3" fillId="0" borderId="10" xfId="1" applyBorder="1"/>
    <xf numFmtId="2" fontId="0" fillId="5" borderId="8" xfId="0" applyNumberFormat="1" applyFill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m.gov.au/jsp/ncc/cdio/weatherData/av?p_nccObsCode=203&amp;p_display_type=dataFile&amp;p_stn_num=014612" TargetMode="External"/><Relationship Id="rId13" Type="http://schemas.openxmlformats.org/officeDocument/2006/relationships/hyperlink" Target="http://www.bom.gov.au/jsp/ncc/cdio/weatherData/av?p_nccObsCode=203&amp;p_display_type=dataFile&amp;p_stn_num=015519" TargetMode="External"/><Relationship Id="rId18" Type="http://schemas.openxmlformats.org/officeDocument/2006/relationships/hyperlink" Target="http://www.bom.gov.au/jsp/ncc/cdio/weatherData/av?p_nccObsCode=203&amp;p_display_type=dataFile&amp;p_stn_num=016041" TargetMode="External"/><Relationship Id="rId26" Type="http://schemas.openxmlformats.org/officeDocument/2006/relationships/hyperlink" Target="http://www.bom.gov.au/jsp/ncc/cdio/weatherData/av?p_nccObsCode=203&amp;p_display_type=dataFile&amp;p_stn_num=023081" TargetMode="External"/><Relationship Id="rId3" Type="http://schemas.openxmlformats.org/officeDocument/2006/relationships/hyperlink" Target="http://www.bom.gov.au/jsp/ncc/cdio/weatherData/av?p_nccObsCode=203&amp;p_display_type=dataFile&amp;p_stn_num=014192" TargetMode="External"/><Relationship Id="rId21" Type="http://schemas.openxmlformats.org/officeDocument/2006/relationships/hyperlink" Target="http://www.bom.gov.au/jsp/ncc/cdio/weatherData/av?p_nccObsCode=203&amp;p_display_type=dataFile&amp;p_stn_num=016005" TargetMode="External"/><Relationship Id="rId7" Type="http://schemas.openxmlformats.org/officeDocument/2006/relationships/hyperlink" Target="http://www.bom.gov.au/jsp/ncc/cdio/weatherData/av?p_nccObsCode=203&amp;p_display_type=dataFile&amp;p_stn_num=014642" TargetMode="External"/><Relationship Id="rId12" Type="http://schemas.openxmlformats.org/officeDocument/2006/relationships/hyperlink" Target="http://www.bom.gov.au/jsp/ncc/cdio/weatherData/av?p_nccObsCode=203&amp;p_display_type=dataFile&amp;p_stn_num=015525" TargetMode="External"/><Relationship Id="rId17" Type="http://schemas.openxmlformats.org/officeDocument/2006/relationships/hyperlink" Target="http://www.bom.gov.au/jsp/ncc/cdio/weatherData/av?p_nccObsCode=203&amp;p_display_type=dataFile&amp;p_stn_num=016007" TargetMode="External"/><Relationship Id="rId25" Type="http://schemas.openxmlformats.org/officeDocument/2006/relationships/hyperlink" Target="http://www.bom.gov.au/jsp/ncc/cdio/weatherData/av?p_nccObsCode=203&amp;p_display_type=dataFile&amp;p_stn_num=023028" TargetMode="External"/><Relationship Id="rId2" Type="http://schemas.openxmlformats.org/officeDocument/2006/relationships/hyperlink" Target="http://www.bom.gov.au/jsp/ncc/cdio/weatherData/av?p_nccObsCode=203&amp;p_display_type=dataFile&amp;p_stn_num=014004" TargetMode="External"/><Relationship Id="rId16" Type="http://schemas.openxmlformats.org/officeDocument/2006/relationships/hyperlink" Target="http://www.bom.gov.au/jsp/ncc/cdio/weatherData/av?p_nccObsCode=203&amp;p_display_type=dataFile&amp;p_stn_num=016107" TargetMode="External"/><Relationship Id="rId20" Type="http://schemas.openxmlformats.org/officeDocument/2006/relationships/hyperlink" Target="http://www.bom.gov.au/jsp/ncc/cdio/weatherData/av?p_nccObsCode=203&amp;p_display_type=dataFile&amp;p_stn_num=016025" TargetMode="External"/><Relationship Id="rId1" Type="http://schemas.openxmlformats.org/officeDocument/2006/relationships/hyperlink" Target="http://www.bom.gov.au/jsp/ncc/cdio/weatherData/av?p_nccObsCode=203&amp;p_display_type=dataFile&amp;p_stn_num=014210" TargetMode="External"/><Relationship Id="rId6" Type="http://schemas.openxmlformats.org/officeDocument/2006/relationships/hyperlink" Target="http://www.bom.gov.au/jsp/ncc/cdio/weatherData/av?p_nccObsCode=203&amp;p_display_type=dataFile&amp;p_stn_num=014910" TargetMode="External"/><Relationship Id="rId11" Type="http://schemas.openxmlformats.org/officeDocument/2006/relationships/hyperlink" Target="http://www.bom.gov.au/jsp/ncc/cdio/weatherData/av?p_nccObsCode=203&amp;p_display_type=dataFile&amp;p_stn_num=015135" TargetMode="External"/><Relationship Id="rId24" Type="http://schemas.openxmlformats.org/officeDocument/2006/relationships/hyperlink" Target="http://www.bom.gov.au/jsp/ncc/cdio/weatherData/av?p_nccObsCode=203&amp;p_display_type=dataFile&amp;p_stn_num=021036" TargetMode="External"/><Relationship Id="rId5" Type="http://schemas.openxmlformats.org/officeDocument/2006/relationships/hyperlink" Target="http://www.bom.gov.au/jsp/ncc/cdio/weatherData/av?p_nccObsCode=203&amp;p_display_type=dataFile&amp;p_stn_num=014933" TargetMode="External"/><Relationship Id="rId15" Type="http://schemas.openxmlformats.org/officeDocument/2006/relationships/hyperlink" Target="http://www.bom.gov.au/jsp/ncc/cdio/weatherData/av?p_nccObsCode=203&amp;p_display_type=dataFile&amp;p_stn_num=016085" TargetMode="External"/><Relationship Id="rId23" Type="http://schemas.openxmlformats.org/officeDocument/2006/relationships/hyperlink" Target="http://www.bom.gov.au/jsp/ncc/cdio/weatherData/av?p_nccObsCode=203&amp;p_display_type=dataFile&amp;p_stn_num=018201" TargetMode="External"/><Relationship Id="rId28" Type="http://schemas.openxmlformats.org/officeDocument/2006/relationships/hyperlink" Target="http://www.bom.gov.au/jsp/ncc/cdio/weatherData/av?p_nccObsCode=203&amp;p_display_type=dataFile&amp;p_stn_num=023011" TargetMode="External"/><Relationship Id="rId10" Type="http://schemas.openxmlformats.org/officeDocument/2006/relationships/hyperlink" Target="http://www.bom.gov.au/jsp/ncc/cdio/weatherData/av?p_nccObsCode=203&amp;p_display_type=dataFile&amp;p_stn_num=015086" TargetMode="External"/><Relationship Id="rId19" Type="http://schemas.openxmlformats.org/officeDocument/2006/relationships/hyperlink" Target="http://www.bom.gov.au/jsp/ncc/cdio/weatherData/av?p_nccObsCode=203&amp;p_display_type=dataFile&amp;p_stn_num=016084" TargetMode="External"/><Relationship Id="rId4" Type="http://schemas.openxmlformats.org/officeDocument/2006/relationships/hyperlink" Target="http://www.bom.gov.au/jsp/ncc/cdio/weatherData/av?p_nccObsCode=203&amp;p_display_type=dataFile&amp;p_stn_num=014901" TargetMode="External"/><Relationship Id="rId9" Type="http://schemas.openxmlformats.org/officeDocument/2006/relationships/hyperlink" Target="http://www.bom.gov.au/jsp/ncc/cdio/weatherData/av?p_nccObsCode=203&amp;p_display_type=dataFile&amp;p_stn_num=014618" TargetMode="External"/><Relationship Id="rId14" Type="http://schemas.openxmlformats.org/officeDocument/2006/relationships/hyperlink" Target="http://www.bom.gov.au/jsp/ncc/cdio/weatherData/av?p_nccObsCode=203&amp;p_display_type=dataFile&amp;p_stn_num=015603" TargetMode="External"/><Relationship Id="rId22" Type="http://schemas.openxmlformats.org/officeDocument/2006/relationships/hyperlink" Target="http://www.bom.gov.au/jsp/ncc/cdio/weatherData/av?p_nccObsCode=203&amp;p_display_type=dataFile&amp;p_stn_num=019120" TargetMode="External"/><Relationship Id="rId27" Type="http://schemas.openxmlformats.org/officeDocument/2006/relationships/hyperlink" Target="http://www.bom.gov.au/jsp/ncc/cdio/weatherData/av?p_nccObsCode=203&amp;p_display_type=dataFile&amp;p_stn_num=023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3796-0012-4BB1-8548-2660D88AD223}">
  <dimension ref="A1:O20"/>
  <sheetViews>
    <sheetView zoomScale="80" zoomScaleNormal="80" workbookViewId="0">
      <selection activeCell="J14" sqref="J14"/>
    </sheetView>
  </sheetViews>
  <sheetFormatPr defaultRowHeight="14.45"/>
  <cols>
    <col min="1" max="1" width="18.28515625" customWidth="1"/>
    <col min="2" max="2" width="10.42578125" customWidth="1"/>
    <col min="3" max="4" width="10.28515625" customWidth="1"/>
    <col min="5" max="5" width="22.5703125" customWidth="1"/>
    <col min="6" max="7" width="18.5703125" customWidth="1"/>
    <col min="8" max="8" width="11.140625" customWidth="1"/>
    <col min="9" max="11" width="18.5703125" customWidth="1"/>
    <col min="13" max="13" width="9.5703125" customWidth="1"/>
  </cols>
  <sheetData>
    <row r="1" spans="1:15" ht="15" thickBot="1">
      <c r="A1" t="s">
        <v>0</v>
      </c>
      <c r="E1">
        <v>0.9</v>
      </c>
      <c r="G1" t="s">
        <v>1</v>
      </c>
      <c r="J1">
        <v>133</v>
      </c>
      <c r="M1" t="s">
        <v>2</v>
      </c>
      <c r="O1">
        <v>0.98</v>
      </c>
    </row>
    <row r="2" spans="1:15" ht="87.6" thickBot="1"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3" t="s">
        <v>12</v>
      </c>
      <c r="L2" s="4" t="s">
        <v>13</v>
      </c>
      <c r="M2" s="5" t="s">
        <v>14</v>
      </c>
    </row>
    <row r="3" spans="1:15" ht="15" thickBot="1">
      <c r="B3" s="6"/>
      <c r="E3" s="7">
        <v>4.5</v>
      </c>
      <c r="F3">
        <v>3.5</v>
      </c>
      <c r="K3" s="8"/>
      <c r="L3">
        <v>3000</v>
      </c>
    </row>
    <row r="4" spans="1:15" ht="15" thickBot="1">
      <c r="A4" t="s">
        <v>15</v>
      </c>
      <c r="B4" s="9">
        <v>230</v>
      </c>
      <c r="C4" s="10">
        <v>6</v>
      </c>
      <c r="D4" s="11">
        <f>B4*C4*O1/1000</f>
        <v>1.3523999999999998</v>
      </c>
      <c r="E4" s="11">
        <f t="shared" ref="E4:E16" si="0">D4*$E$3*$E$1</f>
        <v>5.4772199999999991</v>
      </c>
      <c r="F4" s="11">
        <f t="shared" ref="F4:F16" si="1">D4*$F$3*$E$1</f>
        <v>4.2600600000000002</v>
      </c>
      <c r="G4" s="11">
        <f>E4+F4</f>
        <v>9.7372799999999984</v>
      </c>
      <c r="H4" s="11">
        <f>Solar_Irr!$C$48</f>
        <v>30.505110062893081</v>
      </c>
      <c r="I4" s="11">
        <f>G4+H4</f>
        <v>40.24239006289308</v>
      </c>
      <c r="J4" s="10">
        <f>J1</f>
        <v>133</v>
      </c>
      <c r="K4" s="12">
        <f>J4-I4</f>
        <v>92.75760993710692</v>
      </c>
      <c r="L4">
        <f>L3</f>
        <v>3000</v>
      </c>
      <c r="M4" s="13">
        <f>J4/L4</f>
        <v>4.4333333333333336E-2</v>
      </c>
    </row>
    <row r="5" spans="1:15" ht="15" thickBot="1">
      <c r="B5" s="6">
        <v>230</v>
      </c>
      <c r="C5">
        <v>8</v>
      </c>
      <c r="D5" s="14">
        <f>B5*C5*O1/1000</f>
        <v>1.8032000000000001</v>
      </c>
      <c r="E5" s="14">
        <f t="shared" si="0"/>
        <v>7.3029599999999997</v>
      </c>
      <c r="F5" s="14">
        <f t="shared" si="1"/>
        <v>5.6800800000000002</v>
      </c>
      <c r="G5" s="14">
        <f t="shared" ref="G5:G16" si="2">E5+F5</f>
        <v>12.983039999999999</v>
      </c>
      <c r="H5" s="24">
        <f>Solar_Irr!$C$48</f>
        <v>30.505110062893081</v>
      </c>
      <c r="I5" s="14">
        <f t="shared" ref="I5:I16" si="3">G5+H5</f>
        <v>43.488150062893084</v>
      </c>
      <c r="J5">
        <f>J1</f>
        <v>133</v>
      </c>
      <c r="K5" s="15">
        <f t="shared" ref="K5:K16" si="4">J5-I5</f>
        <v>89.511849937106916</v>
      </c>
      <c r="L5">
        <f t="shared" ref="L5:L16" si="5">L4</f>
        <v>3000</v>
      </c>
      <c r="M5" s="13">
        <f t="shared" ref="M5:M16" si="6">J5/L5</f>
        <v>4.4333333333333336E-2</v>
      </c>
    </row>
    <row r="6" spans="1:15" ht="15" thickBot="1">
      <c r="B6" s="9">
        <v>230</v>
      </c>
      <c r="C6" s="10">
        <v>10</v>
      </c>
      <c r="D6" s="11">
        <f>B6*C6*O1/1000</f>
        <v>2.254</v>
      </c>
      <c r="E6" s="11">
        <f t="shared" si="0"/>
        <v>9.1287000000000003</v>
      </c>
      <c r="F6" s="11">
        <f t="shared" si="1"/>
        <v>7.1001000000000003</v>
      </c>
      <c r="G6" s="11">
        <f t="shared" si="2"/>
        <v>16.2288</v>
      </c>
      <c r="H6" s="11">
        <f>Solar_Irr!$C$48</f>
        <v>30.505110062893081</v>
      </c>
      <c r="I6" s="11">
        <f t="shared" si="3"/>
        <v>46.733910062893081</v>
      </c>
      <c r="J6" s="10">
        <f>J1</f>
        <v>133</v>
      </c>
      <c r="K6" s="12">
        <f t="shared" si="4"/>
        <v>86.266089937106926</v>
      </c>
      <c r="L6">
        <f t="shared" si="5"/>
        <v>3000</v>
      </c>
      <c r="M6" s="13">
        <f t="shared" si="6"/>
        <v>4.4333333333333336E-2</v>
      </c>
    </row>
    <row r="7" spans="1:15" ht="15" thickBot="1">
      <c r="B7" s="6">
        <v>230</v>
      </c>
      <c r="C7">
        <v>12</v>
      </c>
      <c r="D7" s="14">
        <f>B7*C7*O1/1000</f>
        <v>2.7047999999999996</v>
      </c>
      <c r="E7" s="14">
        <f t="shared" si="0"/>
        <v>10.954439999999998</v>
      </c>
      <c r="F7" s="14">
        <f t="shared" si="1"/>
        <v>8.5201200000000004</v>
      </c>
      <c r="G7" s="14">
        <f t="shared" si="2"/>
        <v>19.474559999999997</v>
      </c>
      <c r="H7" s="24">
        <f>Solar_Irr!$C$48</f>
        <v>30.505110062893081</v>
      </c>
      <c r="I7" s="14">
        <f t="shared" si="3"/>
        <v>49.979670062893078</v>
      </c>
      <c r="J7">
        <f>J1</f>
        <v>133</v>
      </c>
      <c r="K7" s="15">
        <f t="shared" si="4"/>
        <v>83.020329937106922</v>
      </c>
      <c r="L7">
        <f t="shared" si="5"/>
        <v>3000</v>
      </c>
      <c r="M7" s="13">
        <f t="shared" si="6"/>
        <v>4.4333333333333336E-2</v>
      </c>
    </row>
    <row r="8" spans="1:15" ht="15" thickBot="1">
      <c r="B8" s="9">
        <v>230</v>
      </c>
      <c r="C8" s="10">
        <v>14</v>
      </c>
      <c r="D8" s="11">
        <f>B8*C8*O1/1000</f>
        <v>3.1555999999999997</v>
      </c>
      <c r="E8" s="11">
        <f t="shared" si="0"/>
        <v>12.78018</v>
      </c>
      <c r="F8" s="11">
        <f t="shared" si="1"/>
        <v>9.9401399999999995</v>
      </c>
      <c r="G8" s="11">
        <f t="shared" si="2"/>
        <v>22.720320000000001</v>
      </c>
      <c r="H8" s="11">
        <f>Solar_Irr!$C$48</f>
        <v>30.505110062893081</v>
      </c>
      <c r="I8" s="11">
        <f t="shared" si="3"/>
        <v>53.225430062893082</v>
      </c>
      <c r="J8" s="10">
        <f>J1</f>
        <v>133</v>
      </c>
      <c r="K8" s="12">
        <f t="shared" si="4"/>
        <v>79.774569937106918</v>
      </c>
      <c r="L8">
        <f t="shared" si="5"/>
        <v>3000</v>
      </c>
      <c r="M8" s="13">
        <f t="shared" si="6"/>
        <v>4.4333333333333336E-2</v>
      </c>
    </row>
    <row r="9" spans="1:15" ht="15" thickBot="1">
      <c r="B9" s="6">
        <v>230</v>
      </c>
      <c r="C9">
        <v>16</v>
      </c>
      <c r="D9" s="14">
        <f>B9*C9*O1/1000</f>
        <v>3.6064000000000003</v>
      </c>
      <c r="E9" s="14">
        <f t="shared" si="0"/>
        <v>14.605919999999999</v>
      </c>
      <c r="F9" s="14">
        <f t="shared" si="1"/>
        <v>11.36016</v>
      </c>
      <c r="G9" s="14">
        <f t="shared" si="2"/>
        <v>25.966079999999998</v>
      </c>
      <c r="H9" s="24">
        <f>Solar_Irr!$C$48</f>
        <v>30.505110062893081</v>
      </c>
      <c r="I9" s="14">
        <f t="shared" si="3"/>
        <v>56.471190062893079</v>
      </c>
      <c r="J9">
        <f>J1</f>
        <v>133</v>
      </c>
      <c r="K9" s="15">
        <f t="shared" si="4"/>
        <v>76.528809937106928</v>
      </c>
      <c r="L9">
        <f t="shared" si="5"/>
        <v>3000</v>
      </c>
      <c r="M9" s="13">
        <f t="shared" si="6"/>
        <v>4.4333333333333336E-2</v>
      </c>
    </row>
    <row r="10" spans="1:15" ht="15" thickBot="1">
      <c r="B10" s="9">
        <v>230</v>
      </c>
      <c r="C10" s="10">
        <v>18</v>
      </c>
      <c r="D10" s="11">
        <f>B10*C10*O1/1000</f>
        <v>4.0571999999999999</v>
      </c>
      <c r="E10" s="11">
        <f t="shared" si="0"/>
        <v>16.431660000000001</v>
      </c>
      <c r="F10" s="11">
        <f t="shared" si="1"/>
        <v>12.78018</v>
      </c>
      <c r="G10" s="11">
        <f t="shared" si="2"/>
        <v>29.211840000000002</v>
      </c>
      <c r="H10" s="11">
        <f>Solar_Irr!$C$48</f>
        <v>30.505110062893081</v>
      </c>
      <c r="I10" s="11">
        <f t="shared" si="3"/>
        <v>59.716950062893083</v>
      </c>
      <c r="J10" s="10">
        <f>J1</f>
        <v>133</v>
      </c>
      <c r="K10" s="12">
        <f t="shared" si="4"/>
        <v>73.28304993710691</v>
      </c>
      <c r="L10">
        <f t="shared" si="5"/>
        <v>3000</v>
      </c>
      <c r="M10" s="13">
        <f t="shared" si="6"/>
        <v>4.4333333333333336E-2</v>
      </c>
    </row>
    <row r="11" spans="1:15" ht="15" thickBot="1">
      <c r="B11" s="6">
        <v>230</v>
      </c>
      <c r="C11">
        <v>20</v>
      </c>
      <c r="D11" s="14">
        <f>B11*C11*O1/1000</f>
        <v>4.508</v>
      </c>
      <c r="E11" s="14">
        <f t="shared" si="0"/>
        <v>18.257400000000001</v>
      </c>
      <c r="F11" s="14">
        <f t="shared" si="1"/>
        <v>14.200200000000001</v>
      </c>
      <c r="G11" s="14">
        <f t="shared" si="2"/>
        <v>32.457599999999999</v>
      </c>
      <c r="H11" s="24">
        <f>Solar_Irr!$C$48</f>
        <v>30.505110062893081</v>
      </c>
      <c r="I11" s="14">
        <f t="shared" si="3"/>
        <v>62.96271006289308</v>
      </c>
      <c r="J11">
        <f>J1</f>
        <v>133</v>
      </c>
      <c r="K11" s="15">
        <f t="shared" si="4"/>
        <v>70.03728993710692</v>
      </c>
      <c r="L11">
        <f t="shared" si="5"/>
        <v>3000</v>
      </c>
      <c r="M11" s="13">
        <f t="shared" si="6"/>
        <v>4.4333333333333336E-2</v>
      </c>
    </row>
    <row r="12" spans="1:15" ht="15" thickBot="1">
      <c r="B12" s="9">
        <v>230</v>
      </c>
      <c r="C12" s="10">
        <v>22</v>
      </c>
      <c r="D12" s="11">
        <f>B12*C12*O1/1000</f>
        <v>4.9588000000000001</v>
      </c>
      <c r="E12" s="11">
        <f t="shared" si="0"/>
        <v>20.08314</v>
      </c>
      <c r="F12" s="11">
        <f t="shared" si="1"/>
        <v>15.620220000000002</v>
      </c>
      <c r="G12" s="11">
        <f t="shared" si="2"/>
        <v>35.703360000000004</v>
      </c>
      <c r="H12" s="11">
        <f>Solar_Irr!$C$48</f>
        <v>30.505110062893081</v>
      </c>
      <c r="I12" s="11">
        <f t="shared" si="3"/>
        <v>66.208470062893085</v>
      </c>
      <c r="J12" s="10">
        <f>J1</f>
        <v>133</v>
      </c>
      <c r="K12" s="12">
        <f t="shared" si="4"/>
        <v>66.791529937106915</v>
      </c>
      <c r="L12">
        <f t="shared" si="5"/>
        <v>3000</v>
      </c>
      <c r="M12" s="13">
        <f t="shared" si="6"/>
        <v>4.4333333333333336E-2</v>
      </c>
    </row>
    <row r="13" spans="1:15" ht="15" thickBot="1">
      <c r="B13" s="6">
        <v>230</v>
      </c>
      <c r="C13">
        <v>24</v>
      </c>
      <c r="D13" s="14">
        <f>B13*C13*O1/1000</f>
        <v>5.4095999999999993</v>
      </c>
      <c r="E13" s="14">
        <f t="shared" si="0"/>
        <v>21.908879999999996</v>
      </c>
      <c r="F13" s="14">
        <f t="shared" si="1"/>
        <v>17.040240000000001</v>
      </c>
      <c r="G13" s="14">
        <f t="shared" si="2"/>
        <v>38.949119999999994</v>
      </c>
      <c r="H13" s="24">
        <f>Solar_Irr!$C$48</f>
        <v>30.505110062893081</v>
      </c>
      <c r="I13" s="14">
        <f t="shared" si="3"/>
        <v>69.454230062893075</v>
      </c>
      <c r="J13">
        <f>J1</f>
        <v>133</v>
      </c>
      <c r="K13" s="15">
        <f t="shared" si="4"/>
        <v>63.545769937106925</v>
      </c>
      <c r="L13">
        <f t="shared" si="5"/>
        <v>3000</v>
      </c>
      <c r="M13" s="13">
        <f t="shared" si="6"/>
        <v>4.4333333333333336E-2</v>
      </c>
    </row>
    <row r="14" spans="1:15" ht="15" thickBot="1">
      <c r="B14" s="9">
        <v>230</v>
      </c>
      <c r="C14" s="10">
        <v>26</v>
      </c>
      <c r="D14" s="11">
        <f>B14*C14*O1/1000</f>
        <v>5.8603999999999994</v>
      </c>
      <c r="E14" s="11">
        <f t="shared" si="0"/>
        <v>23.734619999999996</v>
      </c>
      <c r="F14" s="11">
        <f t="shared" si="1"/>
        <v>18.460259999999998</v>
      </c>
      <c r="G14" s="11">
        <f t="shared" si="2"/>
        <v>42.194879999999998</v>
      </c>
      <c r="H14" s="11">
        <f>Solar_Irr!$C$48</f>
        <v>30.505110062893081</v>
      </c>
      <c r="I14" s="11">
        <f t="shared" si="3"/>
        <v>72.699990062893079</v>
      </c>
      <c r="J14" s="10">
        <f>J1</f>
        <v>133</v>
      </c>
      <c r="K14" s="12">
        <f t="shared" si="4"/>
        <v>60.300009937106921</v>
      </c>
      <c r="L14">
        <f t="shared" si="5"/>
        <v>3000</v>
      </c>
      <c r="M14" s="13">
        <f t="shared" si="6"/>
        <v>4.4333333333333336E-2</v>
      </c>
    </row>
    <row r="15" spans="1:15" ht="15" thickBot="1">
      <c r="B15" s="6">
        <v>230</v>
      </c>
      <c r="C15">
        <v>28</v>
      </c>
      <c r="D15" s="14">
        <f>B15*C15*O1/1000</f>
        <v>6.3111999999999995</v>
      </c>
      <c r="E15" s="14">
        <f t="shared" si="0"/>
        <v>25.560359999999999</v>
      </c>
      <c r="F15" s="14">
        <f t="shared" si="1"/>
        <v>19.880279999999999</v>
      </c>
      <c r="G15" s="14">
        <f t="shared" si="2"/>
        <v>45.440640000000002</v>
      </c>
      <c r="H15" s="24">
        <f>Solar_Irr!$C$48</f>
        <v>30.505110062893081</v>
      </c>
      <c r="I15" s="14">
        <f t="shared" si="3"/>
        <v>75.945750062893083</v>
      </c>
      <c r="J15">
        <f>J1</f>
        <v>133</v>
      </c>
      <c r="K15" s="15">
        <f t="shared" si="4"/>
        <v>57.054249937106917</v>
      </c>
      <c r="L15">
        <f t="shared" si="5"/>
        <v>3000</v>
      </c>
      <c r="M15" s="13">
        <f t="shared" si="6"/>
        <v>4.4333333333333336E-2</v>
      </c>
    </row>
    <row r="16" spans="1:15" ht="15" thickBot="1">
      <c r="A16" t="s">
        <v>16</v>
      </c>
      <c r="B16" s="9">
        <v>230</v>
      </c>
      <c r="C16" s="10">
        <v>30</v>
      </c>
      <c r="D16" s="11">
        <f>B16*C16*O1/1000</f>
        <v>6.7619999999999996</v>
      </c>
      <c r="E16" s="11">
        <f t="shared" si="0"/>
        <v>27.386099999999999</v>
      </c>
      <c r="F16" s="11">
        <f t="shared" si="1"/>
        <v>21.3003</v>
      </c>
      <c r="G16" s="11">
        <f t="shared" si="2"/>
        <v>48.686399999999999</v>
      </c>
      <c r="H16" s="11">
        <f>Solar_Irr!$C$48</f>
        <v>30.505110062893081</v>
      </c>
      <c r="I16" s="11">
        <f t="shared" si="3"/>
        <v>79.191510062893087</v>
      </c>
      <c r="J16" s="10">
        <f>J1</f>
        <v>133</v>
      </c>
      <c r="K16" s="12">
        <f t="shared" si="4"/>
        <v>53.808489937106913</v>
      </c>
      <c r="L16">
        <f t="shared" si="5"/>
        <v>3000</v>
      </c>
      <c r="M16" s="13">
        <f t="shared" si="6"/>
        <v>4.4333333333333336E-2</v>
      </c>
    </row>
    <row r="17" spans="1:2">
      <c r="B17" s="16" t="s">
        <v>17</v>
      </c>
    </row>
    <row r="18" spans="1:2">
      <c r="A18">
        <v>1</v>
      </c>
      <c r="B18" t="s">
        <v>18</v>
      </c>
    </row>
    <row r="19" spans="1:2">
      <c r="A19">
        <v>2</v>
      </c>
      <c r="B19" t="s">
        <v>19</v>
      </c>
    </row>
    <row r="20" spans="1:2">
      <c r="A20">
        <v>3</v>
      </c>
      <c r="B20" s="1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3A01-AF5E-4284-B7A1-0CDED73C9340}">
  <dimension ref="A1:P48"/>
  <sheetViews>
    <sheetView tabSelected="1" topLeftCell="A38" workbookViewId="0">
      <selection activeCell="D46" sqref="D46"/>
    </sheetView>
  </sheetViews>
  <sheetFormatPr defaultRowHeight="14.45"/>
  <cols>
    <col min="2" max="2" width="14.140625" customWidth="1"/>
    <col min="3" max="3" width="15.42578125" customWidth="1"/>
    <col min="4" max="4" width="20" customWidth="1"/>
  </cols>
  <sheetData>
    <row r="1" spans="1:16" ht="29.1">
      <c r="A1" s="18" t="s">
        <v>21</v>
      </c>
      <c r="B1" s="19" t="s">
        <v>22</v>
      </c>
      <c r="C1" s="20" t="s">
        <v>23</v>
      </c>
      <c r="D1" s="20" t="s">
        <v>24</v>
      </c>
      <c r="E1" s="25" t="s">
        <v>25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6" ht="29.1">
      <c r="A2" s="21">
        <v>1</v>
      </c>
      <c r="B2" s="22" t="s">
        <v>26</v>
      </c>
      <c r="C2" s="22" t="s">
        <v>27</v>
      </c>
      <c r="D2" s="21">
        <v>6.6</v>
      </c>
      <c r="E2" s="23" t="s">
        <v>28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29.1">
      <c r="A3" s="21">
        <v>2</v>
      </c>
      <c r="B3" s="22" t="s">
        <v>29</v>
      </c>
      <c r="C3" s="22" t="s">
        <v>30</v>
      </c>
      <c r="D3" s="21">
        <v>6.6</v>
      </c>
      <c r="E3" s="23" t="s">
        <v>31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>
      <c r="A4" s="21">
        <v>3</v>
      </c>
      <c r="B4" s="22" t="s">
        <v>32</v>
      </c>
      <c r="C4" s="22" t="s">
        <v>33</v>
      </c>
      <c r="D4" s="21">
        <v>6.6</v>
      </c>
      <c r="E4" s="23" t="s">
        <v>34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ht="29.1">
      <c r="A5" s="21">
        <v>4</v>
      </c>
      <c r="B5" s="22" t="s">
        <v>35</v>
      </c>
      <c r="C5" s="22" t="s">
        <v>36</v>
      </c>
      <c r="D5" s="21">
        <v>6.6</v>
      </c>
      <c r="E5" s="23" t="s">
        <v>37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ht="29.1">
      <c r="A6" s="21">
        <v>5</v>
      </c>
      <c r="B6" s="22" t="s">
        <v>38</v>
      </c>
      <c r="C6" s="22" t="s">
        <v>39</v>
      </c>
      <c r="D6" s="21">
        <v>6.6</v>
      </c>
      <c r="E6" s="23" t="s">
        <v>40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ht="29.1">
      <c r="A7" s="21">
        <v>6</v>
      </c>
      <c r="B7" s="22" t="s">
        <v>41</v>
      </c>
      <c r="C7" s="22" t="s">
        <v>41</v>
      </c>
      <c r="D7" s="21">
        <v>6.7</v>
      </c>
      <c r="E7" s="23" t="s">
        <v>42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>
      <c r="A8" s="21">
        <v>7</v>
      </c>
      <c r="B8" s="22" t="s">
        <v>43</v>
      </c>
      <c r="C8" s="22" t="s">
        <v>44</v>
      </c>
      <c r="D8" s="21">
        <v>6.7</v>
      </c>
      <c r="E8" s="23" t="s">
        <v>45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ht="29.1">
      <c r="A9" s="21">
        <v>8</v>
      </c>
      <c r="B9" s="22" t="s">
        <v>46</v>
      </c>
      <c r="C9" s="22" t="s">
        <v>47</v>
      </c>
      <c r="D9" s="21">
        <v>6.7</v>
      </c>
      <c r="E9" s="23" t="s">
        <v>48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29.1">
      <c r="A10" s="21">
        <v>9</v>
      </c>
      <c r="B10" s="22" t="s">
        <v>49</v>
      </c>
      <c r="C10" s="22" t="s">
        <v>50</v>
      </c>
      <c r="D10" s="21">
        <v>6.8</v>
      </c>
      <c r="E10" s="23" t="s">
        <v>51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>
      <c r="A11" s="21">
        <v>10</v>
      </c>
      <c r="B11" s="22" t="s">
        <v>52</v>
      </c>
      <c r="C11" s="22" t="s">
        <v>52</v>
      </c>
      <c r="D11" s="21">
        <v>6.9</v>
      </c>
      <c r="E11" s="23" t="s">
        <v>53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29.1">
      <c r="A12" s="21">
        <v>11</v>
      </c>
      <c r="B12" s="22" t="s">
        <v>54</v>
      </c>
      <c r="C12" s="22" t="s">
        <v>55</v>
      </c>
      <c r="D12" s="21">
        <v>7</v>
      </c>
      <c r="E12" s="23" t="s">
        <v>56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ht="29.1">
      <c r="A13" s="21">
        <v>12</v>
      </c>
      <c r="B13" s="22" t="s">
        <v>57</v>
      </c>
      <c r="C13" s="22" t="s">
        <v>58</v>
      </c>
      <c r="D13" s="21">
        <v>7.1</v>
      </c>
      <c r="E13" s="23" t="s">
        <v>59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>
      <c r="A14" s="21">
        <v>13</v>
      </c>
      <c r="B14" s="22" t="s">
        <v>60</v>
      </c>
      <c r="C14" s="22" t="s">
        <v>60</v>
      </c>
      <c r="D14" s="21">
        <v>7.1</v>
      </c>
      <c r="E14" s="23" t="s">
        <v>61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6">
      <c r="A15" s="21">
        <v>14</v>
      </c>
      <c r="B15" s="22" t="s">
        <v>62</v>
      </c>
      <c r="C15" s="22" t="s">
        <v>62</v>
      </c>
      <c r="D15" s="21">
        <v>7.1</v>
      </c>
      <c r="E15" s="23" t="s">
        <v>63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 ht="29.1">
      <c r="A16" s="21">
        <v>15</v>
      </c>
      <c r="B16" s="22" t="s">
        <v>64</v>
      </c>
      <c r="C16" s="22" t="s">
        <v>64</v>
      </c>
      <c r="D16" s="21">
        <v>7</v>
      </c>
      <c r="E16" s="23" t="s">
        <v>65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ht="29.1">
      <c r="A17" s="21">
        <v>16</v>
      </c>
      <c r="B17" s="22" t="s">
        <v>66</v>
      </c>
      <c r="C17" s="22" t="s">
        <v>67</v>
      </c>
      <c r="D17" s="21">
        <v>7.1</v>
      </c>
      <c r="E17" s="23" t="s">
        <v>68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>
      <c r="A18" s="21">
        <v>17</v>
      </c>
      <c r="B18" s="22" t="s">
        <v>69</v>
      </c>
      <c r="C18" s="22" t="s">
        <v>69</v>
      </c>
      <c r="D18" s="21">
        <v>7.1</v>
      </c>
      <c r="E18" s="23" t="s">
        <v>70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 ht="29.1">
      <c r="A19" s="21">
        <v>18</v>
      </c>
      <c r="B19" s="22" t="s">
        <v>71</v>
      </c>
      <c r="C19" s="22" t="s">
        <v>72</v>
      </c>
      <c r="D19" s="21">
        <v>7</v>
      </c>
      <c r="E19" s="23" t="s">
        <v>73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>
      <c r="A20" s="21">
        <v>19</v>
      </c>
      <c r="B20" s="22" t="s">
        <v>74</v>
      </c>
      <c r="C20" s="22" t="s">
        <v>74</v>
      </c>
      <c r="D20" s="21">
        <v>7</v>
      </c>
      <c r="E20" s="23" t="s">
        <v>75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A21" s="21">
        <v>20</v>
      </c>
      <c r="B21" s="22" t="s">
        <v>76</v>
      </c>
      <c r="C21" s="22" t="s">
        <v>76</v>
      </c>
      <c r="D21" s="21">
        <v>6.9</v>
      </c>
      <c r="E21" s="23" t="s">
        <v>77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 ht="29.1">
      <c r="A22" s="21">
        <v>21</v>
      </c>
      <c r="B22" s="22" t="s">
        <v>78</v>
      </c>
      <c r="C22" s="22" t="s">
        <v>79</v>
      </c>
      <c r="D22" s="21">
        <v>6.8</v>
      </c>
      <c r="E22" s="23" t="s">
        <v>80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>
      <c r="A23" s="21">
        <v>22</v>
      </c>
      <c r="B23" s="22" t="s">
        <v>81</v>
      </c>
      <c r="C23" s="22" t="s">
        <v>81</v>
      </c>
      <c r="D23" s="21">
        <v>6.8</v>
      </c>
      <c r="E23" s="23" t="s">
        <v>82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>
      <c r="A24" s="21">
        <v>23</v>
      </c>
      <c r="B24" s="22" t="s">
        <v>83</v>
      </c>
      <c r="C24" s="22" t="s">
        <v>83</v>
      </c>
      <c r="D24" s="21">
        <v>6.8</v>
      </c>
      <c r="E24" s="23" t="s">
        <v>84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>
      <c r="A25" s="21">
        <v>24</v>
      </c>
      <c r="B25" s="22" t="s">
        <v>85</v>
      </c>
      <c r="C25" s="22" t="s">
        <v>85</v>
      </c>
      <c r="D25" s="21">
        <v>6.6</v>
      </c>
      <c r="E25" s="23" t="s">
        <v>86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>
      <c r="A26" s="21">
        <v>25</v>
      </c>
      <c r="B26" s="22" t="s">
        <v>87</v>
      </c>
      <c r="C26" s="22" t="s">
        <v>87</v>
      </c>
      <c r="D26" s="21">
        <v>6.5</v>
      </c>
      <c r="E26" s="23" t="s">
        <v>88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>
      <c r="A27" s="21">
        <v>26</v>
      </c>
      <c r="B27" s="22" t="s">
        <v>89</v>
      </c>
      <c r="C27" s="22" t="s">
        <v>89</v>
      </c>
      <c r="D27" s="21">
        <v>6.4</v>
      </c>
      <c r="E27" s="23" t="s">
        <v>90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>
      <c r="A28" s="21">
        <v>27</v>
      </c>
      <c r="B28" s="22" t="s">
        <v>91</v>
      </c>
      <c r="C28" s="22" t="s">
        <v>91</v>
      </c>
      <c r="D28" s="21">
        <v>6.4</v>
      </c>
      <c r="E28" s="23" t="s">
        <v>92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 ht="29.1">
      <c r="A29" s="21">
        <v>28</v>
      </c>
      <c r="B29" s="22" t="s">
        <v>91</v>
      </c>
      <c r="C29" s="22" t="s">
        <v>93</v>
      </c>
      <c r="D29" s="21">
        <v>6.3</v>
      </c>
      <c r="E29" s="23" t="s">
        <v>94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>
      <c r="A30" s="21">
        <v>29</v>
      </c>
      <c r="B30" s="22" t="s">
        <v>91</v>
      </c>
      <c r="C30" s="22" t="s">
        <v>95</v>
      </c>
      <c r="D30" s="21">
        <v>6.2</v>
      </c>
      <c r="E30" s="23" t="s">
        <v>96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ht="29.1">
      <c r="A31" s="21">
        <v>30</v>
      </c>
      <c r="B31" s="22" t="s">
        <v>97</v>
      </c>
      <c r="C31" s="22" t="s">
        <v>98</v>
      </c>
      <c r="D31" s="21">
        <v>6</v>
      </c>
      <c r="E31" s="23" t="s">
        <v>99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>
      <c r="A32" s="21">
        <v>31</v>
      </c>
      <c r="B32" s="22" t="s">
        <v>100</v>
      </c>
      <c r="C32" s="22" t="s">
        <v>101</v>
      </c>
      <c r="D32" s="21">
        <v>5.9</v>
      </c>
      <c r="E32" s="23" t="s">
        <v>102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21">
        <v>32</v>
      </c>
      <c r="B33" s="22" t="s">
        <v>103</v>
      </c>
      <c r="C33" s="22" t="s">
        <v>104</v>
      </c>
      <c r="D33" s="21">
        <v>5.8</v>
      </c>
      <c r="E33" s="23" t="s">
        <v>105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 ht="43.5">
      <c r="A34" s="21">
        <v>33</v>
      </c>
      <c r="B34" s="22" t="s">
        <v>106</v>
      </c>
      <c r="C34" s="22" t="s">
        <v>107</v>
      </c>
      <c r="D34" s="21">
        <v>5.8</v>
      </c>
      <c r="E34" s="23" t="s">
        <v>108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21">
        <v>34</v>
      </c>
      <c r="B35" s="22" t="s">
        <v>109</v>
      </c>
      <c r="C35" s="22" t="s">
        <v>110</v>
      </c>
      <c r="D35" s="21">
        <v>5.8</v>
      </c>
      <c r="E35" s="23" t="s">
        <v>111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21">
        <v>35</v>
      </c>
      <c r="B36" s="22" t="s">
        <v>112</v>
      </c>
      <c r="C36" s="22" t="s">
        <v>113</v>
      </c>
      <c r="D36" s="21">
        <v>5.8</v>
      </c>
      <c r="E36" s="23" t="s">
        <v>114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D37">
        <f>ROUND(AVERAGE(D2:D36),2)</f>
        <v>6.6</v>
      </c>
    </row>
    <row r="39" spans="1:16">
      <c r="B39" s="7" t="s">
        <v>115</v>
      </c>
      <c r="C39">
        <v>1.06</v>
      </c>
      <c r="D39" t="s">
        <v>116</v>
      </c>
    </row>
    <row r="40" spans="1:16">
      <c r="B40" s="7" t="s">
        <v>117</v>
      </c>
      <c r="C40">
        <v>0.54</v>
      </c>
      <c r="D40" t="s">
        <v>116</v>
      </c>
    </row>
    <row r="41" spans="1:16">
      <c r="B41" s="7" t="s">
        <v>118</v>
      </c>
      <c r="C41">
        <f>5</f>
        <v>5</v>
      </c>
      <c r="D41" t="s">
        <v>119</v>
      </c>
    </row>
    <row r="42" spans="1:16">
      <c r="B42" s="7" t="s">
        <v>120</v>
      </c>
      <c r="C42">
        <f>0.1245</f>
        <v>0.1245</v>
      </c>
      <c r="D42" t="s">
        <v>121</v>
      </c>
    </row>
    <row r="43" spans="1:16" ht="43.5">
      <c r="B43" s="7" t="s">
        <v>122</v>
      </c>
      <c r="C43" s="13">
        <f>C41/(C40*C39)</f>
        <v>8.7351502445842062</v>
      </c>
    </row>
    <row r="44" spans="1:16" ht="29.1">
      <c r="B44" s="7" t="s">
        <v>123</v>
      </c>
      <c r="C44" s="13">
        <f>C43*C42</f>
        <v>1.0875262054507338</v>
      </c>
      <c r="D44" t="s">
        <v>121</v>
      </c>
    </row>
    <row r="45" spans="1:16" ht="29.1">
      <c r="B45" s="7" t="s">
        <v>124</v>
      </c>
      <c r="C45">
        <v>0.85</v>
      </c>
      <c r="E45" t="s">
        <v>125</v>
      </c>
    </row>
    <row r="46" spans="1:16">
      <c r="B46" s="7" t="s">
        <v>126</v>
      </c>
      <c r="C46">
        <v>5</v>
      </c>
      <c r="D46" t="s">
        <v>127</v>
      </c>
    </row>
    <row r="47" spans="1:16" ht="29.1">
      <c r="B47" s="7" t="s">
        <v>128</v>
      </c>
      <c r="C47">
        <f>C46*D37</f>
        <v>33</v>
      </c>
      <c r="D47" t="s">
        <v>127</v>
      </c>
    </row>
    <row r="48" spans="1:16" ht="57.95">
      <c r="B48" s="7" t="s">
        <v>129</v>
      </c>
      <c r="C48" s="14">
        <f>C44*C47*C45</f>
        <v>30.505110062893081</v>
      </c>
      <c r="D48" t="s">
        <v>130</v>
      </c>
    </row>
  </sheetData>
  <mergeCells count="1">
    <mergeCell ref="E1:P1"/>
  </mergeCells>
  <hyperlinks>
    <hyperlink ref="E3" r:id="rId1" xr:uid="{A1D728ED-6863-4F3B-8986-F239B5618895}"/>
    <hyperlink ref="E2" r:id="rId2" xr:uid="{30EF0717-C4F0-4A6D-9083-18C837588DD3}"/>
    <hyperlink ref="E4" r:id="rId3" xr:uid="{782EA965-3B0C-451B-A9E9-F9B88E7B8535}"/>
    <hyperlink ref="E10" r:id="rId4" xr:uid="{50BE8BCB-71EF-4372-BC8A-ADF6F06935A1}"/>
    <hyperlink ref="E11" r:id="rId5" xr:uid="{7489639F-597A-4972-9830-EA2D11D61191}"/>
    <hyperlink ref="E12" r:id="rId6" xr:uid="{7794DFAC-98BE-44A5-B39A-1E1B4CBF91DC}"/>
    <hyperlink ref="E13" r:id="rId7" xr:uid="{36B12B6A-54E3-4042-AF07-88AF15A28291}"/>
    <hyperlink ref="E14" r:id="rId8" xr:uid="{EDF80F0C-DE07-4D92-9BE8-5198062B5481}"/>
    <hyperlink ref="E15" r:id="rId9" xr:uid="{A914EDE0-B18F-4222-AC3A-5461298DBD5F}"/>
    <hyperlink ref="E16" r:id="rId10" xr:uid="{F8B07689-D15C-4AAF-89E4-09E9248E2601}"/>
    <hyperlink ref="E17" r:id="rId11" xr:uid="{6603A6F8-18DF-481B-AC83-34AACED6D50C}"/>
    <hyperlink ref="E18" r:id="rId12" xr:uid="{F4F88B9C-FF95-4B42-945F-04E295F67243}"/>
    <hyperlink ref="E20" r:id="rId13" xr:uid="{66060EAA-9471-4863-970D-0DEEF9148111}"/>
    <hyperlink ref="E21" r:id="rId14" xr:uid="{3230664E-C80C-45C2-A0AF-913287E26CD5}"/>
    <hyperlink ref="E22" r:id="rId15" xr:uid="{376C240C-CB2B-496C-88B3-F7D3655C3E4E}"/>
    <hyperlink ref="E23" r:id="rId16" xr:uid="{4DCA9EE3-A86E-465F-82E3-3B61B2BB1985}"/>
    <hyperlink ref="E24" r:id="rId17" xr:uid="{99F923F7-F933-4288-BA11-FC377E5D8FFC}"/>
    <hyperlink ref="E25" r:id="rId18" xr:uid="{FFA20A29-254D-4B20-8FEA-CE61A8A1CDB4}"/>
    <hyperlink ref="E26" r:id="rId19" xr:uid="{90DE0744-070E-4E06-BEB5-4AC71FEC3F06}"/>
    <hyperlink ref="E27" r:id="rId20" xr:uid="{86004EFB-0F18-4D2E-92FE-6FF1ABE8F140}"/>
    <hyperlink ref="E28" r:id="rId21" xr:uid="{E4432360-AD59-4DE6-BA43-165DE88600B2}"/>
    <hyperlink ref="E31" r:id="rId22" xr:uid="{ADFF5C32-F53C-41DD-AF58-4B143198EFE2}"/>
    <hyperlink ref="E29" r:id="rId23" xr:uid="{C72A3B40-AC70-45D1-A1B2-60C6E96932E0}"/>
    <hyperlink ref="E32" r:id="rId24" xr:uid="{4812256F-D5B1-41AB-A346-893FD823C3AC}"/>
    <hyperlink ref="E33" r:id="rId25" xr:uid="{102EB963-FD30-46F1-8C3C-43D0414F9E82}"/>
    <hyperlink ref="E34" r:id="rId26" xr:uid="{91995255-4BC5-4F5D-9BEA-B54E37AC5FBC}"/>
    <hyperlink ref="E35" r:id="rId27" xr:uid="{6EA8D58B-37DC-4B2C-9AD6-F7800C863338}"/>
    <hyperlink ref="E36" r:id="rId28" xr:uid="{6B3CFA47-3D4E-48D4-B8B7-0113F24306C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010B3F84DC554786C4B168019A407E" ma:contentTypeVersion="17" ma:contentTypeDescription="Create a new document." ma:contentTypeScope="" ma:versionID="4fdea9da5263a639224c0b815ccda6e2">
  <xsd:schema xmlns:xsd="http://www.w3.org/2001/XMLSchema" xmlns:xs="http://www.w3.org/2001/XMLSchema" xmlns:p="http://schemas.microsoft.com/office/2006/metadata/properties" xmlns:ns2="5420c23f-d262-47a6-b4e1-d66a2c1a0bf2" xmlns:ns3="d5f01cb8-7773-4a0f-9103-d0c81ba92599" targetNamespace="http://schemas.microsoft.com/office/2006/metadata/properties" ma:root="true" ma:fieldsID="010a6216c00bfa64a7c1a3186ede0495" ns2:_="" ns3:_="">
    <xsd:import namespace="5420c23f-d262-47a6-b4e1-d66a2c1a0bf2"/>
    <xsd:import namespace="d5f01cb8-7773-4a0f-9103-d0c81ba92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0c23f-d262-47a6-b4e1-d66a2c1a0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01cb8-7773-4a0f-9103-d0c81ba925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a6ddb18-014d-4d10-bd3e-eb19a33ca63e}" ma:internalName="TaxCatchAll" ma:showField="CatchAllData" ma:web="d5f01cb8-7773-4a0f-9103-d0c81ba925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f01cb8-7773-4a0f-9103-d0c81ba92599" xsi:nil="true"/>
    <lcf76f155ced4ddcb4097134ff3c332f xmlns="5420c23f-d262-47a6-b4e1-d66a2c1a0bf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08EE73-BB98-41B1-9351-9118C447D5DE}"/>
</file>

<file path=customXml/itemProps2.xml><?xml version="1.0" encoding="utf-8"?>
<ds:datastoreItem xmlns:ds="http://schemas.openxmlformats.org/officeDocument/2006/customXml" ds:itemID="{B6986401-C9B0-4C8D-8BBE-CF2A4295C77B}"/>
</file>

<file path=customXml/itemProps3.xml><?xml version="1.0" encoding="utf-8"?>
<ds:datastoreItem xmlns:ds="http://schemas.openxmlformats.org/officeDocument/2006/customXml" ds:itemID="{7B30E175-5E4F-4756-B1EE-75E2AF11E0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abhinav chauhan</dc:creator>
  <cp:keywords/>
  <dc:description/>
  <cp:lastModifiedBy>Andreas Klit Østrup</cp:lastModifiedBy>
  <cp:revision/>
  <dcterms:created xsi:type="dcterms:W3CDTF">2020-05-21T03:15:05Z</dcterms:created>
  <dcterms:modified xsi:type="dcterms:W3CDTF">2021-06-09T14:07:06Z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0x010100BC010B3F84DC554786C4B168019A407E</vt:lpwstr>
  </property>
</Properties>
</file>