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486" documentId="1_{40C3C982-B4FA-4ECE-B9D9-20AC1FCF3771}" xr6:coauthVersionLast="47" xr6:coauthVersionMax="47" xr10:uidLastSave="{493BE5C2-F474-4529-AEAF-094058524538}"/>
  <bookViews>
    <workbookView xWindow="240" yWindow="105" windowWidth="14805" windowHeight="8010" firstSheet="1" activeTab="1" xr2:uid="{00000000-000D-0000-FFFF-FFFF00000000}"/>
  </bookViews>
  <sheets>
    <sheet name="Oversigt" sheetId="1" r:id="rId1"/>
    <sheet name="Knapper v3" sheetId="5" r:id="rId2"/>
    <sheet name="PCB components used" sheetId="6" r:id="rId3"/>
    <sheet name="Knapper v2" sheetId="4" r:id="rId4"/>
    <sheet name="Knapper v1" sheetId="2" r:id="rId5"/>
    <sheet name="gammelt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8" i="1"/>
  <c r="C27" i="1"/>
  <c r="I30" i="1"/>
  <c r="I32" i="1" s="1"/>
  <c r="C8" i="1"/>
  <c r="C10" i="1" s="1"/>
  <c r="C30" i="1"/>
  <c r="C32" i="1" s="1"/>
  <c r="F63" i="5"/>
  <c r="D56" i="5" a="1"/>
  <c r="D56" i="5"/>
  <c r="E56" i="5" s="1"/>
  <c r="G56" i="5" s="1"/>
  <c r="F4" i="5"/>
  <c r="D4" i="5"/>
  <c r="F8" i="5"/>
  <c r="F9" i="5"/>
  <c r="F4" i="4"/>
  <c r="E4" i="4"/>
  <c r="D4" i="4"/>
  <c r="D58" i="4" a="1"/>
  <c r="D58" i="4"/>
  <c r="E58" i="4" s="1"/>
  <c r="F11" i="4"/>
  <c r="F10" i="4"/>
  <c r="F8" i="4"/>
  <c r="H13" i="4" s="1"/>
  <c r="H15" i="2"/>
  <c r="F11" i="2"/>
  <c r="F10" i="2"/>
  <c r="F8" i="2"/>
  <c r="E4" i="2" s="1"/>
  <c r="F4" i="2"/>
  <c r="D4" i="2"/>
  <c r="H11" i="5" l="1"/>
  <c r="E4" i="5"/>
  <c r="E59" i="5"/>
  <c r="E58" i="5"/>
  <c r="G58" i="5" s="1"/>
  <c r="E57" i="5"/>
  <c r="G57" i="5" s="1"/>
  <c r="G63" i="5" s="1"/>
  <c r="E63" i="5"/>
  <c r="E59" i="4"/>
  <c r="E60" i="4"/>
  <c r="E61" i="4"/>
  <c r="E6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<sst xmlns="http://schemas.openxmlformats.org/spreadsheetml/2006/main" count="738" uniqueCount="208">
  <si>
    <t>Budget 13/03-2023</t>
  </si>
  <si>
    <t>Komponent</t>
  </si>
  <si>
    <t>Beløb (dkk m. moms)</t>
  </si>
  <si>
    <t>link</t>
  </si>
  <si>
    <t>Rat</t>
  </si>
  <si>
    <t>Simoni Racing, Steeringwheel Spec 350mm - Sort Leather + Gul Seam (Deep Dish - 95mm) - 981,00 kr. | Køb hos CarLab.dk</t>
  </si>
  <si>
    <t>LCD</t>
  </si>
  <si>
    <t>Periphials mv. (RS)</t>
  </si>
  <si>
    <t>Knapper_link</t>
  </si>
  <si>
    <t>PCB fremstilling + P&amp;P</t>
  </si>
  <si>
    <t>https://jlcpcb.com/</t>
  </si>
  <si>
    <t xml:space="preserve">THT - komponenter og konnektorer </t>
  </si>
  <si>
    <t>Total</t>
  </si>
  <si>
    <t>Total u. moms</t>
  </si>
  <si>
    <t>INDKØB</t>
  </si>
  <si>
    <t>Ting</t>
  </si>
  <si>
    <t>Link</t>
  </si>
  <si>
    <t>Note</t>
  </si>
  <si>
    <t>https://dk.rs-online.com/web/p/fladkabel/1792569</t>
  </si>
  <si>
    <t>https://dk.rs-online.com/web/p/fpc-stik/1362373</t>
  </si>
  <si>
    <t>OPDATERET 22/05/2023 NEDENUNDER</t>
  </si>
  <si>
    <t>Budget 23/05-2023</t>
  </si>
  <si>
    <t>Part</t>
  </si>
  <si>
    <t>Beløb (dkk u. moms)</t>
  </si>
  <si>
    <t>Skærm og photoresistor (Mouser)</t>
  </si>
  <si>
    <t>PCB fremstilling + P&amp;P (2 stk)</t>
  </si>
  <si>
    <t>Total + moms</t>
  </si>
  <si>
    <t>.</t>
  </si>
  <si>
    <t>kanpper/ omskiftere</t>
  </si>
  <si>
    <t xml:space="preserve">Connector </t>
  </si>
  <si>
    <t>GPIO</t>
  </si>
  <si>
    <t>alt :</t>
  </si>
  <si>
    <t>Connector types</t>
  </si>
  <si>
    <t>Ledninger</t>
  </si>
  <si>
    <t>Connector PCB</t>
  </si>
  <si>
    <t>Connector Ledning</t>
  </si>
  <si>
    <t>Antal hver</t>
  </si>
  <si>
    <t>Notes</t>
  </si>
  <si>
    <t>Width (mm)</t>
  </si>
  <si>
    <t>https://dk.rs-online.com/web/p/printstiftlister/6701908</t>
  </si>
  <si>
    <t>https://dk.rs-online.com/web/p/stikhuse-og-stik/2332753</t>
  </si>
  <si>
    <t>Total bredde:</t>
  </si>
  <si>
    <t>cm</t>
  </si>
  <si>
    <t/>
  </si>
  <si>
    <t>(A= arreterende, M = momentan)</t>
  </si>
  <si>
    <t>Funktion | Underfunktion</t>
  </si>
  <si>
    <t>Type</t>
  </si>
  <si>
    <t>Farve</t>
  </si>
  <si>
    <t>cap</t>
  </si>
  <si>
    <t>LED type (SW)</t>
  </si>
  <si>
    <t>digital GPIO-Pins</t>
  </si>
  <si>
    <t>i kurv</t>
  </si>
  <si>
    <t>datasheet</t>
  </si>
  <si>
    <t>varenr</t>
  </si>
  <si>
    <t>note</t>
  </si>
  <si>
    <t>Horn |</t>
  </si>
  <si>
    <t xml:space="preserve">Momentan </t>
  </si>
  <si>
    <t>-</t>
  </si>
  <si>
    <t>P3-D000048W | Otto Trykknapomskifter, Panelmontering, Momentan, IP64, IP68S, 28 V dc, 115V ac | RS (rs-online.com)</t>
  </si>
  <si>
    <t>M</t>
  </si>
  <si>
    <t>Y</t>
  </si>
  <si>
    <t>https://docs.rs-online.com/caff/0900766b8141900a.pdf</t>
  </si>
  <si>
    <t>Dyr, men bedste valgmulighed.</t>
  </si>
  <si>
    <t>Audio | sound up/down</t>
  </si>
  <si>
    <t>Rocker switch</t>
  </si>
  <si>
    <t>1838.1402 | Marquardt (On)-Off-(On) SPDT Vippeomskifter, udskæring: bredde 11mm højde 30mm | RS (rs-online.com)</t>
  </si>
  <si>
    <t>00_01_en_Titel_Alphabetisch.indd (rs-online.com)</t>
  </si>
  <si>
    <t>[(on)-off-(on)] switch | 3 ledninger men vi vælger 4 for at have det ens</t>
  </si>
  <si>
    <t>Audio | Next/Prev</t>
  </si>
  <si>
    <t>Cruise control | Start/stop</t>
  </si>
  <si>
    <t>Momentan </t>
  </si>
  <si>
    <t>Blå/RGB (GB)</t>
  </si>
  <si>
    <t>RS PRO, 1-polet skifte Trykknapomskifter, Panelmontering, Momentan, Belyst, IP67, 36V dc | RS (rs-online.com)</t>
  </si>
  <si>
    <t>A</t>
  </si>
  <si>
    <t>A9RA3A0.tmp (mouser.com)</t>
  </si>
  <si>
    <t>Cruise control | speed Increase/decrease</t>
  </si>
  <si>
    <t>[(on)-off-(on)] switch |3 ledninger men vi vælger 4 for at have det ens</t>
  </si>
  <si>
    <t>Display | Tab1</t>
  </si>
  <si>
    <t>Grøn/RGB (GB)</t>
  </si>
  <si>
    <t>Display | Tab2</t>
  </si>
  <si>
    <t>Display | Tab3</t>
  </si>
  <si>
    <t>Display | Tab4</t>
  </si>
  <si>
    <t>Lys | Langtlysblink</t>
  </si>
  <si>
    <t>Gul/RGB (RG)</t>
  </si>
  <si>
    <t>Vinduesvisker | Fluid</t>
  </si>
  <si>
    <t>off/RGB (RG)</t>
  </si>
  <si>
    <t>3 ledninger men vi vælger 4, for at have det ens</t>
  </si>
  <si>
    <t>Blinklys | Venstre/højre blink</t>
  </si>
  <si>
    <t>(evt 2x led)</t>
  </si>
  <si>
    <t>Radio | Push to talk</t>
  </si>
  <si>
    <t>Blå/RGB (RB)</t>
  </si>
  <si>
    <t>Extra | extra 1</t>
  </si>
  <si>
    <t>off/RGB (RB)</t>
  </si>
  <si>
    <t>Extra | extra 2</t>
  </si>
  <si>
    <t xml:space="preserve">MOUSER SHOPPING BASKET: </t>
  </si>
  <si>
    <t>https://www.mouser.dk/ProjectManager/ProjectDetail.aspx?AccessID=aa88ab5736</t>
  </si>
  <si>
    <t>Button type counter (for easy rs)</t>
  </si>
  <si>
    <t>vare nr unique</t>
  </si>
  <si>
    <t>count</t>
  </si>
  <si>
    <t>extra</t>
  </si>
  <si>
    <t>sum</t>
  </si>
  <si>
    <t>Vigtigt ift. rs knapper:</t>
  </si>
  <si>
    <t>Knappen vi vælger:</t>
  </si>
  <si>
    <t>MPB16-A1HE-RGB-JR-0V</t>
  </si>
  <si>
    <t>SUM</t>
  </si>
  <si>
    <t>Arduino MEGA</t>
  </si>
  <si>
    <t>Adafruit 3.5 inch screen (Adafruit 2050, 250 nits)</t>
  </si>
  <si>
    <t>2050 Adafruit Industries LLC | Optoelectronics | DigiKey</t>
  </si>
  <si>
    <t>2050 Adafruit | Mouser Denmark</t>
  </si>
  <si>
    <t>CONNECTORS</t>
  </si>
  <si>
    <t>navn</t>
  </si>
  <si>
    <t>antal</t>
  </si>
  <si>
    <t>Molex Mini-Fit Jr 5569, 4.2mm pitch, 4-polet med 2 rækker Retvinklet Printstiftliste, Hulmontering</t>
  </si>
  <si>
    <t>510-9843</t>
  </si>
  <si>
    <t>xx</t>
  </si>
  <si>
    <t>12V to 5V</t>
  </si>
  <si>
    <t xml:space="preserve">Voltage regulator </t>
  </si>
  <si>
    <t>Lm7805</t>
  </si>
  <si>
    <t>Witdh (mm)</t>
  </si>
  <si>
    <t>https://dk.rs-online.com/web/p/printstiftlister/6701954</t>
  </si>
  <si>
    <t>https://dk.rs-online.com/web/p/stikhuse-og-stik/2332775</t>
  </si>
  <si>
    <t>Total brede:</t>
  </si>
  <si>
    <t>mm</t>
  </si>
  <si>
    <t>Funktion</t>
  </si>
  <si>
    <t>Horn </t>
  </si>
  <si>
    <t>Audio</t>
  </si>
  <si>
    <t>Audio | Next</t>
  </si>
  <si>
    <t>Hvid/RGB</t>
  </si>
  <si>
    <t>0900766b81680210.pdf (rs-online.com)</t>
  </si>
  <si>
    <t>LED tændt i hardware når man klikker på knappen</t>
  </si>
  <si>
    <t>Audio | Prev</t>
  </si>
  <si>
    <t>Cruise control</t>
  </si>
  <si>
    <t>Blå/RGB</t>
  </si>
  <si>
    <t>https://docs.rs-online.com/579a/0900766b81680210.pdf</t>
  </si>
  <si>
    <t>“tabs” til display </t>
  </si>
  <si>
    <t>Grøn/RGB</t>
  </si>
  <si>
    <t>Lys </t>
  </si>
  <si>
    <t>Lys | 0/parkering/kort/langt/tåge/ekstra</t>
  </si>
  <si>
    <t>6 pos, snap switch</t>
  </si>
  <si>
    <t>https://dk.rs-online.com/web/p/products/1239605/</t>
  </si>
  <si>
    <t>021-4420 | Drejeknap med tilspænding, til brug med Drejekontakt | RS (rs-online.com)</t>
  </si>
  <si>
    <t>0900766b8152d5bb.pdf (rs-online.com)</t>
  </si>
  <si>
    <t>7 ledninger men vi vælger 8 for at holde det mere standard</t>
  </si>
  <si>
    <t>Hazard </t>
  </si>
  <si>
    <t>Hazard |</t>
  </si>
  <si>
    <t>Rød/RGB</t>
  </si>
  <si>
    <t>0900766b8153f528.pdf (rs-online.com)</t>
  </si>
  <si>
    <t>Vinduesvisker </t>
  </si>
  <si>
    <t>Vinduesvisker | 0/langsomt/mellem/hurtig/ekstra/ekstra</t>
  </si>
  <si>
    <t>RGB</t>
  </si>
  <si>
    <t>Blinklys</t>
  </si>
  <si>
    <t>Blinklys | Venstre blink</t>
  </si>
  <si>
    <t>Gul/RGB</t>
  </si>
  <si>
    <t>Blinklys | Højre blink</t>
  </si>
  <si>
    <t>Langtlysblink</t>
  </si>
  <si>
    <t>Radio</t>
  </si>
  <si>
    <t>Radio | On/off</t>
  </si>
  <si>
    <t>Original: arreterende, high button findes ikke derfor momentan</t>
  </si>
  <si>
    <t>Radio | Channel shift up/shift down</t>
  </si>
  <si>
    <t>[(on)-off-(on)] switch</t>
  </si>
  <si>
    <t>Ekstra: funktion ikke defineret </t>
  </si>
  <si>
    <t>Extra | extra 3</t>
  </si>
  <si>
    <t>Extra | extra 4</t>
  </si>
  <si>
    <t>Extra | extra 5</t>
  </si>
  <si>
    <t>Hvid</t>
  </si>
  <si>
    <t>Blå</t>
  </si>
  <si>
    <t>Grøn</t>
  </si>
  <si>
    <t>7 ledninger men vi vægler 8 for at holde det mere standard</t>
  </si>
  <si>
    <t>Rød</t>
  </si>
  <si>
    <t>RS PRO, 1-polet skifte Trykknapomskifter, Panelmontering, Momentan, Belyst, IP67, 250V ac | RS (rs-online.com)</t>
  </si>
  <si>
    <t>RS PRO, 1-polet skifte Trykknapomskifter, Panelmontering, Momentan, IP67, 36V dc | RS (rs-online.com)</t>
  </si>
  <si>
    <t>Gul</t>
  </si>
  <si>
    <t>3 ledninger men vi vægler 4, for at have det ens</t>
  </si>
  <si>
    <t>gammelt</t>
  </si>
  <si>
    <t>KNAPPER</t>
  </si>
  <si>
    <t>Knaptyper (overblik)</t>
  </si>
  <si>
    <t>Kommunikation</t>
  </si>
  <si>
    <r>
      <t>Funktion</t>
    </r>
    <r>
      <rPr>
        <sz val="11"/>
        <color rgb="FF000000"/>
        <rFont val="Times New Roman"/>
      </rPr>
      <t> </t>
    </r>
  </si>
  <si>
    <r>
      <t>Type</t>
    </r>
    <r>
      <rPr>
        <sz val="11"/>
        <color rgb="FF000000"/>
        <rFont val="Times New Roman"/>
      </rPr>
      <t> </t>
    </r>
  </si>
  <si>
    <r>
      <t xml:space="preserve">Farve </t>
    </r>
    <r>
      <rPr>
        <sz val="11"/>
        <color rgb="FF000000"/>
        <rFont val="Times New Roman"/>
      </rPr>
      <t> </t>
    </r>
  </si>
  <si>
    <t>Radio, skift kanal frem og tilbage,</t>
  </si>
  <si>
    <t>Stor knap, momentan </t>
  </si>
  <si>
    <t>Ingen </t>
  </si>
  <si>
    <t>Push to talk</t>
  </si>
  <si>
    <t>Audio: Prev, Næste, Lyd op, Lyd ned. </t>
  </si>
  <si>
    <t>4x, momentan </t>
  </si>
  <si>
    <t>ingen </t>
  </si>
  <si>
    <t>Radio til kommunikation</t>
  </si>
  <si>
    <t>Cruise control: Increase, Decrease, Set</t>
  </si>
  <si>
    <t>2x, momentan, </t>
  </si>
  <si>
    <t>3x, momentan </t>
  </si>
  <si>
    <t>Snap: rotary encoder, switch</t>
  </si>
  <si>
    <t>Blinklys </t>
  </si>
  <si>
    <t>2x, Arreterende </t>
  </si>
  <si>
    <t>Gul </t>
  </si>
  <si>
    <t>Cruise control: start stop </t>
  </si>
  <si>
    <t>Arreterende </t>
  </si>
  <si>
    <t>Blå </t>
  </si>
  <si>
    <t>Rød </t>
  </si>
  <si>
    <t>Audio: Start/stop </t>
  </si>
  <si>
    <t>Grøn </t>
  </si>
  <si>
    <t>1x, Arreterende </t>
  </si>
  <si>
    <t>Momentan, intet lys, tactile feedbak</t>
  </si>
  <si>
    <t>3x, snap switch</t>
  </si>
  <si>
    <t xml:space="preserve">Ingen </t>
  </si>
  <si>
    <t>Find momentan knap</t>
  </si>
  <si>
    <t>Find arreterende knap</t>
  </si>
  <si>
    <t>Knobs for snap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</si>
</sst>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  <font>
      <b/>
      <sz val="11"/>
      <name val="Times New Roman"/>
    </font>
    <font>
      <sz val="11"/>
      <name val="Times New Roman"/>
    </font>
    <font>
      <sz val="16"/>
      <color rgb="FF2F5496"/>
      <name val="Times New Roman"/>
    </font>
    <font>
      <u/>
      <sz val="11"/>
      <color theme="1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u/>
      <sz val="8"/>
      <color theme="10"/>
      <name val="Calibri"/>
      <family val="2"/>
      <scheme val="minor"/>
    </font>
    <font>
      <sz val="11"/>
      <color rgb="FF000000"/>
      <name val="Times New Roman"/>
      <charset val="1"/>
    </font>
    <font>
      <sz val="11"/>
      <color rgb="FF000000"/>
      <name val="Calibri"/>
      <family val="2"/>
      <scheme val="minor"/>
    </font>
    <font>
      <b/>
      <sz val="14"/>
      <color theme="1"/>
      <name val="Times New Roman"/>
    </font>
    <font>
      <u/>
      <sz val="8"/>
      <color theme="10"/>
      <name val="Times New Roman"/>
    </font>
    <font>
      <b/>
      <sz val="12"/>
      <color theme="1"/>
      <name val="Times New Roman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</font>
    <font>
      <b/>
      <sz val="11"/>
      <color theme="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7">
    <xf numFmtId="0" fontId="0" fillId="0" borderId="0" xfId="0"/>
    <xf numFmtId="0" fontId="3" fillId="0" borderId="0" xfId="0" applyFont="1"/>
    <xf numFmtId="0" fontId="3" fillId="0" borderId="18" xfId="0" applyFont="1" applyBorder="1"/>
    <xf numFmtId="0" fontId="3" fillId="0" borderId="21" xfId="0" applyFont="1" applyBorder="1"/>
    <xf numFmtId="0" fontId="3" fillId="0" borderId="16" xfId="0" applyFont="1" applyBorder="1"/>
    <xf numFmtId="0" fontId="3" fillId="0" borderId="17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9" fillId="0" borderId="5" xfId="0" applyFont="1" applyBorder="1"/>
    <xf numFmtId="0" fontId="9" fillId="0" borderId="6" xfId="0" applyFont="1" applyBorder="1"/>
    <xf numFmtId="0" fontId="3" fillId="0" borderId="20" xfId="0" applyFont="1" applyBorder="1"/>
    <xf numFmtId="0" fontId="9" fillId="0" borderId="8" xfId="0" applyFont="1" applyBorder="1"/>
    <xf numFmtId="0" fontId="9" fillId="0" borderId="9" xfId="0" applyFont="1" applyBorder="1"/>
    <xf numFmtId="0" fontId="3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4" xfId="0" applyFont="1" applyBorder="1"/>
    <xf numFmtId="0" fontId="9" fillId="0" borderId="15" xfId="0" applyFont="1" applyBorder="1"/>
    <xf numFmtId="0" fontId="3" fillId="0" borderId="22" xfId="0" applyFont="1" applyBorder="1"/>
    <xf numFmtId="0" fontId="6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9" fillId="0" borderId="16" xfId="0" applyFont="1" applyBorder="1"/>
    <xf numFmtId="0" fontId="3" fillId="0" borderId="19" xfId="0" applyFont="1" applyBorder="1"/>
    <xf numFmtId="0" fontId="9" fillId="2" borderId="4" xfId="0" applyFont="1" applyFill="1" applyBorder="1"/>
    <xf numFmtId="0" fontId="9" fillId="2" borderId="13" xfId="0" applyFont="1" applyFill="1" applyBorder="1"/>
    <xf numFmtId="0" fontId="3" fillId="0" borderId="25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12" fillId="0" borderId="0" xfId="1" applyFont="1"/>
    <xf numFmtId="0" fontId="9" fillId="2" borderId="7" xfId="0" applyFont="1" applyFill="1" applyBorder="1"/>
    <xf numFmtId="0" fontId="3" fillId="2" borderId="22" xfId="0" applyFont="1" applyFill="1" applyBorder="1"/>
    <xf numFmtId="0" fontId="12" fillId="0" borderId="0" xfId="1" applyFont="1" applyBorder="1"/>
    <xf numFmtId="0" fontId="12" fillId="0" borderId="0" xfId="1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0" fillId="0" borderId="26" xfId="0" applyBorder="1"/>
    <xf numFmtId="0" fontId="2" fillId="0" borderId="21" xfId="1" applyBorder="1"/>
    <xf numFmtId="0" fontId="2" fillId="0" borderId="23" xfId="1" applyBorder="1"/>
    <xf numFmtId="0" fontId="4" fillId="0" borderId="0" xfId="0" applyFont="1"/>
    <xf numFmtId="0" fontId="5" fillId="0" borderId="0" xfId="0" applyFont="1"/>
    <xf numFmtId="0" fontId="2" fillId="0" borderId="0" xfId="1" applyBorder="1"/>
    <xf numFmtId="0" fontId="9" fillId="0" borderId="0" xfId="0" applyFont="1"/>
    <xf numFmtId="0" fontId="3" fillId="0" borderId="23" xfId="1" applyFont="1" applyBorder="1"/>
    <xf numFmtId="0" fontId="13" fillId="0" borderId="0" xfId="0" applyFont="1"/>
    <xf numFmtId="0" fontId="1" fillId="3" borderId="0" xfId="2"/>
    <xf numFmtId="0" fontId="0" fillId="3" borderId="0" xfId="2" applyFont="1"/>
    <xf numFmtId="0" fontId="3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4" fillId="0" borderId="0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2" fillId="0" borderId="0" xfId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quotePrefix="1"/>
    <xf numFmtId="0" fontId="1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1" xfId="0" applyFont="1" applyBorder="1" applyAlignment="1">
      <alignment horizontal="center"/>
    </xf>
    <xf numFmtId="0" fontId="15" fillId="0" borderId="0" xfId="0" applyFont="1"/>
    <xf numFmtId="0" fontId="9" fillId="0" borderId="2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3" fillId="0" borderId="23" xfId="0" applyFont="1" applyBorder="1"/>
    <xf numFmtId="0" fontId="9" fillId="0" borderId="0" xfId="0" applyFont="1" applyAlignment="1">
      <alignment horizontal="center" vertical="center"/>
    </xf>
    <xf numFmtId="0" fontId="16" fillId="0" borderId="0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4" xfId="0" applyBorder="1"/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17" fillId="0" borderId="0" xfId="0" applyFont="1"/>
    <xf numFmtId="0" fontId="0" fillId="0" borderId="28" xfId="0" applyBorder="1"/>
    <xf numFmtId="0" fontId="11" fillId="0" borderId="23" xfId="0" applyFont="1" applyBorder="1" applyAlignment="1">
      <alignment horizontal="left" vertical="center"/>
    </xf>
    <xf numFmtId="0" fontId="12" fillId="0" borderId="23" xfId="1" applyFont="1" applyBorder="1" applyAlignment="1">
      <alignment horizontal="left" vertical="center"/>
    </xf>
    <xf numFmtId="0" fontId="3" fillId="0" borderId="2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0" borderId="30" xfId="0" applyFont="1" applyBorder="1"/>
    <xf numFmtId="0" fontId="13" fillId="0" borderId="16" xfId="0" applyFont="1" applyBorder="1"/>
    <xf numFmtId="0" fontId="3" fillId="0" borderId="27" xfId="0" applyFont="1" applyBorder="1"/>
    <xf numFmtId="0" fontId="2" fillId="0" borderId="27" xfId="1" applyBorder="1"/>
    <xf numFmtId="0" fontId="18" fillId="0" borderId="0" xfId="0" applyFont="1"/>
    <xf numFmtId="0" fontId="10" fillId="0" borderId="23" xfId="0" applyFont="1" applyBorder="1"/>
    <xf numFmtId="0" fontId="0" fillId="0" borderId="23" xfId="0" applyBorder="1"/>
    <xf numFmtId="0" fontId="18" fillId="5" borderId="23" xfId="0" applyFont="1" applyFill="1" applyBorder="1"/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19" fillId="0" borderId="0" xfId="0" applyFont="1"/>
    <xf numFmtId="0" fontId="2" fillId="0" borderId="0" xfId="1" applyAlignment="1">
      <alignment wrapText="1"/>
    </xf>
    <xf numFmtId="0" fontId="3" fillId="6" borderId="23" xfId="0" applyFont="1" applyFill="1" applyBorder="1"/>
    <xf numFmtId="0" fontId="20" fillId="0" borderId="0" xfId="0" applyFont="1"/>
    <xf numFmtId="0" fontId="21" fillId="7" borderId="23" xfId="0" applyFont="1" applyFill="1" applyBorder="1"/>
    <xf numFmtId="0" fontId="7" fillId="8" borderId="32" xfId="1" applyFont="1" applyFill="1" applyBorder="1"/>
    <xf numFmtId="0" fontId="7" fillId="6" borderId="33" xfId="1" applyFont="1" applyFill="1" applyBorder="1"/>
    <xf numFmtId="0" fontId="7" fillId="8" borderId="23" xfId="1" applyFont="1" applyFill="1" applyBorder="1"/>
    <xf numFmtId="0" fontId="7" fillId="6" borderId="23" xfId="1" applyFont="1" applyFill="1" applyBorder="1"/>
    <xf numFmtId="0" fontId="3" fillId="8" borderId="23" xfId="0" applyFont="1" applyFill="1" applyBorder="1"/>
    <xf numFmtId="0" fontId="3" fillId="6" borderId="31" xfId="0" applyFont="1" applyFill="1" applyBorder="1"/>
    <xf numFmtId="1" fontId="10" fillId="0" borderId="23" xfId="0" applyNumberFormat="1" applyFont="1" applyBorder="1"/>
    <xf numFmtId="0" fontId="3" fillId="0" borderId="23" xfId="0" applyFont="1" applyBorder="1" applyAlignment="1">
      <alignment wrapText="1"/>
    </xf>
  </cellXfs>
  <cellStyles count="3">
    <cellStyle name="40% - Accent3" xfId="2" builtinId="39"/>
    <cellStyle name="Hyperlink" xfId="1" xr:uid="{00000000-000B-0000-0000-000008000000}"/>
    <cellStyle name="Normal" xfId="0" builtinId="0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wrapText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center" wrapText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wrapText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Times New Roman"/>
        <scheme val="none"/>
      </font>
      <alignment horizontal="left" vertical="center" wrapText="0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59999389629810485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wrapText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Times New Roman"/>
        <scheme val="none"/>
      </font>
      <alignment horizontal="left" vertical="center" wrapText="0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name val="Times New Roman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Times New Roman"/>
      </font>
    </dxf>
    <dxf>
      <font>
        <name val="Times New Roman"/>
      </font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190500</xdr:rowOff>
    </xdr:from>
    <xdr:to>
      <xdr:col>8</xdr:col>
      <xdr:colOff>1276350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21B328-FD13-5ADB-3A72-1DC0E4CD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190500"/>
          <a:ext cx="4572000" cy="2838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285750</xdr:colOff>
      <xdr:row>46</xdr:row>
      <xdr:rowOff>152400</xdr:rowOff>
    </xdr:from>
    <xdr:to>
      <xdr:col>13</xdr:col>
      <xdr:colOff>2867025</xdr:colOff>
      <xdr:row>59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70B11-3747-6126-CFD2-777EAEEC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4075" y="8915400"/>
          <a:ext cx="2581275" cy="24765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381000</xdr:colOff>
      <xdr:row>60</xdr:row>
      <xdr:rowOff>85725</xdr:rowOff>
    </xdr:from>
    <xdr:to>
      <xdr:col>13</xdr:col>
      <xdr:colOff>2867025</xdr:colOff>
      <xdr:row>71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2AB6E6-8864-E245-21F2-BC01D21D8B25}"/>
            </a:ext>
            <a:ext uri="{147F2762-F138-4A5C-976F-8EAC2B608ADB}">
              <a16:predDERef xmlns:a16="http://schemas.microsoft.com/office/drawing/2014/main" pred="{67C70B11-3747-6126-CFD2-777EAEEC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9325" y="11563350"/>
          <a:ext cx="2486025" cy="2247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E551D1-D4F1-4B3B-BA17-40655DFFBA12}" name="Table2" displayName="Table2" ref="B2:C8" headerRowDxfId="138" dataDxfId="137" totalsRowDxfId="136" headerRowBorderDxfId="134" tableBorderDxfId="135" totalsRowBorderDxfId="133">
  <autoFilter ref="B2:C8" xr:uid="{14E551D1-D4F1-4B3B-BA17-40655DFFBA12}"/>
  <tableColumns count="2">
    <tableColumn id="1" xr3:uid="{4F97921C-1346-42FB-9329-BFEC307C2E1A}" name="Komponent" totalsRowLabel="Total" dataDxfId="131" totalsRowDxfId="132"/>
    <tableColumn id="5" xr3:uid="{BF046BBC-1FEF-46F2-B6F5-7FFD7E94A202}" name="Beløb (dkk m. moms)" totalsRowFunction="sum" dataDxfId="129" totalsRowDxfId="13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D48452-76E4-4973-BDBC-765DB54F3A67}" name="Table11" displayName="Table11" ref="B16:D19" totalsRowShown="0" headerRowDxfId="128" dataDxfId="127">
  <autoFilter ref="B16:D19" xr:uid="{9ED48452-76E4-4973-BDBC-765DB54F3A67}"/>
  <tableColumns count="3">
    <tableColumn id="1" xr3:uid="{74F7C373-DAD6-4504-A1B8-D56F76D0D7D4}" name="Ting" dataDxfId="126"/>
    <tableColumn id="2" xr3:uid="{8A6820D0-C27D-474F-96FE-4E0148FFE4A2}" name="Link" dataDxfId="125"/>
    <tableColumn id="3" xr3:uid="{899C4542-EEED-4DA0-8C3D-EC575616828E}" name="Note" dataDxfId="12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14FDA23-CE4B-49F4-9F62-D551293938C2}" name="Table12" displayName="Table12" ref="B25:C30" totalsRowCount="1" headerRowDxfId="123" dataDxfId="122" totalsRowDxfId="121" headerRowBorderDxfId="119" tableBorderDxfId="120" totalsRowBorderDxfId="118">
  <autoFilter ref="B25:C29" xr:uid="{F14FDA23-CE4B-49F4-9F62-D551293938C2}"/>
  <tableColumns count="2">
    <tableColumn id="1" xr3:uid="{951660D0-E7D2-4A1A-A773-0D496C6611F2}" name="Part" totalsRowLabel="Total" dataDxfId="116" totalsRowDxfId="117"/>
    <tableColumn id="2" xr3:uid="{49E6E6BA-6AEB-48E5-9E82-72F04056A8CF}" name="Beløb (dkk m. moms)" totalsRowFunction="sum" dataDxfId="114" totalsRowDxfId="11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62567F-662C-4398-8364-CD949BCE931C}" name="Table1214" displayName="Table1214" ref="H25:I30" totalsRowCount="1" headerRowDxfId="113" dataDxfId="112" totalsRowDxfId="111" headerRowBorderDxfId="109" tableBorderDxfId="110" totalsRowBorderDxfId="108">
  <autoFilter ref="H25:I29" xr:uid="{7E62567F-662C-4398-8364-CD949BCE931C}"/>
  <tableColumns count="2">
    <tableColumn id="1" xr3:uid="{0EDB4DB6-DF9C-47E9-9AFC-AE1B438A1BD2}" name="Part" totalsRowLabel="Total" dataDxfId="106" totalsRowDxfId="107"/>
    <tableColumn id="2" xr3:uid="{2179A740-75A8-4447-8B5E-E2A2A14DC638}" name="Beløb (dkk u. moms)" totalsRowFunction="sum" dataDxfId="104" totalsRowDxfId="10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589E62-D0C4-40B9-82C2-3A791FFC017D}" name="Table169" displayName="Table169" ref="C15:N42" totalsRowCount="1" headerRowDxfId="103" dataDxfId="102" headerRowBorderDxfId="100" tableBorderDxfId="101" totalsRowBorderDxfId="99">
  <autoFilter ref="C15:N41" xr:uid="{40589E62-D0C4-40B9-82C2-3A791FFC017D}"/>
  <tableColumns count="12">
    <tableColumn id="2" xr3:uid="{5F662F3A-39A2-4F1A-A012-E9AB7114B2C3}" name="Funktion | Underfunktion" dataDxfId="97" totalsRowDxfId="98"/>
    <tableColumn id="3" xr3:uid="{5F8FBBEB-08BB-4220-A5D1-F1FC5E06B2F3}" name="Type" dataDxfId="95" totalsRowDxfId="96"/>
    <tableColumn id="4" xr3:uid="{4CAEF57A-C5BE-4B97-9F31-5CCB83E3A6D4}" name="Farve" dataDxfId="93" totalsRowDxfId="94"/>
    <tableColumn id="5" xr3:uid="{60BE263F-8762-4CB5-B9D2-CC08D48DB17D}" name="Link" dataDxfId="91" totalsRowDxfId="92" dataCellStyle="Hyperlink"/>
    <tableColumn id="8" xr3:uid="{6A77D947-D0CD-472A-B21C-449047B83178}" name="cap" dataDxfId="89" totalsRowDxfId="90"/>
    <tableColumn id="13" xr3:uid="{BBE7A2B0-BEF1-4357-8851-948495F462CF}" name="Ledninger" dataDxfId="87" totalsRowDxfId="88"/>
    <tableColumn id="12" xr3:uid="{A827C157-42A2-4F28-8E9C-8127249DE12A}" name="LED type (SW)" dataDxfId="85" totalsRowDxfId="86"/>
    <tableColumn id="6" xr3:uid="{BFCBF863-F81F-4E22-B362-B7F3D84572BD}" name="digital GPIO-Pins" dataDxfId="83" totalsRowDxfId="84"/>
    <tableColumn id="7" xr3:uid="{DFEA48CA-224B-40E6-9025-82C339B05B31}" name="i kurv" dataDxfId="81" totalsRowDxfId="82"/>
    <tableColumn id="9" xr3:uid="{4BC9FCC7-FB21-4866-95E8-96C03C47D581}" name="datasheet" dataDxfId="79" totalsRowDxfId="80"/>
    <tableColumn id="10" xr3:uid="{D14B9A29-697E-4351-9AD0-8CC5CE22835B}" name="varenr" dataDxfId="77" totalsRowDxfId="78"/>
    <tableColumn id="11" xr3:uid="{C87D696B-4573-4F2D-AE53-B035AE7FB18D}" name="note" dataDxfId="75" totalsRowDxfId="7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281223-89FE-4665-A2E6-4FE5D9230E1A}" name="Table3710" displayName="Table3710" ref="C3:F4" totalsRowShown="0" dataDxfId="74">
  <autoFilter ref="C3:F4" xr:uid="{A6281223-89FE-4665-A2E6-4FE5D9230E1A}"/>
  <tableColumns count="4">
    <tableColumn id="1" xr3:uid="{539581CD-ACBD-4E3F-BE1D-DEEC9B91BF6F}" name="." dataDxfId="73"/>
    <tableColumn id="4" xr3:uid="{F2E2FD5E-9E34-4194-A09D-94CABAA358F7}" name="kanpper/ omskiftere" dataDxfId="72">
      <calculatedColumnFormula>COUNTA(Table169[Funktion | Underfunktion])</calculatedColumnFormula>
    </tableColumn>
    <tableColumn id="3" xr3:uid="{840496B5-0B0F-4869-9072-BF162762BD3A}" name="Connector " dataDxfId="71">
      <calculatedColumnFormula>SUM(Table4811[Antal hver])</calculatedColumnFormula>
    </tableColumn>
    <tableColumn id="2" xr3:uid="{78476E31-953E-41ED-8B28-DEDFB78EC38A}" name="GPIO" dataDxfId="70">
      <calculatedColumnFormula>SUM(Table169[digital GPIO-Pins])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64E629-7556-42E7-ABB1-DD13AFF08F4C}" name="Table4811" displayName="Table4811" ref="C7:H9" totalsRowShown="0">
  <autoFilter ref="C7:H9" xr:uid="{E364E629-7556-42E7-ABB1-DD13AFF08F4C}"/>
  <tableColumns count="6">
    <tableColumn id="1" xr3:uid="{12D8E037-09A3-4C5A-B8C2-E807AF485CA6}" name="Ledninger"/>
    <tableColumn id="2" xr3:uid="{12A4373E-B919-44C1-80B0-62AF82E102B4}" name="Connector PCB"/>
    <tableColumn id="3" xr3:uid="{6717CC2E-653B-4D78-850A-B61295E4C466}" name="Connector Ledning"/>
    <tableColumn id="4" xr3:uid="{64D8CA6C-68CC-4EA5-AD22-2E019C563390}" name="Antal hver">
      <calculatedColumnFormula>COUNTIF(Table169[Ledninger],Table4811[[#This Row],[Ledninger]])</calculatedColumnFormula>
    </tableColumn>
    <tableColumn id="5" xr3:uid="{534D8233-3FB3-4336-B0D2-11E8D8A8BCC3}" name="Notes"/>
    <tableColumn id="6" xr3:uid="{3FD32DD1-1397-4CAA-86FA-92EC15133FB7}" name="Width (mm)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D5EE03-2C42-4F24-ACEC-9858AA23E731}" name="Table16" displayName="Table16" ref="C17:O53" totalsRowCount="1" headerRowDxfId="69" dataDxfId="68" headerRowBorderDxfId="66" tableBorderDxfId="67" totalsRowBorderDxfId="65">
  <autoFilter ref="C17:O52" xr:uid="{91D5EE03-2C42-4F24-ACEC-9858AA23E731}"/>
  <tableColumns count="13">
    <tableColumn id="1" xr3:uid="{33EEA660-BB59-4D42-971E-2B6E9D54460B}" name="Funktion" dataDxfId="63" totalsRowDxfId="64"/>
    <tableColumn id="2" xr3:uid="{47F05013-9345-492B-8EA3-9993A62F095D}" name="Funktion | Underfunktion" dataDxfId="61" totalsRowDxfId="62"/>
    <tableColumn id="3" xr3:uid="{43F2069E-E384-4D5F-A133-5BD1B0CE89FB}" name="Type" dataDxfId="59" totalsRowDxfId="60"/>
    <tableColumn id="4" xr3:uid="{53D3D9AA-AA65-41F5-80F5-69AEC338EE60}" name="Farve" dataDxfId="57" totalsRowDxfId="58"/>
    <tableColumn id="5" xr3:uid="{824D83EA-1FFF-44B5-8C63-73E41A79F901}" name="Link" dataDxfId="55" totalsRowDxfId="56" dataCellStyle="Hyperlink"/>
    <tableColumn id="8" xr3:uid="{C03BFB7E-1D83-47BF-A087-3EC031B731A9}" name="cap" dataDxfId="53" totalsRowDxfId="54"/>
    <tableColumn id="13" xr3:uid="{E86E73CA-A60C-4DEC-9B20-62B2E444CD4B}" name="Ledninger" dataDxfId="51" totalsRowDxfId="52"/>
    <tableColumn id="12" xr3:uid="{262B117D-A3C9-4BD9-A0ED-A0D1CD42A63B}" name="LED type (SW)" dataDxfId="49" totalsRowDxfId="50"/>
    <tableColumn id="6" xr3:uid="{9E4DA627-ACBA-4841-B8D2-5A070D282D24}" name="digital GPIO-Pins" dataDxfId="47" totalsRowDxfId="48"/>
    <tableColumn id="7" xr3:uid="{D3C48A5F-44ED-4AE7-8345-D9E56626D2AD}" name="i kurv" dataDxfId="45" totalsRowDxfId="46"/>
    <tableColumn id="9" xr3:uid="{419EBFCE-29DA-44FE-91AA-2FE293E8F0FB}" name="datasheet" dataDxfId="43" totalsRowDxfId="44"/>
    <tableColumn id="10" xr3:uid="{CA2AD74B-0553-4F0C-A51A-F8CAC8538EEC}" name="varenr" dataDxfId="41" totalsRowDxfId="42"/>
    <tableColumn id="11" xr3:uid="{C7E3149A-1813-4416-B6D5-833E399F5458}" name="note" dataDxfId="39" totalsRowDxfId="4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AB5B32-507B-411F-9933-ADCD6833F006}" name="Table37" displayName="Table37" ref="C3:F4" totalsRowShown="0" dataDxfId="38">
  <autoFilter ref="C3:F4" xr:uid="{9BAB5B32-507B-411F-9933-ADCD6833F006}"/>
  <tableColumns count="4">
    <tableColumn id="1" xr3:uid="{8792EA08-4435-4C91-8865-1BDF78A3A772}" name="." dataDxfId="37"/>
    <tableColumn id="4" xr3:uid="{75D9D91B-1A41-470A-917E-468BD71831A1}" name="kanpper/ omskiftere" dataDxfId="36">
      <calculatedColumnFormula>COUNTA(D18:D51)</calculatedColumnFormula>
    </tableColumn>
    <tableColumn id="3" xr3:uid="{D32BFF88-E246-4E0B-9368-2CEA18DB1BF4}" name="Connector " dataDxfId="35">
      <calculatedColumnFormula>SUM(Table48[Antal hver])</calculatedColumnFormula>
    </tableColumn>
    <tableColumn id="2" xr3:uid="{909E2289-7FB2-429B-B879-D8B90B57F3E3}" name="GPIO" dataDxfId="34">
      <calculatedColumnFormula>SUM(Table16[digital GPIO-Pins])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7178CF-C586-4DAC-8913-0DEF66640673}" name="Table48" displayName="Table48" ref="C7:H11" totalsRowShown="0">
  <autoFilter ref="C7:H11" xr:uid="{147178CF-C586-4DAC-8913-0DEF66640673}"/>
  <tableColumns count="6">
    <tableColumn id="1" xr3:uid="{A0601B3D-21CD-462F-834E-653AE45EE869}" name="Ledninger"/>
    <tableColumn id="2" xr3:uid="{09DF70EB-817F-4F89-9164-F3565EF3425B}" name="Connector PCB"/>
    <tableColumn id="3" xr3:uid="{7FAEFA9B-C7C1-4E5A-84A4-A9A88CAE56FA}" name="Connector Ledning"/>
    <tableColumn id="4" xr3:uid="{FD780AA8-EABA-4030-8E66-040B88B86967}" name="Antal hver"/>
    <tableColumn id="5" xr3:uid="{923A7B49-DCF4-4C42-A6C1-40F046F22C0A}" name="Notes"/>
    <tableColumn id="6" xr3:uid="{2917099B-029F-4F9F-AA9E-36217180DE60}" name="Witdh (mm)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66FC8-D07B-4F2E-A1D8-EF72C75BDD97}" name="Table1" displayName="Table1" ref="C17:N53" totalsRowCount="1" headerRowDxfId="33" dataDxfId="32" headerRowBorderDxfId="30" tableBorderDxfId="31" totalsRowBorderDxfId="29">
  <autoFilter ref="C17:N52" xr:uid="{D5D66FC8-D07B-4F2E-A1D8-EF72C75BDD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E8D1D06-8EF4-4CC4-A18D-8257FA5255B3}" name="Funktion" dataDxfId="27" totalsRowDxfId="28"/>
    <tableColumn id="2" xr3:uid="{B1FD25B3-E3C0-48E4-B689-4385AF903DE2}" name="Funktion | Underfunktion" dataDxfId="25" totalsRowDxfId="26"/>
    <tableColumn id="3" xr3:uid="{7245EEC6-2D86-41E1-B6DC-76ACCF66993D}" name="Type" dataDxfId="23" totalsRowDxfId="24"/>
    <tableColumn id="4" xr3:uid="{620E7BC0-DF30-4FC7-9F05-62D7916568CF}" name="Farve" dataDxfId="21" totalsRowDxfId="22"/>
    <tableColumn id="5" xr3:uid="{255970BC-B80A-4DAD-8F99-71C4E4497BC1}" name="Link" dataDxfId="19" totalsRowDxfId="20"/>
    <tableColumn id="8" xr3:uid="{A16232F5-038D-4F3D-AF96-7D796733D64E}" name="cap" dataDxfId="17" totalsRowDxfId="18"/>
    <tableColumn id="13" xr3:uid="{B080445F-D3CD-4A77-8D34-0815364B38E1}" name="Ledninger" dataDxfId="15" totalsRowDxfId="16"/>
    <tableColumn id="6" xr3:uid="{C74425C1-01A1-46E4-AF39-11CE880F98B7}" name="digital GPIO-Pins" dataDxfId="13" totalsRowDxfId="14"/>
    <tableColumn id="7" xr3:uid="{9FA54482-FEC9-4E87-9283-26570698F6A9}" name="i kurv" dataDxfId="11" totalsRowDxfId="12"/>
    <tableColumn id="9" xr3:uid="{BB1FE98B-53D2-4305-9A4F-8FD7558D722E}" name="datasheet" dataDxfId="9" totalsRowDxfId="10"/>
    <tableColumn id="10" xr3:uid="{1806B127-A778-4322-9356-CE51AC30F8C2}" name="varenr" dataDxfId="7" totalsRowDxfId="8"/>
    <tableColumn id="11" xr3:uid="{758D99B6-AC72-4B4F-92DE-EB909D8BECB2}" name="note" dataDxfId="5" totalsRowDxfId="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BA923F-4731-47ED-A1C8-36673C047FE8}" name="Table3" displayName="Table3" ref="C3:F4" totalsRowShown="0" dataDxfId="4">
  <autoFilter ref="C3:F4" xr:uid="{BCBA923F-4731-47ED-A1C8-36673C047FE8}"/>
  <tableColumns count="4">
    <tableColumn id="1" xr3:uid="{227DB1C4-001E-4553-8C05-AE72C3FB6720}" name="." dataDxfId="3"/>
    <tableColumn id="4" xr3:uid="{CFE8F981-3306-4BE9-91A9-AC7884D11A84}" name="kanpper/ omskiftere" dataDxfId="2">
      <calculatedColumnFormula>COUNTA(D18:D51)</calculatedColumnFormula>
    </tableColumn>
    <tableColumn id="3" xr3:uid="{64BF2939-3EAF-4FE4-9E83-DAFA2B271353}" name="Connector " dataDxfId="1">
      <calculatedColumnFormula>SUM(Table4[Antal hver])</calculatedColumnFormula>
    </tableColumn>
    <tableColumn id="2" xr3:uid="{0F97C94B-C5FD-496B-B2F4-06A87088BDE9}" name="GPIO" dataDxfId="0">
      <calculatedColumnFormula>SUM(Table1[digital GPIO-Pins])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C0F8E8-4513-4AB7-872A-A326EECFAAD3}" name="Table4" displayName="Table4" ref="C7:H11" totalsRowShown="0">
  <autoFilter ref="C7:H11" xr:uid="{5EC0F8E8-4513-4AB7-872A-A326EECFAAD3}"/>
  <tableColumns count="6">
    <tableColumn id="1" xr3:uid="{DC28F75E-66B6-4359-9AEE-D5B9BCBD24EE}" name="Ledninger"/>
    <tableColumn id="2" xr3:uid="{1E479404-7F2E-4D1C-9B60-FB257F575740}" name="Connector PCB"/>
    <tableColumn id="3" xr3:uid="{8234F2C1-122E-4E59-B6AF-93BC421540F7}" name="Connector Ledning"/>
    <tableColumn id="4" xr3:uid="{F993CC7F-75BF-427D-BDEA-48961734A0AB}" name="Antal hver"/>
    <tableColumn id="5" xr3:uid="{F3038137-9E87-4C3E-BBAF-A42676CB47C6}" name="Notes"/>
    <tableColumn id="6" xr3:uid="{D0D1774D-A8B2-4C3C-A3AF-36D39A567A7A}" name="Witd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jlcpcb.com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dk.rs-online.com/web/p/fpc-stik/1362373" TargetMode="External"/><Relationship Id="rId1" Type="http://schemas.openxmlformats.org/officeDocument/2006/relationships/hyperlink" Target="https://dk.rs-online.com/web/p/fladkabel/1792569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hyperlink" Target="https://www.carlab.dk/simoni-racing-steeringwheel-spec-350mm-black-leather-yellow-seam-deep-dish-95mm?queryID=4643a38b344f968ddf69abd1f0a503c8&amp;objectID=212154&amp;indexName=cldk_live_default_products" TargetMode="External"/><Relationship Id="rId9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k.rs-online.com/web/p/vippetangentafbrydere-og-omskiftere/7410873" TargetMode="External"/><Relationship Id="rId18" Type="http://schemas.openxmlformats.org/officeDocument/2006/relationships/hyperlink" Target="https://www.mouser.com/datasheet/2/979/Dailywell_01102020_MPB16_Series-1708755.pdf" TargetMode="External"/><Relationship Id="rId26" Type="http://schemas.openxmlformats.org/officeDocument/2006/relationships/hyperlink" Target="https://dk.rs-online.com/web/p/trykknapafbrydere-og-trykknapomskiftere/1759588" TargetMode="External"/><Relationship Id="rId21" Type="http://schemas.openxmlformats.org/officeDocument/2006/relationships/hyperlink" Target="https://www.mouser.com/datasheet/2/979/Dailywell_01102020_MPB16_Series-1708755.pdf" TargetMode="External"/><Relationship Id="rId34" Type="http://schemas.openxmlformats.org/officeDocument/2006/relationships/hyperlink" Target="https://www.mouser.dk/ProjectManager/ProjectDetail.aspx?AccessID=aa88ab5736" TargetMode="External"/><Relationship Id="rId7" Type="http://schemas.openxmlformats.org/officeDocument/2006/relationships/hyperlink" Target="https://dk.rs-online.com/web/p/trykknapafbrydere-og-trykknapomskiftere/8766143/?redirect-relevancy-data=7365617263685F636173636164655F6F726465723D31267365617263685F696E746572666163655F6E616D653D4931384E525353746F636B4E756D626572267365617263685F6D617463685F6D6F64653D6D61746368616C6C267365617263685F7061747465726E5F6D6174636865643D5E2828282872737C5253295B205D3F293F285C647B337D5B5C2D5C735D3F5C647B332C347D5B705061415D3F29297C283235285C647B387D7C5C647B317D5C2D5C647B377D29292924267365617263685F747970653D52535F53544F434B5F4E554D424552267365617263685F77696C645F63617264696E675F6D6F64653D4E4F4E45267365617263685F6B6579776F72643D3837362D36313433267365617263685F6B6579776F72645F6170703D3837363631343326" TargetMode="External"/><Relationship Id="rId12" Type="http://schemas.openxmlformats.org/officeDocument/2006/relationships/hyperlink" Target="https://docs.rs-online.com/d99c/0900766b81017253.pdf" TargetMode="External"/><Relationship Id="rId17" Type="http://schemas.openxmlformats.org/officeDocument/2006/relationships/hyperlink" Target="https://www.mouser.com/datasheet/2/979/Dailywell_01102020_MPB16_Series-1708755.pdf" TargetMode="External"/><Relationship Id="rId25" Type="http://schemas.openxmlformats.org/officeDocument/2006/relationships/hyperlink" Target="https://dk.rs-online.com/web/p/trykknapafbrydere-og-trykknapomskiftere/1759588" TargetMode="External"/><Relationship Id="rId33" Type="http://schemas.openxmlformats.org/officeDocument/2006/relationships/hyperlink" Target="https://dk.rs-online.com/web/p/trykknapafbrydere-og-trykknapomskiftere/1759588" TargetMode="External"/><Relationship Id="rId38" Type="http://schemas.openxmlformats.org/officeDocument/2006/relationships/table" Target="../tables/table7.xml"/><Relationship Id="rId2" Type="http://schemas.openxmlformats.org/officeDocument/2006/relationships/hyperlink" Target="https://docs.rs-online.com/d99c/0900766b81017253.pdf" TargetMode="External"/><Relationship Id="rId16" Type="http://schemas.openxmlformats.org/officeDocument/2006/relationships/hyperlink" Target="https://www.mouser.com/datasheet/2/979/Dailywell_01102020_MPB16_Series-1708755.pdf" TargetMode="External"/><Relationship Id="rId20" Type="http://schemas.openxmlformats.org/officeDocument/2006/relationships/hyperlink" Target="https://www.mouser.com/datasheet/2/979/Dailywell_01102020_MPB16_Series-1708755.pdf" TargetMode="External"/><Relationship Id="rId29" Type="http://schemas.openxmlformats.org/officeDocument/2006/relationships/hyperlink" Target="https://dk.rs-online.com/web/p/trykknapafbrydere-og-trykknapomskiftere/1759588" TargetMode="External"/><Relationship Id="rId1" Type="http://schemas.openxmlformats.org/officeDocument/2006/relationships/hyperlink" Target="https://docs.rs-online.com/caff/0900766b8141900a.pdf" TargetMode="External"/><Relationship Id="rId6" Type="http://schemas.openxmlformats.org/officeDocument/2006/relationships/hyperlink" Target="https://dk.rs-online.com/web/p/vippetangentafbrydere-og-omskiftere/7410873" TargetMode="External"/><Relationship Id="rId11" Type="http://schemas.openxmlformats.org/officeDocument/2006/relationships/hyperlink" Target="https://dk.rs-online.com/web/p/printstiftlister/6701908" TargetMode="External"/><Relationship Id="rId24" Type="http://schemas.openxmlformats.org/officeDocument/2006/relationships/hyperlink" Target="https://dk.rs-online.com/web/p/trykknapafbrydere-og-trykknapomskiftere/1759588" TargetMode="External"/><Relationship Id="rId32" Type="http://schemas.openxmlformats.org/officeDocument/2006/relationships/hyperlink" Target="https://dk.rs-online.com/web/p/trykknapafbrydere-og-trykknapomskiftere/1759588" TargetMode="External"/><Relationship Id="rId37" Type="http://schemas.openxmlformats.org/officeDocument/2006/relationships/table" Target="../tables/table6.xml"/><Relationship Id="rId5" Type="http://schemas.openxmlformats.org/officeDocument/2006/relationships/hyperlink" Target="https://dk.rs-online.com/web/p/vippetangentafbrydere-og-omskiftere/7410873" TargetMode="External"/><Relationship Id="rId15" Type="http://schemas.openxmlformats.org/officeDocument/2006/relationships/hyperlink" Target="https://www.mouser.dk/ProductDetail/Adafruit/2050?qs=GURawfaeGuATB6WK%2FISJEw%3D%3D" TargetMode="External"/><Relationship Id="rId23" Type="http://schemas.openxmlformats.org/officeDocument/2006/relationships/hyperlink" Target="https://www.mouser.com/datasheet/2/979/Dailywell_01102020_MPB16_Series-1708755.pdf" TargetMode="External"/><Relationship Id="rId28" Type="http://schemas.openxmlformats.org/officeDocument/2006/relationships/hyperlink" Target="https://dk.rs-online.com/web/p/trykknapafbrydere-og-trykknapomskiftere/1759588" TargetMode="External"/><Relationship Id="rId36" Type="http://schemas.openxmlformats.org/officeDocument/2006/relationships/table" Target="../tables/table5.xml"/><Relationship Id="rId10" Type="http://schemas.openxmlformats.org/officeDocument/2006/relationships/hyperlink" Target="https://dk.rs-online.com/web/p/stikhuse-og-stik/2332753" TargetMode="External"/><Relationship Id="rId19" Type="http://schemas.openxmlformats.org/officeDocument/2006/relationships/hyperlink" Target="https://www.mouser.com/datasheet/2/979/Dailywell_01102020_MPB16_Series-1708755.pdf" TargetMode="External"/><Relationship Id="rId31" Type="http://schemas.openxmlformats.org/officeDocument/2006/relationships/hyperlink" Target="https://dk.rs-online.com/web/p/trykknapafbrydere-og-trykknapomskiftere/1759588" TargetMode="External"/><Relationship Id="rId4" Type="http://schemas.openxmlformats.org/officeDocument/2006/relationships/hyperlink" Target="https://www.mouser.com/datasheet/2/979/Dailywell_01102020_MPB16_Series-1708755.pdf" TargetMode="External"/><Relationship Id="rId9" Type="http://schemas.openxmlformats.org/officeDocument/2006/relationships/hyperlink" Target="https://dk.rs-online.com/web/p/vippetangentafbrydere-og-omskiftere/7410873" TargetMode="External"/><Relationship Id="rId14" Type="http://schemas.openxmlformats.org/officeDocument/2006/relationships/hyperlink" Target="https://www.digikey.com/en/products/detail/Adafruit-Industries-LLC/2050/5761252" TargetMode="External"/><Relationship Id="rId22" Type="http://schemas.openxmlformats.org/officeDocument/2006/relationships/hyperlink" Target="https://www.mouser.com/datasheet/2/979/Dailywell_01102020_MPB16_Series-1708755.pdf" TargetMode="External"/><Relationship Id="rId27" Type="http://schemas.openxmlformats.org/officeDocument/2006/relationships/hyperlink" Target="https://dk.rs-online.com/web/p/trykknapafbrydere-og-trykknapomskiftere/1759588" TargetMode="External"/><Relationship Id="rId30" Type="http://schemas.openxmlformats.org/officeDocument/2006/relationships/hyperlink" Target="https://dk.rs-online.com/web/p/trykknapafbrydere-og-trykknapomskiftere/1759588" TargetMode="External"/><Relationship Id="rId35" Type="http://schemas.openxmlformats.org/officeDocument/2006/relationships/drawing" Target="../drawings/drawing2.xml"/><Relationship Id="rId8" Type="http://schemas.openxmlformats.org/officeDocument/2006/relationships/hyperlink" Target="https://docs.rs-online.com/d99c/0900766b81017253.pdf" TargetMode="External"/><Relationship Id="rId3" Type="http://schemas.openxmlformats.org/officeDocument/2006/relationships/hyperlink" Target="https://docs.rs-online.com/d99c/0900766b81017253.pdf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rs-online.com/d99c/0900766b81017253.pdf" TargetMode="External"/><Relationship Id="rId18" Type="http://schemas.openxmlformats.org/officeDocument/2006/relationships/hyperlink" Target="https://docs.rs-online.com/579a/0900766b81680210.pdf" TargetMode="External"/><Relationship Id="rId26" Type="http://schemas.openxmlformats.org/officeDocument/2006/relationships/hyperlink" Target="https://dk.rs-online.com/web/p/stikhuse-og-stik/2332753" TargetMode="External"/><Relationship Id="rId39" Type="http://schemas.openxmlformats.org/officeDocument/2006/relationships/hyperlink" Target="https://dk.rs-online.com/web/p/trykknapafbrydere-og-trykknapomskiftere/1759213" TargetMode="External"/><Relationship Id="rId21" Type="http://schemas.openxmlformats.org/officeDocument/2006/relationships/hyperlink" Target="https://docs.rs-online.com/579a/0900766b81680210.pdf" TargetMode="External"/><Relationship Id="rId34" Type="http://schemas.openxmlformats.org/officeDocument/2006/relationships/hyperlink" Target="https://docs.rs-online.com/6af5/0900766b8153f528.pdf" TargetMode="External"/><Relationship Id="rId42" Type="http://schemas.openxmlformats.org/officeDocument/2006/relationships/hyperlink" Target="https://dk.rs-online.com/web/p/trykknapafbrydere-og-trykknapomskiftere/1759213" TargetMode="External"/><Relationship Id="rId47" Type="http://schemas.openxmlformats.org/officeDocument/2006/relationships/hyperlink" Target="https://dk.rs-online.com/web/p/trykknapafbrydere-og-trykknapomskiftere/1759213" TargetMode="External"/><Relationship Id="rId50" Type="http://schemas.openxmlformats.org/officeDocument/2006/relationships/hyperlink" Target="https://dk.rs-online.com/web/p/trykknapafbrydere-og-trykknapomskiftere/1759213" TargetMode="External"/><Relationship Id="rId55" Type="http://schemas.openxmlformats.org/officeDocument/2006/relationships/table" Target="../tables/table8.xml"/><Relationship Id="rId7" Type="http://schemas.openxmlformats.org/officeDocument/2006/relationships/hyperlink" Target="https://docs.rs-online.com/d99c/0900766b81017253.pdf" TargetMode="External"/><Relationship Id="rId2" Type="http://schemas.openxmlformats.org/officeDocument/2006/relationships/hyperlink" Target="https://dk.rs-online.com/web/p/drejeomskiftere-knapper/2242271" TargetMode="External"/><Relationship Id="rId16" Type="http://schemas.openxmlformats.org/officeDocument/2006/relationships/hyperlink" Target="https://docs.rs-online.com/579a/0900766b81680210.pdf" TargetMode="External"/><Relationship Id="rId29" Type="http://schemas.openxmlformats.org/officeDocument/2006/relationships/hyperlink" Target="https://dk.rs-online.com/web/p/vippetangentafbrydere-og-omskiftere/7410873" TargetMode="External"/><Relationship Id="rId11" Type="http://schemas.openxmlformats.org/officeDocument/2006/relationships/hyperlink" Target="https://docs.rs-online.com/579a/0900766b81680210.pdf" TargetMode="External"/><Relationship Id="rId24" Type="http://schemas.openxmlformats.org/officeDocument/2006/relationships/hyperlink" Target="https://dk.rs-online.com/web/p/printstiftlister/6701954" TargetMode="External"/><Relationship Id="rId32" Type="http://schemas.openxmlformats.org/officeDocument/2006/relationships/hyperlink" Target="https://dk.rs-online.com/web/p/trykknapafbrydere-og-trykknapomskiftere/8766143/?redirect-relevancy-data=7365617263685F636173636164655F6F726465723D31267365617263685F696E746572666163655F6E616D653D4931384E525353746F636B4E756D626572267365617263685F6D617463685F6D6F64653D6D61746368616C6C267365617263685F7061747465726E5F6D6174636865643D5E2828282872737C5253295B205D3F293F285C647B337D5B5C2D5C735D3F5C647B332C347D5B705061415D3F29297C283235285C647B387D7C5C647B317D5C2D5C647B377D29292924267365617263685F747970653D52535F53544F434B5F4E554D424552267365617263685F77696C645F63617264696E675F6D6F64653D4E4F4E45267365617263685F6B6579776F72643D3837362D36313433267365617263685F6B6579776F72645F6170703D3837363631343326" TargetMode="External"/><Relationship Id="rId37" Type="http://schemas.openxmlformats.org/officeDocument/2006/relationships/hyperlink" Target="https://dk.rs-online.com/web/p/trykknapafbrydere-og-trykknapomskiftere/1759213" TargetMode="External"/><Relationship Id="rId40" Type="http://schemas.openxmlformats.org/officeDocument/2006/relationships/hyperlink" Target="https://dk.rs-online.com/web/p/trykknapafbrydere-og-trykknapomskiftere/1759213" TargetMode="External"/><Relationship Id="rId45" Type="http://schemas.openxmlformats.org/officeDocument/2006/relationships/hyperlink" Target="https://dk.rs-online.com/web/p/trykknapafbrydere-og-trykknapomskiftere/1759213" TargetMode="External"/><Relationship Id="rId53" Type="http://schemas.openxmlformats.org/officeDocument/2006/relationships/hyperlink" Target="https://docs.rs-online.com/579a/0900766b81680210.pdf" TargetMode="External"/><Relationship Id="rId5" Type="http://schemas.openxmlformats.org/officeDocument/2006/relationships/hyperlink" Target="https://docs.rs-online.com/caff/0900766b8141900a.pdf" TargetMode="External"/><Relationship Id="rId19" Type="http://schemas.openxmlformats.org/officeDocument/2006/relationships/hyperlink" Target="https://docs.rs-online.com/579a/0900766b81680210.pdf" TargetMode="External"/><Relationship Id="rId4" Type="http://schemas.openxmlformats.org/officeDocument/2006/relationships/hyperlink" Target="https://docs.rs-online.com/69ee/0900766b8152d5bb.pdf" TargetMode="External"/><Relationship Id="rId9" Type="http://schemas.openxmlformats.org/officeDocument/2006/relationships/hyperlink" Target="https://docs.rs-online.com/579a/0900766b81680210.pdf" TargetMode="External"/><Relationship Id="rId14" Type="http://schemas.openxmlformats.org/officeDocument/2006/relationships/hyperlink" Target="https://docs.rs-online.com/579a/0900766b81680210.pdf" TargetMode="External"/><Relationship Id="rId22" Type="http://schemas.openxmlformats.org/officeDocument/2006/relationships/hyperlink" Target="https://docs.rs-online.com/579a/0900766b81680210.pdf" TargetMode="External"/><Relationship Id="rId27" Type="http://schemas.openxmlformats.org/officeDocument/2006/relationships/hyperlink" Target="https://www.mouser.com/datasheet/2/979/Dailywell_01102020_MPB16_Series-1708755.pdf" TargetMode="External"/><Relationship Id="rId30" Type="http://schemas.openxmlformats.org/officeDocument/2006/relationships/hyperlink" Target="https://dk.rs-online.com/web/p/products/1239605/" TargetMode="External"/><Relationship Id="rId35" Type="http://schemas.openxmlformats.org/officeDocument/2006/relationships/hyperlink" Target="https://dk.rs-online.com/web/p/trykknapafbrydere-og-trykknapomskiftere/1759213" TargetMode="External"/><Relationship Id="rId43" Type="http://schemas.openxmlformats.org/officeDocument/2006/relationships/hyperlink" Target="https://dk.rs-online.com/web/p/trykknapafbrydere-og-trykknapomskiftere/1759213" TargetMode="External"/><Relationship Id="rId48" Type="http://schemas.openxmlformats.org/officeDocument/2006/relationships/hyperlink" Target="https://dk.rs-online.com/web/p/trykknapafbrydere-og-trykknapomskiftere/1759213" TargetMode="External"/><Relationship Id="rId56" Type="http://schemas.openxmlformats.org/officeDocument/2006/relationships/table" Target="../tables/table9.xml"/><Relationship Id="rId8" Type="http://schemas.openxmlformats.org/officeDocument/2006/relationships/hyperlink" Target="https://docs.rs-online.com/579a/0900766b81680210.pdf" TargetMode="External"/><Relationship Id="rId51" Type="http://schemas.openxmlformats.org/officeDocument/2006/relationships/hyperlink" Target="https://dk.rs-online.com/web/p/trykknapafbrydere-og-trykknapomskiftere/1759213" TargetMode="External"/><Relationship Id="rId3" Type="http://schemas.openxmlformats.org/officeDocument/2006/relationships/hyperlink" Target="https://docs.rs-online.com/69ee/0900766b8152d5bb.pdf" TargetMode="External"/><Relationship Id="rId12" Type="http://schemas.openxmlformats.org/officeDocument/2006/relationships/hyperlink" Target="https://docs.rs-online.com/d99c/0900766b81017253.pdf" TargetMode="External"/><Relationship Id="rId17" Type="http://schemas.openxmlformats.org/officeDocument/2006/relationships/hyperlink" Target="https://docs.rs-online.com/579a/0900766b81680210.pdf" TargetMode="External"/><Relationship Id="rId25" Type="http://schemas.openxmlformats.org/officeDocument/2006/relationships/hyperlink" Target="https://dk.rs-online.com/web/p/stikhuse-og-stik/2332775" TargetMode="External"/><Relationship Id="rId33" Type="http://schemas.openxmlformats.org/officeDocument/2006/relationships/hyperlink" Target="https://dk.rs-online.com/web/p/products/1239605/" TargetMode="External"/><Relationship Id="rId38" Type="http://schemas.openxmlformats.org/officeDocument/2006/relationships/hyperlink" Target="https://dk.rs-online.com/web/p/trykknapafbrydere-og-trykknapomskiftere/1759213" TargetMode="External"/><Relationship Id="rId46" Type="http://schemas.openxmlformats.org/officeDocument/2006/relationships/hyperlink" Target="https://dk.rs-online.com/web/p/trykknapafbrydere-og-trykknapomskiftere/1759213" TargetMode="External"/><Relationship Id="rId20" Type="http://schemas.openxmlformats.org/officeDocument/2006/relationships/hyperlink" Target="https://docs.rs-online.com/579a/0900766b81680210.pdf" TargetMode="External"/><Relationship Id="rId41" Type="http://schemas.openxmlformats.org/officeDocument/2006/relationships/hyperlink" Target="https://dk.rs-online.com/web/p/trykknapafbrydere-og-trykknapomskiftere/1759213" TargetMode="External"/><Relationship Id="rId54" Type="http://schemas.openxmlformats.org/officeDocument/2006/relationships/hyperlink" Target="https://dk.rs-online.com/web/p/trykknapafbrydere-og-trykknapomskiftere/1759213" TargetMode="External"/><Relationship Id="rId1" Type="http://schemas.openxmlformats.org/officeDocument/2006/relationships/hyperlink" Target="https://dk.rs-online.com/web/p/drejeomskiftere-knapper/2242271" TargetMode="External"/><Relationship Id="rId6" Type="http://schemas.openxmlformats.org/officeDocument/2006/relationships/hyperlink" Target="https://docs.rs-online.com/579a/0900766b81680210.pdf" TargetMode="External"/><Relationship Id="rId15" Type="http://schemas.openxmlformats.org/officeDocument/2006/relationships/hyperlink" Target="https://docs.rs-online.com/579a/0900766b81680210.pdf" TargetMode="External"/><Relationship Id="rId23" Type="http://schemas.openxmlformats.org/officeDocument/2006/relationships/hyperlink" Target="https://dk.rs-online.com/web/p/printstiftlister/6701908" TargetMode="External"/><Relationship Id="rId28" Type="http://schemas.openxmlformats.org/officeDocument/2006/relationships/hyperlink" Target="https://dk.rs-online.com/web/p/vippetangentafbrydere-og-omskiftere/7410873" TargetMode="External"/><Relationship Id="rId36" Type="http://schemas.openxmlformats.org/officeDocument/2006/relationships/hyperlink" Target="https://dk.rs-online.com/web/p/trykknapafbrydere-og-trykknapomskiftere/1759213" TargetMode="External"/><Relationship Id="rId49" Type="http://schemas.openxmlformats.org/officeDocument/2006/relationships/hyperlink" Target="https://dk.rs-online.com/web/p/trykknapafbrydere-og-trykknapomskiftere/1759213" TargetMode="External"/><Relationship Id="rId57" Type="http://schemas.openxmlformats.org/officeDocument/2006/relationships/table" Target="../tables/table10.xml"/><Relationship Id="rId10" Type="http://schemas.openxmlformats.org/officeDocument/2006/relationships/hyperlink" Target="https://docs.rs-online.com/579a/0900766b81680210.pdf" TargetMode="External"/><Relationship Id="rId31" Type="http://schemas.openxmlformats.org/officeDocument/2006/relationships/hyperlink" Target="https://dk.rs-online.com/web/p/vippetangentafbrydere-og-omskiftere/7410873" TargetMode="External"/><Relationship Id="rId44" Type="http://schemas.openxmlformats.org/officeDocument/2006/relationships/hyperlink" Target="https://dk.rs-online.com/web/p/trykknapafbrydere-og-trykknapomskiftere/1759213" TargetMode="External"/><Relationship Id="rId52" Type="http://schemas.openxmlformats.org/officeDocument/2006/relationships/hyperlink" Target="https://docs.rs-online.com/579a/0900766b81680210.pdf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k.rs-online.com/web/p/drejeomskiftere-knapper/2242271" TargetMode="External"/><Relationship Id="rId18" Type="http://schemas.openxmlformats.org/officeDocument/2006/relationships/hyperlink" Target="https://dk.rs-online.com/web/p/trykknapafbrydere-og-trykknapomskiftere/1759640" TargetMode="External"/><Relationship Id="rId26" Type="http://schemas.openxmlformats.org/officeDocument/2006/relationships/hyperlink" Target="https://docs.rs-online.com/d99c/0900766b81017253.pdf" TargetMode="External"/><Relationship Id="rId39" Type="http://schemas.openxmlformats.org/officeDocument/2006/relationships/hyperlink" Target="https://docs.rs-online.com/579a/0900766b81680210.pdf" TargetMode="External"/><Relationship Id="rId21" Type="http://schemas.openxmlformats.org/officeDocument/2006/relationships/hyperlink" Target="https://dk.rs-online.com/web/p/products/1239605/" TargetMode="External"/><Relationship Id="rId34" Type="http://schemas.openxmlformats.org/officeDocument/2006/relationships/hyperlink" Target="https://docs.rs-online.com/579a/0900766b81680210.pdf" TargetMode="External"/><Relationship Id="rId42" Type="http://schemas.openxmlformats.org/officeDocument/2006/relationships/hyperlink" Target="https://docs.rs-online.com/579a/0900766b81680210.pdf" TargetMode="External"/><Relationship Id="rId47" Type="http://schemas.openxmlformats.org/officeDocument/2006/relationships/hyperlink" Target="https://dk.rs-online.com/web/p/stikhuse-og-stik/2332775" TargetMode="External"/><Relationship Id="rId50" Type="http://schemas.openxmlformats.org/officeDocument/2006/relationships/table" Target="../tables/table11.xml"/><Relationship Id="rId7" Type="http://schemas.openxmlformats.org/officeDocument/2006/relationships/hyperlink" Target="https://dk.rs-online.com/web/p/trykknapafbrydere-og-trykknapomskiftere/1759592/?redirect-relevancy-data=7365617263685F636173636164655F6F726465723D31267365617263685F696E746572666163655F6E616D653D4931384E525353746F636B4E756D626572267365617263685F6D617463685F6D6F64653D6D61746368616C6C267365617263685F7061747465726E5F6D6174636865643D5E2828282872737C5253295B205D3F293F285C647B337D5B5C2D5C735D3F5C647B332C347D5B705061415D3F29297C283235285C647B387D7C5C647B317D5C2D5C647B377D29292924267365617263685F747970653D52535F53544F434B5F4E554D424552267365617263685F77696C645F63617264696E675F6D6F64653D4E4F4E45267365617263685F6B6579776F72643D3137352D39353932267365617263685F6B6579776F72645F6170703D3137353935393226" TargetMode="External"/><Relationship Id="rId2" Type="http://schemas.openxmlformats.org/officeDocument/2006/relationships/hyperlink" Target="https://dk.rs-online.com/web/p/vippetangentafbrydere-og-omskiftere/7410873" TargetMode="External"/><Relationship Id="rId16" Type="http://schemas.openxmlformats.org/officeDocument/2006/relationships/hyperlink" Target="https://dk.rs-online.com/web/p/trykknapafbrydere-og-trykknapomskiftere/1759576" TargetMode="External"/><Relationship Id="rId29" Type="http://schemas.openxmlformats.org/officeDocument/2006/relationships/hyperlink" Target="https://docs.rs-online.com/579a/0900766b81680210.pdf" TargetMode="External"/><Relationship Id="rId11" Type="http://schemas.openxmlformats.org/officeDocument/2006/relationships/hyperlink" Target="https://dk.rs-online.com/web/p/trykknapafbrydere-og-trykknapomskiftere/1113894" TargetMode="External"/><Relationship Id="rId24" Type="http://schemas.openxmlformats.org/officeDocument/2006/relationships/hyperlink" Target="https://docs.rs-online.com/caff/0900766b8141900a.pdf" TargetMode="External"/><Relationship Id="rId32" Type="http://schemas.openxmlformats.org/officeDocument/2006/relationships/hyperlink" Target="https://docs.rs-online.com/d99c/0900766b81017253.pdf" TargetMode="External"/><Relationship Id="rId37" Type="http://schemas.openxmlformats.org/officeDocument/2006/relationships/hyperlink" Target="https://docs.rs-online.com/579a/0900766b81680210.pdf" TargetMode="External"/><Relationship Id="rId40" Type="http://schemas.openxmlformats.org/officeDocument/2006/relationships/hyperlink" Target="https://docs.rs-online.com/579a/0900766b81680210.pdf" TargetMode="External"/><Relationship Id="rId45" Type="http://schemas.openxmlformats.org/officeDocument/2006/relationships/hyperlink" Target="https://dk.rs-online.com/web/p/printstiftlister/6701908" TargetMode="External"/><Relationship Id="rId5" Type="http://schemas.openxmlformats.org/officeDocument/2006/relationships/hyperlink" Target="https://dk.rs-online.com/web/p/trykknapafbrydere-og-trykknapomskiftere/8766143/?redirect-relevancy-data=7365617263685F636173636164655F6F726465723D31267365617263685F696E746572666163655F6E616D653D4931384E525353746F636B4E756D626572267365617263685F6D617463685F6D6F64653D6D61746368616C6C267365617263685F7061747465726E5F6D6174636865643D5E2828282872737C5253295B205D3F293F285C647B337D5B5C2D5C735D3F5C647B332C347D5B705061415D3F29297C283235285C647B387D7C5C647B317D5C2D5C647B377D29292924267365617263685F747970653D52535F53544F434B5F4E554D424552267365617263685F77696C645F63617264696E675F6D6F64653D4E4F4E45267365617263685F6B6579776F72643D3837362D36313433267365617263685F6B6579776F72645F6170703D3837363631343326" TargetMode="External"/><Relationship Id="rId15" Type="http://schemas.openxmlformats.org/officeDocument/2006/relationships/hyperlink" Target="https://dk.rs-online.com/web/p/trykknapafbrydere-og-trykknapomskiftere/1759640" TargetMode="External"/><Relationship Id="rId23" Type="http://schemas.openxmlformats.org/officeDocument/2006/relationships/hyperlink" Target="https://docs.rs-online.com/69ee/0900766b8152d5bb.pdf" TargetMode="External"/><Relationship Id="rId28" Type="http://schemas.openxmlformats.org/officeDocument/2006/relationships/hyperlink" Target="https://docs.rs-online.com/579a/0900766b81680210.pdf" TargetMode="External"/><Relationship Id="rId36" Type="http://schemas.openxmlformats.org/officeDocument/2006/relationships/hyperlink" Target="https://docs.rs-online.com/579a/0900766b81680210.pdf" TargetMode="External"/><Relationship Id="rId49" Type="http://schemas.openxmlformats.org/officeDocument/2006/relationships/hyperlink" Target="https://www.mouser.com/datasheet/2/979/Dailywell_01102020_MPB16_Series-1708755.pdf" TargetMode="External"/><Relationship Id="rId10" Type="http://schemas.openxmlformats.org/officeDocument/2006/relationships/hyperlink" Target="https://dk.rs-online.com/web/p/trykknapafbrydere-og-trykknapomskiftere/1759541" TargetMode="External"/><Relationship Id="rId19" Type="http://schemas.openxmlformats.org/officeDocument/2006/relationships/hyperlink" Target="https://dk.rs-online.com/web/p/trykknapafbrydere-og-trykknapomskiftere/1759541" TargetMode="External"/><Relationship Id="rId31" Type="http://schemas.openxmlformats.org/officeDocument/2006/relationships/hyperlink" Target="https://docs.rs-online.com/d99c/0900766b81017253.pdf" TargetMode="External"/><Relationship Id="rId44" Type="http://schemas.openxmlformats.org/officeDocument/2006/relationships/hyperlink" Target="https://docs.rs-online.com/579a/0900766b81680210.pdf" TargetMode="External"/><Relationship Id="rId52" Type="http://schemas.openxmlformats.org/officeDocument/2006/relationships/table" Target="../tables/table13.xml"/><Relationship Id="rId4" Type="http://schemas.openxmlformats.org/officeDocument/2006/relationships/hyperlink" Target="https://dk.rs-online.com/web/p/vippetangentafbrydere-og-omskiftere/7410873" TargetMode="External"/><Relationship Id="rId9" Type="http://schemas.openxmlformats.org/officeDocument/2006/relationships/hyperlink" Target="https://dk.rs-online.com/web/p/trykknapafbrydere-og-trykknapomskiftere/1759566" TargetMode="External"/><Relationship Id="rId14" Type="http://schemas.openxmlformats.org/officeDocument/2006/relationships/hyperlink" Target="https://dk.rs-online.com/web/p/trykknapafbrydere-og-trykknapomskiftere/1759640" TargetMode="External"/><Relationship Id="rId22" Type="http://schemas.openxmlformats.org/officeDocument/2006/relationships/hyperlink" Target="https://docs.rs-online.com/69ee/0900766b8152d5bb.pdf" TargetMode="External"/><Relationship Id="rId27" Type="http://schemas.openxmlformats.org/officeDocument/2006/relationships/hyperlink" Target="https://docs.rs-online.com/579a/0900766b81680210.pdf" TargetMode="External"/><Relationship Id="rId30" Type="http://schemas.openxmlformats.org/officeDocument/2006/relationships/hyperlink" Target="https://docs.rs-online.com/579a/0900766b81680210.pdf" TargetMode="External"/><Relationship Id="rId35" Type="http://schemas.openxmlformats.org/officeDocument/2006/relationships/hyperlink" Target="https://docs.rs-online.com/579a/0900766b81680210.pdf" TargetMode="External"/><Relationship Id="rId43" Type="http://schemas.openxmlformats.org/officeDocument/2006/relationships/hyperlink" Target="https://docs.rs-online.com/579a/0900766b81680210.pdf" TargetMode="External"/><Relationship Id="rId48" Type="http://schemas.openxmlformats.org/officeDocument/2006/relationships/hyperlink" Target="https://dk.rs-online.com/web/p/stikhuse-og-stik/2332753" TargetMode="External"/><Relationship Id="rId8" Type="http://schemas.openxmlformats.org/officeDocument/2006/relationships/hyperlink" Target="https://dk.rs-online.com/web/p/trykknapafbrydere-og-trykknapomskiftere/1759566" TargetMode="External"/><Relationship Id="rId51" Type="http://schemas.openxmlformats.org/officeDocument/2006/relationships/table" Target="../tables/table12.xml"/><Relationship Id="rId3" Type="http://schemas.openxmlformats.org/officeDocument/2006/relationships/hyperlink" Target="https://dk.rs-online.com/web/p/products/1239605/" TargetMode="External"/><Relationship Id="rId12" Type="http://schemas.openxmlformats.org/officeDocument/2006/relationships/hyperlink" Target="https://dk.rs-online.com/web/p/drejeomskiftere-knapper/2242271" TargetMode="External"/><Relationship Id="rId17" Type="http://schemas.openxmlformats.org/officeDocument/2006/relationships/hyperlink" Target="https://dk.rs-online.com/web/p/trykknapafbrydere-og-trykknapomskiftere/1759576" TargetMode="External"/><Relationship Id="rId25" Type="http://schemas.openxmlformats.org/officeDocument/2006/relationships/hyperlink" Target="https://docs.rs-online.com/579a/0900766b81680210.pdf" TargetMode="External"/><Relationship Id="rId33" Type="http://schemas.openxmlformats.org/officeDocument/2006/relationships/hyperlink" Target="https://docs.rs-online.com/579a/0900766b81680210.pdf" TargetMode="External"/><Relationship Id="rId38" Type="http://schemas.openxmlformats.org/officeDocument/2006/relationships/hyperlink" Target="https://docs.rs-online.com/579a/0900766b81680210.pdf" TargetMode="External"/><Relationship Id="rId46" Type="http://schemas.openxmlformats.org/officeDocument/2006/relationships/hyperlink" Target="https://dk.rs-online.com/web/p/printstiftlister/6701954" TargetMode="External"/><Relationship Id="rId20" Type="http://schemas.openxmlformats.org/officeDocument/2006/relationships/hyperlink" Target="https://dk.rs-online.com/web/p/trykknapafbrydere-og-trykknapomskiftere/1759541" TargetMode="External"/><Relationship Id="rId41" Type="http://schemas.openxmlformats.org/officeDocument/2006/relationships/hyperlink" Target="https://docs.rs-online.com/6af5/0900766b8153f528.pdf" TargetMode="External"/><Relationship Id="rId1" Type="http://schemas.openxmlformats.org/officeDocument/2006/relationships/hyperlink" Target="https://dk.rs-online.com/web/p/vippetangentafbrydere-og-omskiftere/7410873" TargetMode="External"/><Relationship Id="rId6" Type="http://schemas.openxmlformats.org/officeDocument/2006/relationships/hyperlink" Target="https://dk.rs-online.com/web/p/trykknapafbrydere-og-trykknapomskiftere/1759592/?redirect-relevancy-data=7365617263685F636173636164655F6F726465723D31267365617263685F696E746572666163655F6E616D653D4931384E525353746F636B4E756D626572267365617263685F6D617463685F6D6F64653D6D61746368616C6C267365617263685F7061747465726E5F6D6174636865643D5E2828282872737C5253295B205D3F293F285C647B337D5B5C2D5C735D3F5C647B332C347D5B705061415D3F29297C283235285C647B387D7C5C647B317D5C2D5C647B377D29292924267365617263685F747970653D52535F53544F434B5F4E554D424552267365617263685F77696C645F63617264696E675F6D6F64653D4E4F4E45267365617263685F6B6579776F72643D3137352D39353932267365617263685F6B6579776F72645F6170703D313735393539322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k.rs-online.com/web/p/trykknapafbrydere-og-trykknapomskiftere/1759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workbookViewId="0">
      <selection activeCell="D28" sqref="D28"/>
    </sheetView>
  </sheetViews>
  <sheetFormatPr defaultRowHeight="15"/>
  <cols>
    <col min="1" max="1" width="9.140625" style="1"/>
    <col min="2" max="2" width="36.5703125" style="1" customWidth="1"/>
    <col min="3" max="3" width="24.140625" style="1" customWidth="1"/>
    <col min="4" max="4" width="17.28515625" style="1" customWidth="1"/>
    <col min="5" max="7" width="9.140625" style="1"/>
    <col min="8" max="8" width="32.28515625" style="1" bestFit="1" customWidth="1"/>
    <col min="9" max="9" width="21.7109375" style="1" customWidth="1"/>
    <col min="10" max="10" width="18.28515625" style="1" customWidth="1"/>
    <col min="11" max="15" width="9.140625" style="1"/>
    <col min="16" max="16" width="35.7109375" style="1" customWidth="1"/>
    <col min="17" max="17" width="21" style="1" customWidth="1"/>
    <col min="18" max="18" width="28.42578125" style="1" customWidth="1"/>
    <col min="19" max="19" width="30.7109375" style="1" customWidth="1"/>
    <col min="20" max="20" width="23.85546875" style="1" customWidth="1"/>
    <col min="21" max="21" width="9.140625" style="1"/>
    <col min="22" max="22" width="11.140625" style="1" customWidth="1"/>
    <col min="23" max="23" width="20.7109375" style="1" bestFit="1" customWidth="1"/>
    <col min="24" max="16384" width="9.140625" style="1"/>
  </cols>
  <sheetData>
    <row r="1" spans="2:10" ht="20.25">
      <c r="B1" s="97" t="s">
        <v>0</v>
      </c>
    </row>
    <row r="2" spans="2:10">
      <c r="B2" s="21" t="s">
        <v>1</v>
      </c>
      <c r="C2" s="21" t="s">
        <v>2</v>
      </c>
      <c r="E2" s="42"/>
      <c r="F2" s="42"/>
      <c r="G2" s="42"/>
      <c r="J2" s="98" t="s">
        <v>3</v>
      </c>
    </row>
    <row r="3" spans="2:10">
      <c r="B3" s="21" t="s">
        <v>4</v>
      </c>
      <c r="C3" s="21">
        <v>1000</v>
      </c>
      <c r="E3" s="43"/>
      <c r="G3" s="43"/>
      <c r="J3" s="99" t="s">
        <v>5</v>
      </c>
    </row>
    <row r="4" spans="2:10">
      <c r="B4" s="21" t="s">
        <v>6</v>
      </c>
      <c r="C4" s="21">
        <v>500</v>
      </c>
      <c r="E4" s="43"/>
      <c r="F4" s="44"/>
      <c r="G4" s="43"/>
      <c r="J4" s="100"/>
    </row>
    <row r="5" spans="2:10">
      <c r="B5" s="21" t="s">
        <v>7</v>
      </c>
      <c r="C5" s="21">
        <v>3000</v>
      </c>
      <c r="E5" s="43"/>
      <c r="F5" s="43"/>
      <c r="G5" s="43"/>
      <c r="J5" s="101" t="s">
        <v>8</v>
      </c>
    </row>
    <row r="6" spans="2:10">
      <c r="B6" s="21" t="s">
        <v>9</v>
      </c>
      <c r="C6" s="21">
        <v>1000</v>
      </c>
      <c r="J6" s="102" t="s">
        <v>10</v>
      </c>
    </row>
    <row r="7" spans="2:10">
      <c r="B7" s="106" t="s">
        <v>11</v>
      </c>
      <c r="C7" s="21">
        <v>500</v>
      </c>
      <c r="E7" s="42"/>
      <c r="F7" s="43"/>
      <c r="G7" s="43"/>
      <c r="J7" s="103"/>
    </row>
    <row r="8" spans="2:10">
      <c r="B8" s="89" t="s">
        <v>12</v>
      </c>
      <c r="C8" s="90">
        <f>C3+C4+C5+C6+C7</f>
        <v>6000</v>
      </c>
      <c r="E8" s="45"/>
      <c r="F8" s="43"/>
      <c r="G8" s="43"/>
      <c r="J8" s="104"/>
    </row>
    <row r="9" spans="2:10">
      <c r="B9" s="90"/>
      <c r="C9" s="90"/>
      <c r="E9" s="45"/>
      <c r="F9" s="43"/>
      <c r="G9" s="43"/>
      <c r="J9" s="103"/>
    </row>
    <row r="10" spans="2:10">
      <c r="B10" s="89" t="s">
        <v>13</v>
      </c>
      <c r="C10" s="21">
        <f>C8/1.25</f>
        <v>4800</v>
      </c>
      <c r="E10" s="45"/>
      <c r="F10" s="43"/>
      <c r="G10" s="43"/>
      <c r="J10" s="96"/>
    </row>
    <row r="11" spans="2:10">
      <c r="E11" s="45"/>
      <c r="F11" s="43"/>
      <c r="G11" s="43"/>
      <c r="J11" s="103"/>
    </row>
    <row r="12" spans="2:10">
      <c r="E12" s="45"/>
      <c r="F12" s="43"/>
      <c r="G12" s="43"/>
      <c r="J12" s="96"/>
    </row>
    <row r="13" spans="2:10">
      <c r="H13" s="45"/>
    </row>
    <row r="14" spans="2:10">
      <c r="H14" s="43"/>
    </row>
    <row r="15" spans="2:10" ht="15.75">
      <c r="B15" s="73" t="s">
        <v>14</v>
      </c>
      <c r="H15" s="43"/>
      <c r="I15" s="43"/>
      <c r="J15" s="43"/>
    </row>
    <row r="16" spans="2:10">
      <c r="B16" s="1" t="s">
        <v>15</v>
      </c>
      <c r="C16" s="1" t="s">
        <v>16</v>
      </c>
      <c r="D16" s="1" t="s">
        <v>17</v>
      </c>
      <c r="H16" s="42"/>
      <c r="I16" s="43"/>
      <c r="J16" s="43"/>
    </row>
    <row r="17" spans="2:10">
      <c r="C17" s="54" t="s">
        <v>18</v>
      </c>
      <c r="H17" s="42"/>
      <c r="I17" s="43"/>
      <c r="J17" s="43"/>
    </row>
    <row r="18" spans="2:10">
      <c r="C18" s="54" t="s">
        <v>19</v>
      </c>
      <c r="H18" s="43"/>
      <c r="I18" s="43"/>
      <c r="J18" s="43"/>
    </row>
    <row r="19" spans="2:10">
      <c r="H19" s="43"/>
      <c r="I19" s="43"/>
      <c r="J19" s="43"/>
    </row>
    <row r="20" spans="2:10">
      <c r="H20" s="43"/>
      <c r="I20" s="43"/>
      <c r="J20" s="43"/>
    </row>
    <row r="21" spans="2:10">
      <c r="H21" s="42"/>
      <c r="I21" s="43"/>
      <c r="J21" s="43"/>
    </row>
    <row r="22" spans="2:10">
      <c r="B22" s="1" t="s">
        <v>20</v>
      </c>
    </row>
    <row r="24" spans="2:10" ht="20.25">
      <c r="B24" s="97" t="s">
        <v>21</v>
      </c>
      <c r="H24" s="97" t="s">
        <v>21</v>
      </c>
    </row>
    <row r="25" spans="2:10">
      <c r="B25" s="21" t="s">
        <v>22</v>
      </c>
      <c r="C25" s="21" t="s">
        <v>2</v>
      </c>
      <c r="H25" s="21" t="s">
        <v>22</v>
      </c>
      <c r="I25" s="21" t="s">
        <v>23</v>
      </c>
    </row>
    <row r="26" spans="2:10">
      <c r="B26" s="21" t="s">
        <v>4</v>
      </c>
      <c r="C26" s="21">
        <f>785*1.25</f>
        <v>981.25</v>
      </c>
      <c r="H26" s="21" t="s">
        <v>24</v>
      </c>
      <c r="I26" s="21">
        <v>318</v>
      </c>
    </row>
    <row r="27" spans="2:10">
      <c r="B27" s="21" t="s">
        <v>24</v>
      </c>
      <c r="C27" s="21">
        <f>318*1.25</f>
        <v>397.5</v>
      </c>
      <c r="H27" s="21" t="s">
        <v>7</v>
      </c>
      <c r="I27" s="21">
        <v>3952</v>
      </c>
    </row>
    <row r="28" spans="2:10">
      <c r="B28" s="21" t="s">
        <v>7</v>
      </c>
      <c r="C28" s="21">
        <f>3952*1.25</f>
        <v>4940</v>
      </c>
      <c r="H28" s="21" t="s">
        <v>4</v>
      </c>
      <c r="I28" s="21">
        <v>785</v>
      </c>
    </row>
    <row r="29" spans="2:10">
      <c r="B29" s="21" t="s">
        <v>25</v>
      </c>
      <c r="C29" s="21">
        <v>1171</v>
      </c>
      <c r="H29" s="21" t="s">
        <v>25</v>
      </c>
      <c r="I29" s="21">
        <v>940</v>
      </c>
    </row>
    <row r="30" spans="2:10">
      <c r="B30" s="21" t="s">
        <v>12</v>
      </c>
      <c r="C30" s="21">
        <f>SUBTOTAL(109,Table12[Beløb (dkk m. moms)])</f>
        <v>7489.75</v>
      </c>
      <c r="H30" s="21" t="s">
        <v>12</v>
      </c>
      <c r="I30" s="21">
        <f>SUBTOTAL(109,Table1214[Beløb (dkk u. moms)])</f>
        <v>5995</v>
      </c>
    </row>
    <row r="31" spans="2:10">
      <c r="B31" s="21"/>
      <c r="C31" s="21"/>
    </row>
    <row r="32" spans="2:10">
      <c r="B32" s="89" t="s">
        <v>13</v>
      </c>
      <c r="C32" s="21">
        <f>C30/1.25</f>
        <v>5991.8</v>
      </c>
      <c r="H32" s="89" t="s">
        <v>26</v>
      </c>
      <c r="I32" s="105">
        <f>Table1214[[#Totals],[Beløb (dkk u. moms)]]*1.25</f>
        <v>7493.75</v>
      </c>
    </row>
  </sheetData>
  <hyperlinks>
    <hyperlink ref="C17" r:id="rId1" xr:uid="{70365C7B-1F3A-4158-884C-1C4EE860B3D7}"/>
    <hyperlink ref="C18" r:id="rId2" xr:uid="{CABE0192-BCEC-4DF4-A460-DB69FA36DFA9}"/>
    <hyperlink ref="J6" r:id="rId3" xr:uid="{85ED492A-01EB-45E3-B833-D2D180D69B20}"/>
    <hyperlink ref="J5" location="'knapper'!C20" display="Knapper_link" xr:uid="{5FD5A592-D931-4FAC-8A99-49EAE3683D3C}"/>
    <hyperlink ref="J3" r:id="rId4" xr:uid="{B74D1AA1-0610-4E4F-B0C8-338B96FD26EB}"/>
  </hyperlinks>
  <pageMargins left="0.7" right="0.7" top="0.75" bottom="0.75" header="0.3" footer="0.3"/>
  <drawing r:id="rId5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BE69-18A6-44AA-B07F-3B9FBC5453B6}">
  <dimension ref="B2:W78"/>
  <sheetViews>
    <sheetView tabSelected="1" topLeftCell="A17" workbookViewId="0">
      <selection activeCell="E40" sqref="E40"/>
    </sheetView>
  </sheetViews>
  <sheetFormatPr defaultRowHeight="15"/>
  <cols>
    <col min="3" max="3" width="36.140625" customWidth="1"/>
    <col min="4" max="4" width="24.5703125" customWidth="1"/>
    <col min="5" max="5" width="20.42578125" bestFit="1" customWidth="1"/>
    <col min="6" max="6" width="12.5703125" customWidth="1"/>
    <col min="7" max="7" width="11.7109375" customWidth="1"/>
    <col min="8" max="8" width="12.85546875" customWidth="1"/>
    <col min="9" max="9" width="16.140625" customWidth="1"/>
    <col min="10" max="10" width="19.140625" style="61" customWidth="1"/>
    <col min="11" max="11" width="9" bestFit="1" customWidth="1"/>
    <col min="13" max="13" width="9" bestFit="1" customWidth="1"/>
    <col min="14" max="14" width="61" customWidth="1"/>
    <col min="15" max="15" width="16.28515625" customWidth="1"/>
  </cols>
  <sheetData>
    <row r="2" spans="2:23">
      <c r="B2" s="1"/>
      <c r="C2" s="19"/>
      <c r="D2" s="1"/>
      <c r="E2" s="1"/>
      <c r="F2" s="1"/>
      <c r="G2" s="1"/>
      <c r="H2" s="1"/>
      <c r="I2" s="1"/>
      <c r="J2" s="60"/>
    </row>
    <row r="3" spans="2:23">
      <c r="B3" s="1"/>
      <c r="C3" t="s">
        <v>27</v>
      </c>
      <c r="D3" t="s">
        <v>28</v>
      </c>
      <c r="E3" t="s">
        <v>29</v>
      </c>
      <c r="F3" t="s">
        <v>30</v>
      </c>
    </row>
    <row r="4" spans="2:23">
      <c r="B4" s="1"/>
      <c r="C4" s="48" t="s">
        <v>31</v>
      </c>
      <c r="D4" s="49">
        <f>COUNTA(Table169[Funktion | Underfunktion])</f>
        <v>15</v>
      </c>
      <c r="E4" s="49">
        <f>SUM(Table4811[Antal hver])</f>
        <v>15</v>
      </c>
      <c r="F4" s="49">
        <f>SUM(Table169[digital GPIO-Pins])</f>
        <v>28</v>
      </c>
    </row>
    <row r="5" spans="2:23">
      <c r="B5" s="1"/>
      <c r="C5" s="1"/>
      <c r="D5" s="1"/>
      <c r="E5" s="1"/>
      <c r="F5" s="1"/>
    </row>
    <row r="6" spans="2:23">
      <c r="B6" s="1"/>
      <c r="C6" s="1" t="s">
        <v>32</v>
      </c>
      <c r="D6" s="1" t="s">
        <v>32</v>
      </c>
    </row>
    <row r="7" spans="2:23">
      <c r="B7" s="1"/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2:23">
      <c r="B8" s="1"/>
      <c r="C8">
        <v>2</v>
      </c>
      <c r="F8">
        <f>COUNTIF(Table169[Ledninger],Table4811[[#This Row],[Ledninger]])</f>
        <v>1</v>
      </c>
      <c r="H8">
        <v>8</v>
      </c>
    </row>
    <row r="9" spans="2:23">
      <c r="B9" s="1"/>
      <c r="C9">
        <v>4</v>
      </c>
      <c r="D9" s="54" t="s">
        <v>39</v>
      </c>
      <c r="E9" s="54" t="s">
        <v>40</v>
      </c>
      <c r="F9">
        <f>COUNTIF(Table169[Ledninger],Table4811[[#This Row],[Ledninger]])</f>
        <v>14</v>
      </c>
      <c r="H9">
        <v>11</v>
      </c>
    </row>
    <row r="11" spans="2:23">
      <c r="G11" s="57" t="s">
        <v>41</v>
      </c>
      <c r="H11" s="57">
        <f>(F8*H8+F9*H9)/10</f>
        <v>16.2</v>
      </c>
      <c r="I11" t="s">
        <v>42</v>
      </c>
    </row>
    <row r="12" spans="2:23">
      <c r="I12" s="58" t="s">
        <v>43</v>
      </c>
    </row>
    <row r="14" spans="2:23">
      <c r="B14" s="1"/>
      <c r="D14" s="1"/>
      <c r="E14" s="1"/>
      <c r="F14" s="1"/>
      <c r="G14" s="1"/>
      <c r="H14" s="1"/>
      <c r="I14" s="1" t="s">
        <v>44</v>
      </c>
      <c r="J14" s="60"/>
      <c r="K14" s="1"/>
      <c r="M14" s="1"/>
    </row>
    <row r="15" spans="2:23">
      <c r="B15" s="1"/>
      <c r="C15" s="3" t="s">
        <v>45</v>
      </c>
      <c r="D15" s="3" t="s">
        <v>46</v>
      </c>
      <c r="E15" s="3" t="s">
        <v>47</v>
      </c>
      <c r="F15" s="27" t="s">
        <v>16</v>
      </c>
      <c r="G15" s="3" t="s">
        <v>48</v>
      </c>
      <c r="H15" s="3" t="s">
        <v>33</v>
      </c>
      <c r="I15" s="62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 t="s">
        <v>54</v>
      </c>
    </row>
    <row r="16" spans="2:23">
      <c r="B16" s="1"/>
      <c r="C16" s="71" t="s">
        <v>55</v>
      </c>
      <c r="D16" s="21" t="s">
        <v>56</v>
      </c>
      <c r="E16" s="32" t="s">
        <v>57</v>
      </c>
      <c r="F16" s="36" t="s">
        <v>58</v>
      </c>
      <c r="G16" s="31" t="s">
        <v>57</v>
      </c>
      <c r="H16" s="51">
        <v>2</v>
      </c>
      <c r="I16" s="32" t="s">
        <v>59</v>
      </c>
      <c r="J16" s="3">
        <v>1</v>
      </c>
      <c r="K16" s="86" t="s">
        <v>60</v>
      </c>
      <c r="L16" s="87" t="s">
        <v>61</v>
      </c>
      <c r="M16" s="3">
        <v>8766143</v>
      </c>
      <c r="N16" s="3" t="s">
        <v>62</v>
      </c>
      <c r="T16" s="1"/>
      <c r="U16" s="1"/>
      <c r="V16" s="1"/>
      <c r="W16" s="1"/>
    </row>
    <row r="17" spans="2:23">
      <c r="B17" s="1"/>
      <c r="C17" s="71"/>
      <c r="D17" s="21"/>
      <c r="E17" s="21"/>
      <c r="F17" s="28"/>
      <c r="G17" s="31"/>
      <c r="H17" s="51"/>
      <c r="I17" s="51"/>
      <c r="J17" s="5"/>
      <c r="K17" s="21"/>
      <c r="L17" s="21"/>
      <c r="M17" s="4"/>
      <c r="N17" s="21"/>
      <c r="T17" s="1"/>
      <c r="U17" s="1"/>
      <c r="V17" s="1"/>
      <c r="W17" s="1"/>
    </row>
    <row r="18" spans="2:23">
      <c r="B18" s="1"/>
      <c r="C18" s="71" t="s">
        <v>63</v>
      </c>
      <c r="D18" s="21" t="s">
        <v>64</v>
      </c>
      <c r="E18" s="32" t="s">
        <v>57</v>
      </c>
      <c r="F18" s="29" t="s">
        <v>65</v>
      </c>
      <c r="G18" s="31" t="s">
        <v>57</v>
      </c>
      <c r="H18" s="51">
        <v>4</v>
      </c>
      <c r="I18" s="51" t="s">
        <v>57</v>
      </c>
      <c r="J18" s="5">
        <v>2</v>
      </c>
      <c r="K18" s="21" t="s">
        <v>60</v>
      </c>
      <c r="L18" s="41" t="s">
        <v>66</v>
      </c>
      <c r="M18" s="4">
        <v>7410873</v>
      </c>
      <c r="N18" s="47" t="s">
        <v>67</v>
      </c>
      <c r="T18" s="1"/>
      <c r="U18" s="1"/>
      <c r="V18" s="1"/>
      <c r="W18" s="1"/>
    </row>
    <row r="19" spans="2:23">
      <c r="B19" s="1"/>
      <c r="C19" s="71" t="s">
        <v>68</v>
      </c>
      <c r="D19" s="21" t="s">
        <v>64</v>
      </c>
      <c r="E19" s="32" t="s">
        <v>57</v>
      </c>
      <c r="F19" s="29" t="s">
        <v>65</v>
      </c>
      <c r="G19" s="31" t="s">
        <v>57</v>
      </c>
      <c r="H19" s="51">
        <v>4</v>
      </c>
      <c r="I19" s="51" t="s">
        <v>57</v>
      </c>
      <c r="J19" s="5">
        <v>2</v>
      </c>
      <c r="K19" s="21" t="s">
        <v>60</v>
      </c>
      <c r="L19" s="41" t="s">
        <v>66</v>
      </c>
      <c r="M19" s="4">
        <v>7410873</v>
      </c>
      <c r="N19" s="47" t="s">
        <v>67</v>
      </c>
      <c r="T19" s="1"/>
      <c r="U19" s="1"/>
      <c r="V19" s="1"/>
      <c r="W19" s="1"/>
    </row>
    <row r="20" spans="2:23">
      <c r="B20" s="1"/>
      <c r="C20" s="72"/>
      <c r="D20" s="21"/>
      <c r="E20" s="77"/>
      <c r="F20" s="41"/>
      <c r="G20" s="80"/>
      <c r="H20" s="51"/>
      <c r="I20" s="32"/>
      <c r="J20" s="5"/>
      <c r="K20" s="21"/>
      <c r="L20" s="41"/>
      <c r="M20" s="4"/>
      <c r="N20" s="21"/>
      <c r="T20" s="1"/>
      <c r="U20" s="1"/>
      <c r="V20" s="1"/>
      <c r="W20" s="1"/>
    </row>
    <row r="21" spans="2:23">
      <c r="B21" s="1"/>
      <c r="C21" s="71"/>
      <c r="D21" s="21"/>
      <c r="E21" s="78"/>
      <c r="F21" s="75"/>
      <c r="G21" s="80"/>
      <c r="H21" s="51"/>
      <c r="I21" s="51"/>
      <c r="J21" s="5"/>
      <c r="K21" s="21"/>
      <c r="L21" s="21"/>
      <c r="M21" s="4"/>
      <c r="N21" s="21"/>
      <c r="S21" s="1"/>
      <c r="T21" s="1"/>
      <c r="U21" s="1"/>
      <c r="V21" s="1"/>
      <c r="W21" s="1"/>
    </row>
    <row r="22" spans="2:23">
      <c r="B22" s="1"/>
      <c r="C22" s="71" t="s">
        <v>69</v>
      </c>
      <c r="D22" s="21" t="s">
        <v>70</v>
      </c>
      <c r="E22" s="78" t="s">
        <v>71</v>
      </c>
      <c r="F22" s="41" t="s">
        <v>72</v>
      </c>
      <c r="G22" s="80" t="s">
        <v>57</v>
      </c>
      <c r="H22" s="51">
        <v>4</v>
      </c>
      <c r="I22" s="51" t="s">
        <v>73</v>
      </c>
      <c r="J22" s="5">
        <v>2</v>
      </c>
      <c r="K22" s="21" t="s">
        <v>60</v>
      </c>
      <c r="L22" s="41" t="s">
        <v>74</v>
      </c>
      <c r="M22" s="47">
        <v>1759588</v>
      </c>
      <c r="N22" s="21"/>
      <c r="Q22" s="1"/>
      <c r="R22" s="1"/>
      <c r="S22" s="1"/>
      <c r="T22" s="1"/>
      <c r="U22" s="1"/>
      <c r="V22" s="1"/>
      <c r="W22" s="1"/>
    </row>
    <row r="23" spans="2:23">
      <c r="B23" s="1"/>
      <c r="C23" s="71" t="s">
        <v>75</v>
      </c>
      <c r="D23" s="21" t="s">
        <v>64</v>
      </c>
      <c r="E23" s="79" t="s">
        <v>57</v>
      </c>
      <c r="F23" s="76" t="s">
        <v>65</v>
      </c>
      <c r="G23" s="80" t="s">
        <v>57</v>
      </c>
      <c r="H23" s="51">
        <v>4</v>
      </c>
      <c r="I23" s="51" t="s">
        <v>57</v>
      </c>
      <c r="J23" s="5">
        <v>2</v>
      </c>
      <c r="K23" s="21" t="s">
        <v>60</v>
      </c>
      <c r="L23" s="41" t="s">
        <v>66</v>
      </c>
      <c r="M23" s="24">
        <v>7410873</v>
      </c>
      <c r="N23" s="47" t="s">
        <v>76</v>
      </c>
      <c r="Q23" s="1"/>
      <c r="R23" s="1"/>
      <c r="S23" s="1"/>
      <c r="T23" s="1"/>
      <c r="U23" s="1"/>
      <c r="V23" s="1"/>
      <c r="W23" s="1"/>
    </row>
    <row r="24" spans="2:23">
      <c r="B24" s="1"/>
      <c r="C24" s="71"/>
      <c r="D24" s="21"/>
      <c r="E24" s="78"/>
      <c r="F24" s="75"/>
      <c r="G24" s="80"/>
      <c r="H24" s="51"/>
      <c r="I24" s="51"/>
      <c r="J24" s="5"/>
      <c r="K24" s="21"/>
      <c r="L24" s="21"/>
      <c r="M24" s="4"/>
      <c r="N24" s="4"/>
      <c r="Q24" s="1"/>
      <c r="R24" s="1"/>
      <c r="S24" s="1"/>
      <c r="T24" s="1"/>
      <c r="U24" s="1"/>
      <c r="V24" s="1"/>
      <c r="W24" s="1"/>
    </row>
    <row r="25" spans="2:23">
      <c r="B25" s="1"/>
      <c r="C25" s="71" t="s">
        <v>77</v>
      </c>
      <c r="D25" s="21" t="s">
        <v>56</v>
      </c>
      <c r="E25" s="78" t="s">
        <v>78</v>
      </c>
      <c r="F25" s="41" t="s">
        <v>72</v>
      </c>
      <c r="G25" s="80" t="s">
        <v>57</v>
      </c>
      <c r="H25" s="51">
        <v>4</v>
      </c>
      <c r="I25" s="51" t="s">
        <v>73</v>
      </c>
      <c r="J25" s="5">
        <v>2</v>
      </c>
      <c r="K25" s="21" t="s">
        <v>60</v>
      </c>
      <c r="L25" s="41" t="s">
        <v>74</v>
      </c>
      <c r="M25" s="85">
        <v>1759588</v>
      </c>
      <c r="N25" s="4"/>
      <c r="Q25" s="1"/>
      <c r="R25" s="1"/>
      <c r="S25" s="1"/>
      <c r="T25" s="1"/>
      <c r="U25" s="1"/>
      <c r="V25" s="1"/>
      <c r="W25" s="1"/>
    </row>
    <row r="26" spans="2:23">
      <c r="B26" s="1"/>
      <c r="C26" s="71" t="s">
        <v>79</v>
      </c>
      <c r="D26" s="21" t="s">
        <v>56</v>
      </c>
      <c r="E26" s="78" t="s">
        <v>78</v>
      </c>
      <c r="F26" s="41" t="s">
        <v>72</v>
      </c>
      <c r="G26" s="80" t="s">
        <v>57</v>
      </c>
      <c r="H26" s="51">
        <v>4</v>
      </c>
      <c r="I26" s="51" t="s">
        <v>73</v>
      </c>
      <c r="J26" s="5">
        <v>2</v>
      </c>
      <c r="K26" s="21" t="s">
        <v>60</v>
      </c>
      <c r="L26" s="41" t="s">
        <v>74</v>
      </c>
      <c r="M26" s="85">
        <v>1759588</v>
      </c>
      <c r="N26" s="4"/>
      <c r="O26" s="1"/>
      <c r="P26" s="1"/>
      <c r="Q26" s="1"/>
      <c r="R26" s="1"/>
      <c r="S26" s="1"/>
      <c r="T26" s="1"/>
      <c r="U26" s="1"/>
      <c r="V26" s="1"/>
      <c r="W26" s="1"/>
    </row>
    <row r="27" spans="2:23">
      <c r="B27" s="1"/>
      <c r="C27" s="71" t="s">
        <v>80</v>
      </c>
      <c r="D27" s="21" t="s">
        <v>56</v>
      </c>
      <c r="E27" s="78" t="s">
        <v>78</v>
      </c>
      <c r="F27" s="41" t="s">
        <v>72</v>
      </c>
      <c r="G27" s="80" t="s">
        <v>57</v>
      </c>
      <c r="H27" s="51">
        <v>4</v>
      </c>
      <c r="I27" s="51" t="s">
        <v>73</v>
      </c>
      <c r="J27" s="5">
        <v>2</v>
      </c>
      <c r="K27" s="21" t="s">
        <v>60</v>
      </c>
      <c r="L27" s="41" t="s">
        <v>74</v>
      </c>
      <c r="M27" s="85">
        <v>1759588</v>
      </c>
      <c r="N27" s="4"/>
      <c r="O27" s="1"/>
      <c r="P27" s="1"/>
      <c r="Q27" s="1"/>
      <c r="R27" s="1"/>
      <c r="S27" s="1"/>
      <c r="T27" s="1"/>
      <c r="U27" s="1"/>
      <c r="V27" s="1"/>
      <c r="W27" s="1"/>
    </row>
    <row r="28" spans="2:23">
      <c r="B28" s="1"/>
      <c r="C28" s="71" t="s">
        <v>81</v>
      </c>
      <c r="D28" s="21" t="s">
        <v>56</v>
      </c>
      <c r="E28" s="78" t="s">
        <v>78</v>
      </c>
      <c r="F28" s="41" t="s">
        <v>72</v>
      </c>
      <c r="G28" s="80" t="s">
        <v>57</v>
      </c>
      <c r="H28" s="51">
        <v>4</v>
      </c>
      <c r="I28" s="51" t="s">
        <v>73</v>
      </c>
      <c r="J28" s="5">
        <v>2</v>
      </c>
      <c r="K28" s="21" t="s">
        <v>60</v>
      </c>
      <c r="L28" s="41" t="s">
        <v>74</v>
      </c>
      <c r="M28" s="85">
        <v>1759588</v>
      </c>
      <c r="N28" s="4"/>
      <c r="O28" s="1"/>
      <c r="P28" s="1"/>
      <c r="Q28" s="1"/>
      <c r="R28" s="1"/>
      <c r="S28" s="1"/>
      <c r="T28" s="1"/>
      <c r="U28" s="1"/>
      <c r="V28" s="1"/>
      <c r="W28" s="1"/>
    </row>
    <row r="29" spans="2:23">
      <c r="B29" s="1"/>
      <c r="C29" s="71"/>
      <c r="D29" s="21"/>
      <c r="E29" s="78"/>
      <c r="F29" s="75"/>
      <c r="G29" s="81"/>
      <c r="H29" s="64"/>
      <c r="I29" s="64"/>
      <c r="J29" s="5"/>
      <c r="K29" s="21"/>
      <c r="L29" s="21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</row>
    <row r="30" spans="2:23">
      <c r="B30" s="1"/>
      <c r="C30" s="71" t="s">
        <v>82</v>
      </c>
      <c r="D30" s="21" t="s">
        <v>56</v>
      </c>
      <c r="E30" s="78" t="s">
        <v>83</v>
      </c>
      <c r="F30" s="41" t="s">
        <v>72</v>
      </c>
      <c r="G30" s="80" t="s">
        <v>57</v>
      </c>
      <c r="H30" s="51">
        <v>4</v>
      </c>
      <c r="I30" s="51" t="s">
        <v>73</v>
      </c>
      <c r="J30" s="5">
        <v>2</v>
      </c>
      <c r="K30" s="21" t="s">
        <v>60</v>
      </c>
      <c r="L30" s="41" t="s">
        <v>74</v>
      </c>
      <c r="M30" s="47">
        <v>1759588</v>
      </c>
      <c r="N30" s="21"/>
      <c r="O30" s="1"/>
      <c r="P30" s="1"/>
      <c r="Q30" s="1"/>
      <c r="R30" s="1"/>
      <c r="S30" s="1"/>
      <c r="T30" s="1"/>
      <c r="U30" s="1"/>
      <c r="V30" s="1"/>
      <c r="W30" s="1"/>
    </row>
    <row r="31" spans="2:23">
      <c r="B31" s="1"/>
      <c r="C31" s="71"/>
      <c r="D31" s="21"/>
      <c r="E31" s="78"/>
      <c r="F31" s="75"/>
      <c r="G31" s="82"/>
      <c r="H31" s="65"/>
      <c r="I31" s="65"/>
      <c r="J31" s="84"/>
      <c r="K31" s="21"/>
      <c r="L31" s="21"/>
      <c r="M31" s="2"/>
      <c r="N31" s="21"/>
      <c r="O31" s="1"/>
      <c r="P31" s="1"/>
      <c r="Q31" s="1"/>
      <c r="R31" s="1"/>
      <c r="S31" s="1"/>
      <c r="T31" s="1"/>
      <c r="U31" s="1"/>
      <c r="V31" s="1"/>
      <c r="W31" s="1"/>
    </row>
    <row r="32" spans="2:23">
      <c r="B32" s="1"/>
      <c r="C32" s="71" t="s">
        <v>84</v>
      </c>
      <c r="D32" s="21" t="s">
        <v>56</v>
      </c>
      <c r="E32" s="78" t="s">
        <v>85</v>
      </c>
      <c r="F32" s="41" t="s">
        <v>72</v>
      </c>
      <c r="G32" s="80" t="s">
        <v>57</v>
      </c>
      <c r="H32" s="51">
        <v>4</v>
      </c>
      <c r="I32" s="51" t="s">
        <v>59</v>
      </c>
      <c r="J32" s="5">
        <v>1</v>
      </c>
      <c r="K32" s="21" t="s">
        <v>60</v>
      </c>
      <c r="L32" s="41" t="s">
        <v>74</v>
      </c>
      <c r="M32" s="47">
        <v>1759588</v>
      </c>
      <c r="N32" s="21" t="s">
        <v>86</v>
      </c>
      <c r="O32" s="1"/>
      <c r="P32" s="1"/>
      <c r="Q32" s="1"/>
      <c r="R32" s="1"/>
      <c r="S32" s="1"/>
      <c r="T32" s="1"/>
      <c r="U32" s="1"/>
      <c r="V32" s="1"/>
      <c r="W32" s="1"/>
    </row>
    <row r="33" spans="2:23">
      <c r="B33" s="1"/>
      <c r="C33" s="71" t="s">
        <v>87</v>
      </c>
      <c r="D33" s="21" t="s">
        <v>64</v>
      </c>
      <c r="E33" s="79" t="s">
        <v>57</v>
      </c>
      <c r="F33" s="76" t="s">
        <v>65</v>
      </c>
      <c r="G33" s="80" t="s">
        <v>57</v>
      </c>
      <c r="H33" s="51">
        <v>4</v>
      </c>
      <c r="I33" s="51" t="s">
        <v>88</v>
      </c>
      <c r="J33" s="5">
        <v>2</v>
      </c>
      <c r="K33" s="21" t="s">
        <v>60</v>
      </c>
      <c r="L33" s="41" t="s">
        <v>66</v>
      </c>
      <c r="M33" s="4">
        <v>7410873</v>
      </c>
      <c r="N33" s="47" t="s">
        <v>67</v>
      </c>
      <c r="O33" s="1"/>
      <c r="P33" s="1"/>
      <c r="Q33" s="1"/>
      <c r="R33" s="1"/>
      <c r="S33" s="1"/>
      <c r="T33" s="1"/>
      <c r="U33" s="1"/>
      <c r="V33" s="1"/>
      <c r="W33" s="1"/>
    </row>
    <row r="34" spans="2:23">
      <c r="B34" s="1"/>
      <c r="C34" s="71"/>
      <c r="D34" s="21"/>
      <c r="E34" s="78"/>
      <c r="F34" s="41"/>
      <c r="G34" s="80"/>
      <c r="H34" s="51"/>
      <c r="I34" s="51"/>
      <c r="J34" s="5"/>
      <c r="K34" s="21"/>
      <c r="L34" s="41"/>
      <c r="M34" s="4"/>
      <c r="N34" s="21"/>
      <c r="O34" s="1"/>
      <c r="P34" s="1"/>
      <c r="Q34" s="1"/>
      <c r="R34" s="1"/>
      <c r="S34" s="1"/>
      <c r="T34" s="1"/>
      <c r="U34" s="1"/>
      <c r="V34" s="1"/>
      <c r="W34" s="1"/>
    </row>
    <row r="35" spans="2:23">
      <c r="B35" s="1"/>
      <c r="C35" s="71"/>
      <c r="D35" s="21"/>
      <c r="E35" s="78"/>
      <c r="F35" s="75"/>
      <c r="G35" s="80"/>
      <c r="H35" s="51"/>
      <c r="I35" s="51"/>
      <c r="J35" s="5"/>
      <c r="K35" s="21"/>
      <c r="L35" s="21"/>
      <c r="M35" s="4"/>
      <c r="N35" s="21"/>
      <c r="O35" s="1"/>
      <c r="P35" s="1"/>
      <c r="Q35" s="1"/>
      <c r="R35" s="1"/>
      <c r="S35" s="1"/>
      <c r="T35" s="1"/>
      <c r="U35" s="1"/>
      <c r="V35" s="1"/>
      <c r="W35" s="1"/>
    </row>
    <row r="36" spans="2:23">
      <c r="B36" s="1"/>
      <c r="C36" s="71" t="s">
        <v>89</v>
      </c>
      <c r="D36" s="21" t="s">
        <v>56</v>
      </c>
      <c r="E36" s="78" t="s">
        <v>90</v>
      </c>
      <c r="F36" s="41" t="s">
        <v>72</v>
      </c>
      <c r="G36" s="80" t="s">
        <v>57</v>
      </c>
      <c r="H36" s="51">
        <v>4</v>
      </c>
      <c r="I36" s="51" t="s">
        <v>73</v>
      </c>
      <c r="J36" s="5">
        <v>2</v>
      </c>
      <c r="K36" s="21" t="s">
        <v>60</v>
      </c>
      <c r="L36" s="41" t="s">
        <v>74</v>
      </c>
      <c r="M36" s="47">
        <v>1759588</v>
      </c>
      <c r="N36" s="21" t="s">
        <v>86</v>
      </c>
      <c r="O36" s="1"/>
      <c r="P36" s="1"/>
      <c r="Q36" s="1"/>
      <c r="R36" s="1"/>
      <c r="S36" s="1"/>
      <c r="T36" s="1"/>
      <c r="U36" s="1"/>
      <c r="V36" s="1"/>
      <c r="W36" s="1"/>
    </row>
    <row r="37" spans="2:23">
      <c r="B37" s="1"/>
      <c r="C37" s="71"/>
      <c r="D37" s="21"/>
      <c r="E37" s="78"/>
      <c r="F37" s="75"/>
      <c r="G37" s="80"/>
      <c r="H37" s="51"/>
      <c r="I37" s="51"/>
      <c r="J37" s="5"/>
      <c r="K37" s="21"/>
      <c r="L37" s="21"/>
      <c r="M37" s="4"/>
      <c r="N37" s="21"/>
      <c r="O37" s="1"/>
      <c r="P37" s="1"/>
      <c r="Q37" s="1"/>
      <c r="R37" s="1"/>
      <c r="S37" s="1"/>
      <c r="T37" s="1"/>
      <c r="U37" s="1"/>
      <c r="V37" s="1"/>
      <c r="W37" s="1"/>
    </row>
    <row r="38" spans="2:23">
      <c r="B38" s="1"/>
      <c r="C38" s="71" t="s">
        <v>91</v>
      </c>
      <c r="D38" s="22" t="s">
        <v>56</v>
      </c>
      <c r="E38" s="78" t="s">
        <v>92</v>
      </c>
      <c r="F38" s="41" t="s">
        <v>72</v>
      </c>
      <c r="G38" s="80" t="s">
        <v>57</v>
      </c>
      <c r="H38" s="51">
        <v>4</v>
      </c>
      <c r="I38" s="51" t="s">
        <v>73</v>
      </c>
      <c r="J38" s="5">
        <v>2</v>
      </c>
      <c r="K38" s="21" t="s">
        <v>60</v>
      </c>
      <c r="L38" s="41" t="s">
        <v>74</v>
      </c>
      <c r="M38" s="47">
        <v>1759588</v>
      </c>
      <c r="N38" s="21" t="s">
        <v>86</v>
      </c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71" t="s">
        <v>93</v>
      </c>
      <c r="D39" s="22" t="s">
        <v>56</v>
      </c>
      <c r="E39" s="78" t="s">
        <v>92</v>
      </c>
      <c r="F39" s="41" t="s">
        <v>72</v>
      </c>
      <c r="G39" s="80" t="s">
        <v>57</v>
      </c>
      <c r="H39" s="51">
        <v>4</v>
      </c>
      <c r="I39" s="51" t="s">
        <v>73</v>
      </c>
      <c r="J39" s="5">
        <v>2</v>
      </c>
      <c r="K39" s="21" t="s">
        <v>60</v>
      </c>
      <c r="L39" s="41" t="s">
        <v>74</v>
      </c>
      <c r="M39" s="47">
        <v>1759588</v>
      </c>
      <c r="N39" s="21" t="s">
        <v>86</v>
      </c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22"/>
      <c r="D40" s="22"/>
      <c r="E40" s="11"/>
      <c r="F40" s="75"/>
      <c r="G40" s="81"/>
      <c r="H40" s="64"/>
      <c r="I40" s="64"/>
      <c r="J40" s="11"/>
      <c r="K40" s="21"/>
      <c r="L40" s="21"/>
      <c r="M40" s="24"/>
      <c r="N40" s="22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21"/>
      <c r="D41" s="21"/>
      <c r="E41" s="5"/>
      <c r="F41" s="41"/>
      <c r="G41" s="82"/>
      <c r="H41" s="65"/>
      <c r="I41" s="65"/>
      <c r="J41" s="21"/>
      <c r="K41" s="3"/>
      <c r="L41" s="40"/>
      <c r="M41" s="66"/>
      <c r="N41" s="21"/>
      <c r="O41" s="1"/>
      <c r="P41" s="1"/>
      <c r="Q41" s="1"/>
      <c r="R41" s="1"/>
      <c r="S41" s="1"/>
      <c r="T41" s="1"/>
      <c r="U41" s="1"/>
      <c r="V41" s="1"/>
      <c r="W41" s="1"/>
    </row>
    <row r="42" spans="2:23">
      <c r="B42" s="1"/>
      <c r="C42" s="22"/>
      <c r="D42" s="22"/>
      <c r="E42" s="11"/>
      <c r="F42" s="75"/>
      <c r="G42" s="83"/>
      <c r="H42" s="38"/>
      <c r="I42" s="38"/>
      <c r="J42" s="22"/>
      <c r="K42" s="22"/>
      <c r="L42" s="70"/>
      <c r="M42" s="70"/>
      <c r="N42" s="70"/>
      <c r="O42" s="1"/>
      <c r="P42" s="1"/>
      <c r="Q42" s="1"/>
      <c r="R42" s="1"/>
      <c r="S42" s="1"/>
      <c r="T42" s="1"/>
      <c r="U42" s="1"/>
      <c r="V42" s="1"/>
      <c r="W42" s="1"/>
    </row>
    <row r="43" spans="2:23">
      <c r="B43" s="1"/>
      <c r="C43" s="1"/>
      <c r="D43" s="1"/>
      <c r="E43" s="60"/>
      <c r="F43" s="37"/>
      <c r="G43" s="56"/>
      <c r="H43" s="67"/>
      <c r="I43" s="67"/>
      <c r="J43" s="1"/>
      <c r="K43" s="1"/>
      <c r="L43" s="44"/>
      <c r="M43" s="1"/>
      <c r="N43" s="47"/>
      <c r="O43" s="1"/>
      <c r="P43" s="1"/>
      <c r="Q43" s="1"/>
      <c r="R43" s="1"/>
      <c r="S43" s="1"/>
      <c r="T43" s="1"/>
    </row>
    <row r="44" spans="2:23">
      <c r="B44" s="1"/>
      <c r="C44" s="1"/>
      <c r="D44" s="1"/>
      <c r="E44" s="1"/>
      <c r="F44" s="44"/>
      <c r="G44" s="56"/>
      <c r="H44" s="67"/>
      <c r="I44" s="67"/>
      <c r="J44" s="1"/>
      <c r="K44" s="1"/>
      <c r="L44" s="44"/>
      <c r="M44" s="1"/>
      <c r="N44" s="1"/>
      <c r="O44" s="1"/>
      <c r="P44" s="1"/>
      <c r="Q44" s="1"/>
      <c r="R44" s="1"/>
      <c r="S44" s="1"/>
      <c r="T44" s="1"/>
    </row>
    <row r="45" spans="2:23">
      <c r="B45" s="1"/>
      <c r="C45" s="1"/>
      <c r="D45" s="1"/>
      <c r="E45" s="1"/>
      <c r="F45" s="55"/>
      <c r="G45" s="56"/>
      <c r="H45" s="67"/>
      <c r="I45" s="6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3" ht="60.75">
      <c r="B46" s="1"/>
      <c r="C46" s="1" t="s">
        <v>94</v>
      </c>
      <c r="D46" s="95" t="s">
        <v>95</v>
      </c>
      <c r="E46" s="1"/>
      <c r="F46" s="68"/>
      <c r="G46" s="56"/>
      <c r="H46" s="69"/>
      <c r="I46" s="6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3">
      <c r="B47" s="1"/>
      <c r="C47" s="1"/>
      <c r="E47" s="1"/>
      <c r="F47" s="55"/>
      <c r="G47" s="56"/>
      <c r="H47" s="67"/>
      <c r="I47" s="6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3">
      <c r="B48" s="1"/>
      <c r="C48" s="1"/>
      <c r="D48" s="1"/>
      <c r="E48" s="60"/>
      <c r="F48" s="44"/>
      <c r="G48" s="56"/>
      <c r="H48" s="67"/>
      <c r="I48" s="67"/>
      <c r="J48" s="1"/>
      <c r="K48" s="1"/>
      <c r="L48" s="44"/>
      <c r="M48" s="47"/>
      <c r="N48" s="1"/>
      <c r="O48" s="1"/>
      <c r="P48" s="1"/>
      <c r="Q48" s="1"/>
      <c r="R48" s="1"/>
      <c r="S48" s="1"/>
      <c r="T48" s="1"/>
    </row>
    <row r="49" spans="2:22">
      <c r="B49" s="1"/>
      <c r="C49" s="1"/>
      <c r="D49" s="1"/>
      <c r="E49" s="60"/>
      <c r="F49" s="44"/>
      <c r="G49" s="56"/>
      <c r="H49" s="67"/>
      <c r="I49" s="67"/>
      <c r="J49" s="1"/>
      <c r="K49" s="1"/>
      <c r="L49" s="44"/>
      <c r="M49" s="47"/>
      <c r="N49" s="1"/>
      <c r="O49" s="1"/>
      <c r="P49" s="1"/>
      <c r="Q49" s="1"/>
      <c r="R49" s="1"/>
      <c r="S49" s="1"/>
      <c r="T49" s="1"/>
    </row>
    <row r="50" spans="2:22">
      <c r="B50" s="1"/>
      <c r="C50" s="1"/>
      <c r="D50" s="1"/>
      <c r="E50" s="60"/>
      <c r="F50" s="44"/>
      <c r="G50" s="56"/>
      <c r="H50" s="67"/>
      <c r="I50" s="67"/>
      <c r="J50" s="1"/>
      <c r="K50" s="1"/>
      <c r="L50" s="44"/>
      <c r="M50" s="47"/>
      <c r="N50" s="1"/>
      <c r="O50" s="1"/>
      <c r="P50" s="1"/>
      <c r="Q50" s="1"/>
      <c r="R50" s="1"/>
      <c r="S50" s="1"/>
      <c r="T50" s="1"/>
    </row>
    <row r="51" spans="2:22">
      <c r="B51" s="1"/>
      <c r="C51" s="1"/>
      <c r="D51" s="1"/>
      <c r="E51" s="1"/>
      <c r="F51" s="55"/>
      <c r="G51" s="56"/>
      <c r="H51" s="69"/>
      <c r="I51" s="6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2">
      <c r="B52" s="1"/>
      <c r="C52" s="1"/>
      <c r="D52" s="1"/>
      <c r="E52" s="1"/>
      <c r="F52" s="1"/>
      <c r="G52" s="55"/>
      <c r="H52" s="56"/>
      <c r="I52" s="1"/>
      <c r="J52" s="6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E53" s="1"/>
      <c r="F53" s="1"/>
      <c r="G53" s="55"/>
      <c r="H53" s="56"/>
      <c r="I53" s="1"/>
      <c r="J53" s="6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ht="18.75">
      <c r="B54" s="1"/>
      <c r="C54" s="1"/>
      <c r="D54" s="63" t="s">
        <v>96</v>
      </c>
      <c r="F54" s="1"/>
      <c r="G54" s="55"/>
      <c r="H54" s="56"/>
      <c r="I54" s="1"/>
      <c r="J54" s="6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89" t="s">
        <v>97</v>
      </c>
      <c r="E55" s="89" t="s">
        <v>98</v>
      </c>
      <c r="F55" s="89" t="s">
        <v>99</v>
      </c>
      <c r="G55" s="89" t="s">
        <v>100</v>
      </c>
      <c r="H55" s="56"/>
      <c r="I55" s="1"/>
      <c r="J55" s="6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/>
      <c r="C56" s="1"/>
      <c r="D56" s="21" cm="1">
        <f t="array" ref="D56:D58">_xlfn.UNIQUE(_xlfn._xlws.FILTER(Table169[varenr],Table169[varenr]&lt;&gt;""))</f>
        <v>8766143</v>
      </c>
      <c r="E56" s="21">
        <f>COUNTIF(Table169[varenr],D56)</f>
        <v>1</v>
      </c>
      <c r="F56" s="21">
        <v>0</v>
      </c>
      <c r="G56" s="91">
        <f>E56+F56</f>
        <v>1</v>
      </c>
      <c r="I56" s="1"/>
      <c r="J56" s="92" t="s">
        <v>101</v>
      </c>
      <c r="K56" s="54" t="s">
        <v>74</v>
      </c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21">
        <v>7410873</v>
      </c>
      <c r="E57" s="21">
        <f>COUNTIF(Table169[varenr],D57)</f>
        <v>4</v>
      </c>
      <c r="F57" s="21">
        <v>1</v>
      </c>
      <c r="G57" s="91">
        <f t="shared" ref="G57:G58" si="0">E57+F57</f>
        <v>5</v>
      </c>
      <c r="I57" s="1"/>
      <c r="J57" s="92" t="s">
        <v>102</v>
      </c>
      <c r="K57" s="74" t="s">
        <v>103</v>
      </c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/>
      <c r="C58" s="1"/>
      <c r="D58" s="90">
        <v>1759588</v>
      </c>
      <c r="E58" s="21">
        <f>COUNTIF(Table169[varenr],D58)</f>
        <v>10</v>
      </c>
      <c r="F58" s="21">
        <v>3</v>
      </c>
      <c r="G58" s="91">
        <f t="shared" si="0"/>
        <v>13</v>
      </c>
      <c r="H58" s="56"/>
      <c r="I58" s="1"/>
      <c r="J58" s="60"/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>
      <c r="B59" s="1"/>
      <c r="E59" s="1">
        <f>COUNTIF(Table169[varenr],D59)</f>
        <v>0</v>
      </c>
      <c r="G59" s="88"/>
      <c r="N59" s="1"/>
      <c r="O59" s="1"/>
      <c r="P59" s="1"/>
      <c r="Q59" s="1"/>
      <c r="R59" s="1"/>
      <c r="S59" s="1"/>
      <c r="T59" s="1"/>
      <c r="U59" s="1"/>
      <c r="V59" s="1"/>
    </row>
    <row r="60" spans="2:22">
      <c r="B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"/>
      <c r="N61" s="1"/>
      <c r="O61" s="1"/>
      <c r="P61" s="1"/>
      <c r="Q61" s="1"/>
      <c r="R61" s="1"/>
      <c r="S61" s="1"/>
      <c r="T61" s="1"/>
      <c r="U61" s="1"/>
      <c r="V61" s="1"/>
    </row>
    <row r="62" spans="2:22">
      <c r="B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/>
      <c r="C63" s="1"/>
      <c r="D63" t="s">
        <v>104</v>
      </c>
      <c r="E63" s="1">
        <f>SUM(E56:E59)</f>
        <v>15</v>
      </c>
      <c r="F63" s="1">
        <f t="shared" ref="F63:G63" si="1">SUM(F56:F59)</f>
        <v>4</v>
      </c>
      <c r="G63" s="1">
        <f t="shared" si="1"/>
        <v>19</v>
      </c>
      <c r="H63" s="1"/>
      <c r="I63" s="1"/>
      <c r="J63" s="6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>
      <c r="B64" s="1"/>
      <c r="C64" s="1"/>
      <c r="E64" s="1"/>
      <c r="I64" s="1"/>
      <c r="J64" s="6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6" spans="3:5">
      <c r="D66" t="s">
        <v>105</v>
      </c>
    </row>
    <row r="67" spans="3:5" ht="30.75">
      <c r="D67" s="93" t="s">
        <v>106</v>
      </c>
      <c r="E67" s="54" t="s">
        <v>107</v>
      </c>
    </row>
    <row r="68" spans="3:5">
      <c r="E68" s="54" t="s">
        <v>108</v>
      </c>
    </row>
    <row r="73" spans="3:5" ht="18.75">
      <c r="C73" s="94" t="s">
        <v>109</v>
      </c>
    </row>
    <row r="75" spans="3:5">
      <c r="C75" s="88" t="s">
        <v>110</v>
      </c>
      <c r="D75" s="88" t="s">
        <v>111</v>
      </c>
      <c r="E75" s="88" t="s">
        <v>53</v>
      </c>
    </row>
    <row r="76" spans="3:5">
      <c r="C76" t="s">
        <v>112</v>
      </c>
      <c r="D76">
        <v>5</v>
      </c>
      <c r="E76" t="s">
        <v>113</v>
      </c>
    </row>
    <row r="77" spans="3:5">
      <c r="D77" t="s">
        <v>114</v>
      </c>
    </row>
    <row r="78" spans="3:5">
      <c r="D78" t="s">
        <v>114</v>
      </c>
    </row>
  </sheetData>
  <hyperlinks>
    <hyperlink ref="L16" r:id="rId1" xr:uid="{D30C24E4-CDCE-4408-95F9-AA824D0CC303}"/>
    <hyperlink ref="L18" r:id="rId2" xr:uid="{D591A8EB-C5D1-48D2-BD3D-27B4C5E87D55}"/>
    <hyperlink ref="L23" r:id="rId3" xr:uid="{CBB447C2-13FC-4D0F-A70D-3B4D6E4B9D79}"/>
    <hyperlink ref="K56" r:id="rId4" xr:uid="{37B70271-1D72-483C-991B-FA643C39C8A1}"/>
    <hyperlink ref="F18" r:id="rId5" xr:uid="{147E8C68-6E81-41A7-A1C4-7E914DDDE8E0}"/>
    <hyperlink ref="F23" r:id="rId6" xr:uid="{DE872BC0-CE33-4A31-8DFF-31FFC500D30C}"/>
    <hyperlink ref="F16" r:id="rId7" xr:uid="{3DA86EC2-1FF0-4FE4-AD64-CF9750A38C5A}"/>
    <hyperlink ref="L19" r:id="rId8" xr:uid="{30DE193A-54D3-4EDA-9E62-565D84AFA7E7}"/>
    <hyperlink ref="F19" r:id="rId9" xr:uid="{EF8FEF7C-A238-4F89-AE9C-69C20009CF0F}"/>
    <hyperlink ref="E9" r:id="rId10" xr:uid="{B8E37D4C-8927-4265-BD64-B82B3CCDC5FD}"/>
    <hyperlink ref="D9" r:id="rId11" xr:uid="{6139AD96-5E32-4124-8436-DC827382F061}"/>
    <hyperlink ref="L33" r:id="rId12" xr:uid="{4DE86CC8-6DAC-4655-A51D-7FF4DAF2985D}"/>
    <hyperlink ref="F33" r:id="rId13" xr:uid="{96B3CCA6-81ED-43E7-9E98-F4DF980E1626}"/>
    <hyperlink ref="E67" r:id="rId14" xr:uid="{D44AE048-0A1E-4C1D-B00A-027F9C028789}"/>
    <hyperlink ref="E68" r:id="rId15" xr:uid="{2534D09B-CAC2-4456-B139-7CCEDDEE212A}"/>
    <hyperlink ref="L22" r:id="rId16" xr:uid="{D326F1C1-A539-4484-B1A9-1062971A48CD}"/>
    <hyperlink ref="L25" r:id="rId17" xr:uid="{008534F7-8B3C-4120-957C-4B2A81BD176B}"/>
    <hyperlink ref="L26:L28" r:id="rId18" display="A9RA3A0.tmp (mouser.com)" xr:uid="{5EC152FE-F3BB-4496-A93C-F67EAFACCA4A}"/>
    <hyperlink ref="L30" r:id="rId19" xr:uid="{F53BD268-F666-4A42-BDD3-195982004085}"/>
    <hyperlink ref="L32" r:id="rId20" xr:uid="{D01703D1-A624-4CC7-AF10-E04737400366}"/>
    <hyperlink ref="L36" r:id="rId21" xr:uid="{0C766D94-1BA1-41DA-B12B-F0982B53F5FF}"/>
    <hyperlink ref="L38" r:id="rId22" xr:uid="{C38342FF-AEA4-42EF-95EF-B1E8D16C03EA}"/>
    <hyperlink ref="L39" r:id="rId23" xr:uid="{3C68E74F-633F-4357-8907-7CC3C791054E}"/>
    <hyperlink ref="F36" r:id="rId24" xr:uid="{912C5719-E211-4DAD-87A3-1E6812DECA94}"/>
    <hyperlink ref="F38" r:id="rId25" xr:uid="{F659F455-A10D-4B8D-9DEF-87BFE2375C69}"/>
    <hyperlink ref="F39" r:id="rId26" xr:uid="{356C8988-A66F-4EB3-AEA7-C7A2B4C683DD}"/>
    <hyperlink ref="F28" r:id="rId27" xr:uid="{8E837D2E-3790-470C-B180-5F0F0F5D73EC}"/>
    <hyperlink ref="F27" r:id="rId28" xr:uid="{5B22BE97-C4D8-4FE2-9F1A-55FAB5C6E8A6}"/>
    <hyperlink ref="F26" r:id="rId29" xr:uid="{386B7946-8981-47E5-9960-029C6EDA82F4}"/>
    <hyperlink ref="F25" r:id="rId30" xr:uid="{5F471D79-312D-47B9-8DCD-A73240389F57}"/>
    <hyperlink ref="F22" r:id="rId31" xr:uid="{D3FB0434-F709-4EA2-9063-2181E8DC3849}"/>
    <hyperlink ref="F30" r:id="rId32" xr:uid="{A08DAE30-2483-43F7-8ECF-91B7C43F8525}"/>
    <hyperlink ref="F32" r:id="rId33" xr:uid="{2A3CA96F-0168-4AD4-AC8E-6333C5807FC0}"/>
    <hyperlink ref="D46" r:id="rId34" xr:uid="{A7793D5B-A15D-4AD2-A746-D805B88FA14F}"/>
  </hyperlinks>
  <pageMargins left="0.7" right="0.7" top="0.75" bottom="0.75" header="0.3" footer="0.3"/>
  <drawing r:id="rId35"/>
  <tableParts count="3">
    <tablePart r:id="rId36"/>
    <tablePart r:id="rId37"/>
    <tablePart r:id="rId3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ACB9-67B2-40A1-A25E-04D4ED528B39}">
  <dimension ref="C2:D3"/>
  <sheetViews>
    <sheetView workbookViewId="0">
      <selection activeCell="D4" sqref="D4"/>
    </sheetView>
  </sheetViews>
  <sheetFormatPr defaultRowHeight="15"/>
  <cols>
    <col min="3" max="3" width="17" bestFit="1" customWidth="1"/>
  </cols>
  <sheetData>
    <row r="2" spans="3:4">
      <c r="D2" t="s">
        <v>115</v>
      </c>
    </row>
    <row r="3" spans="3:4">
      <c r="C3" t="s">
        <v>116</v>
      </c>
      <c r="D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B7A3-D3DD-4665-A412-D4739BCD68D8}">
  <dimension ref="B2:X66"/>
  <sheetViews>
    <sheetView topLeftCell="A24" workbookViewId="0">
      <selection activeCell="D52" sqref="D52"/>
    </sheetView>
  </sheetViews>
  <sheetFormatPr defaultRowHeight="15"/>
  <cols>
    <col min="3" max="3" width="23.85546875" customWidth="1"/>
    <col min="4" max="4" width="51.7109375" customWidth="1"/>
    <col min="5" max="5" width="20.42578125" bestFit="1" customWidth="1"/>
    <col min="6" max="6" width="12.5703125" customWidth="1"/>
    <col min="7" max="7" width="11.7109375" customWidth="1"/>
    <col min="8" max="8" width="12.85546875" customWidth="1"/>
    <col min="9" max="9" width="16.140625" customWidth="1"/>
    <col min="10" max="10" width="16" style="61" customWidth="1"/>
    <col min="11" max="11" width="9" bestFit="1" customWidth="1"/>
    <col min="13" max="13" width="9" bestFit="1" customWidth="1"/>
    <col min="14" max="14" width="16.42578125" customWidth="1"/>
    <col min="15" max="15" width="56.85546875" bestFit="1" customWidth="1"/>
  </cols>
  <sheetData>
    <row r="2" spans="2:13">
      <c r="B2" s="1"/>
      <c r="C2" s="19"/>
      <c r="D2" s="1"/>
      <c r="E2" s="1"/>
      <c r="F2" s="1"/>
      <c r="G2" s="1"/>
      <c r="H2" s="1"/>
      <c r="I2" s="1"/>
      <c r="J2" s="60"/>
    </row>
    <row r="3" spans="2:13">
      <c r="B3" s="1"/>
      <c r="C3" t="s">
        <v>27</v>
      </c>
      <c r="D3" t="s">
        <v>28</v>
      </c>
      <c r="E3" t="s">
        <v>29</v>
      </c>
      <c r="F3" t="s">
        <v>30</v>
      </c>
    </row>
    <row r="4" spans="2:13">
      <c r="B4" s="1"/>
      <c r="C4" s="48" t="s">
        <v>31</v>
      </c>
      <c r="D4" s="49">
        <f>COUNTA(D18:D51)</f>
        <v>25</v>
      </c>
      <c r="E4" s="49">
        <f>SUM(Table48[Antal hver])</f>
        <v>24</v>
      </c>
      <c r="F4" s="49">
        <f>SUM(Table16[digital GPIO-Pins])</f>
        <v>52</v>
      </c>
    </row>
    <row r="5" spans="2:13">
      <c r="B5" s="1"/>
      <c r="C5" s="1"/>
      <c r="D5" s="1"/>
      <c r="E5" s="1"/>
      <c r="F5" s="1"/>
    </row>
    <row r="6" spans="2:13">
      <c r="B6" s="1"/>
      <c r="C6" s="1" t="s">
        <v>32</v>
      </c>
      <c r="D6" s="1" t="s">
        <v>32</v>
      </c>
    </row>
    <row r="7" spans="2:13">
      <c r="B7" s="1"/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118</v>
      </c>
    </row>
    <row r="8" spans="2:13">
      <c r="B8" s="1"/>
      <c r="C8">
        <v>2</v>
      </c>
      <c r="F8">
        <f>COUNTIF($I$18:$I$54,"=2")</f>
        <v>7</v>
      </c>
      <c r="H8">
        <v>8</v>
      </c>
    </row>
    <row r="9" spans="2:13">
      <c r="B9" s="1"/>
      <c r="D9" s="54"/>
      <c r="E9" s="54"/>
    </row>
    <row r="10" spans="2:13">
      <c r="B10" s="1"/>
      <c r="C10">
        <v>4</v>
      </c>
      <c r="D10" s="54" t="s">
        <v>39</v>
      </c>
      <c r="E10" s="54" t="s">
        <v>40</v>
      </c>
      <c r="F10">
        <f>COUNTIF($I$18:$I$54,"=4")</f>
        <v>15</v>
      </c>
      <c r="H10">
        <v>11</v>
      </c>
    </row>
    <row r="11" spans="2:13">
      <c r="B11" s="1"/>
      <c r="C11" s="1">
        <v>8</v>
      </c>
      <c r="D11" s="54" t="s">
        <v>119</v>
      </c>
      <c r="E11" s="54" t="s">
        <v>120</v>
      </c>
      <c r="F11">
        <f>COUNTIF($I$18:$I$54,"=8")</f>
        <v>2</v>
      </c>
      <c r="H11">
        <v>17</v>
      </c>
    </row>
    <row r="13" spans="2:13">
      <c r="G13" s="57" t="s">
        <v>121</v>
      </c>
      <c r="H13" s="57">
        <f>F8*H8+F10*H10+F11*H11</f>
        <v>255</v>
      </c>
      <c r="I13" t="s">
        <v>122</v>
      </c>
    </row>
    <row r="14" spans="2:13">
      <c r="I14" s="58" t="s">
        <v>43</v>
      </c>
    </row>
    <row r="16" spans="2:13">
      <c r="B16" s="1"/>
      <c r="D16" s="1"/>
      <c r="E16" s="1"/>
      <c r="F16" s="1"/>
      <c r="G16" s="1"/>
      <c r="H16" s="1"/>
      <c r="I16" s="1"/>
      <c r="J16" s="60"/>
      <c r="K16" s="1"/>
      <c r="M16" s="1"/>
    </row>
    <row r="17" spans="2:24">
      <c r="B17" s="1"/>
      <c r="C17" s="2" t="s">
        <v>123</v>
      </c>
      <c r="D17" s="3" t="s">
        <v>45</v>
      </c>
      <c r="E17" s="3" t="s">
        <v>46</v>
      </c>
      <c r="F17" s="3" t="s">
        <v>47</v>
      </c>
      <c r="G17" s="27" t="s">
        <v>16</v>
      </c>
      <c r="H17" s="3" t="s">
        <v>48</v>
      </c>
      <c r="I17" s="3" t="s">
        <v>33</v>
      </c>
      <c r="J17" s="62" t="s">
        <v>49</v>
      </c>
      <c r="K17" s="3" t="s">
        <v>50</v>
      </c>
      <c r="L17" s="3" t="s">
        <v>51</v>
      </c>
      <c r="M17" s="3" t="s">
        <v>52</v>
      </c>
      <c r="N17" s="3" t="s">
        <v>53</v>
      </c>
      <c r="O17" s="3" t="s">
        <v>54</v>
      </c>
    </row>
    <row r="18" spans="2:24">
      <c r="B18" s="1"/>
      <c r="C18" s="23" t="s">
        <v>124</v>
      </c>
      <c r="D18" s="21" t="s">
        <v>55</v>
      </c>
      <c r="E18" s="21" t="s">
        <v>56</v>
      </c>
      <c r="F18" s="32" t="s">
        <v>57</v>
      </c>
      <c r="G18" s="36" t="s">
        <v>58</v>
      </c>
      <c r="H18" s="31" t="s">
        <v>57</v>
      </c>
      <c r="I18" s="51">
        <v>2</v>
      </c>
      <c r="J18" s="32" t="s">
        <v>59</v>
      </c>
      <c r="K18" s="3">
        <v>1</v>
      </c>
      <c r="L18" s="3" t="s">
        <v>60</v>
      </c>
      <c r="M18" s="40" t="s">
        <v>61</v>
      </c>
      <c r="N18" s="3">
        <v>8766143</v>
      </c>
      <c r="O18" s="3" t="s">
        <v>62</v>
      </c>
      <c r="U18" s="1"/>
      <c r="V18" s="1"/>
      <c r="W18" s="1"/>
      <c r="X18" s="1"/>
    </row>
    <row r="19" spans="2:24">
      <c r="B19" s="1"/>
      <c r="C19" s="4"/>
      <c r="D19" s="21"/>
      <c r="E19" s="21"/>
      <c r="F19" s="21"/>
      <c r="G19" s="28"/>
      <c r="H19" s="31"/>
      <c r="I19" s="51"/>
      <c r="J19" s="51"/>
      <c r="K19" s="21"/>
      <c r="L19" s="21"/>
      <c r="M19" s="21"/>
      <c r="N19" s="21"/>
      <c r="O19" s="21"/>
      <c r="U19" s="1"/>
      <c r="V19" s="1"/>
      <c r="W19" s="1"/>
      <c r="X19" s="1"/>
    </row>
    <row r="20" spans="2:24">
      <c r="B20" s="1"/>
      <c r="C20" s="23" t="s">
        <v>125</v>
      </c>
      <c r="D20" s="21" t="s">
        <v>63</v>
      </c>
      <c r="E20" s="21" t="s">
        <v>64</v>
      </c>
      <c r="F20" s="32" t="s">
        <v>57</v>
      </c>
      <c r="G20" s="29" t="s">
        <v>65</v>
      </c>
      <c r="H20" s="31" t="s">
        <v>57</v>
      </c>
      <c r="I20" s="51">
        <v>4</v>
      </c>
      <c r="J20" s="51" t="s">
        <v>57</v>
      </c>
      <c r="K20" s="21">
        <v>2</v>
      </c>
      <c r="L20" s="21" t="s">
        <v>60</v>
      </c>
      <c r="M20" s="54" t="s">
        <v>66</v>
      </c>
      <c r="N20" s="21">
        <v>7410873</v>
      </c>
      <c r="O20" s="47" t="s">
        <v>67</v>
      </c>
      <c r="U20" s="1"/>
      <c r="V20" s="1"/>
      <c r="W20" s="1"/>
      <c r="X20" s="1"/>
    </row>
    <row r="21" spans="2:24">
      <c r="B21" s="1"/>
      <c r="C21" s="4"/>
      <c r="D21" s="21" t="s">
        <v>126</v>
      </c>
      <c r="E21" s="21" t="s">
        <v>56</v>
      </c>
      <c r="F21" s="22" t="s">
        <v>127</v>
      </c>
      <c r="G21" s="54" t="s">
        <v>72</v>
      </c>
      <c r="H21" s="31" t="s">
        <v>57</v>
      </c>
      <c r="I21" s="51">
        <v>4</v>
      </c>
      <c r="J21" s="32" t="s">
        <v>59</v>
      </c>
      <c r="K21" s="21">
        <v>1</v>
      </c>
      <c r="L21" s="21" t="s">
        <v>60</v>
      </c>
      <c r="M21" s="54" t="s">
        <v>128</v>
      </c>
      <c r="N21" s="21">
        <v>1759213</v>
      </c>
      <c r="O21" s="21" t="s">
        <v>129</v>
      </c>
      <c r="U21" s="1"/>
      <c r="V21" s="1"/>
      <c r="W21" s="1"/>
      <c r="X21" s="1"/>
    </row>
    <row r="22" spans="2:24">
      <c r="B22" s="1"/>
      <c r="C22" s="24"/>
      <c r="D22" s="22" t="s">
        <v>130</v>
      </c>
      <c r="E22" s="21" t="s">
        <v>56</v>
      </c>
      <c r="F22" s="22" t="s">
        <v>127</v>
      </c>
      <c r="G22" s="54" t="s">
        <v>72</v>
      </c>
      <c r="H22" s="31" t="s">
        <v>57</v>
      </c>
      <c r="I22" s="51">
        <v>4</v>
      </c>
      <c r="J22" s="32" t="s">
        <v>59</v>
      </c>
      <c r="K22" s="21">
        <v>1</v>
      </c>
      <c r="L22" s="21" t="s">
        <v>60</v>
      </c>
      <c r="M22" s="54" t="s">
        <v>128</v>
      </c>
      <c r="N22" s="21">
        <v>1759213</v>
      </c>
      <c r="O22" s="21" t="s">
        <v>129</v>
      </c>
      <c r="U22" s="1"/>
      <c r="V22" s="1"/>
      <c r="W22" s="1"/>
      <c r="X22" s="1"/>
    </row>
    <row r="23" spans="2:24">
      <c r="B23" s="1"/>
      <c r="C23" s="4"/>
      <c r="D23" s="21"/>
      <c r="E23" s="21"/>
      <c r="F23" s="21"/>
      <c r="G23" s="28"/>
      <c r="H23" s="31"/>
      <c r="I23" s="51"/>
      <c r="J23" s="51"/>
      <c r="K23" s="21"/>
      <c r="L23" s="21"/>
      <c r="M23" s="21"/>
      <c r="N23" s="21"/>
      <c r="O23" s="21"/>
      <c r="T23" s="1"/>
      <c r="U23" s="1"/>
      <c r="V23" s="1"/>
      <c r="W23" s="1"/>
      <c r="X23" s="1"/>
    </row>
    <row r="24" spans="2:24">
      <c r="B24" s="1"/>
      <c r="C24" s="4" t="s">
        <v>131</v>
      </c>
      <c r="D24" s="21" t="s">
        <v>69</v>
      </c>
      <c r="E24" s="21" t="s">
        <v>70</v>
      </c>
      <c r="F24" s="21" t="s">
        <v>132</v>
      </c>
      <c r="G24" s="54" t="s">
        <v>72</v>
      </c>
      <c r="H24" s="31" t="s">
        <v>57</v>
      </c>
      <c r="I24" s="51">
        <v>4</v>
      </c>
      <c r="J24" s="51" t="s">
        <v>73</v>
      </c>
      <c r="K24" s="21">
        <v>2</v>
      </c>
      <c r="L24" s="21" t="s">
        <v>60</v>
      </c>
      <c r="M24" s="41" t="s">
        <v>133</v>
      </c>
      <c r="N24" s="47">
        <v>1759213</v>
      </c>
      <c r="O24" s="21"/>
      <c r="R24" s="1"/>
      <c r="S24" s="1"/>
      <c r="T24" s="1"/>
      <c r="U24" s="1"/>
      <c r="V24" s="1"/>
      <c r="W24" s="1"/>
      <c r="X24" s="1"/>
    </row>
    <row r="25" spans="2:24">
      <c r="B25" s="1"/>
      <c r="C25" s="4"/>
      <c r="D25" s="21" t="s">
        <v>75</v>
      </c>
      <c r="E25" s="21" t="s">
        <v>64</v>
      </c>
      <c r="F25" s="32" t="s">
        <v>57</v>
      </c>
      <c r="G25" s="29" t="s">
        <v>65</v>
      </c>
      <c r="H25" s="31" t="s">
        <v>57</v>
      </c>
      <c r="I25" s="51">
        <v>4</v>
      </c>
      <c r="J25" s="51" t="s">
        <v>73</v>
      </c>
      <c r="K25" s="21">
        <v>2</v>
      </c>
      <c r="L25" s="21" t="s">
        <v>60</v>
      </c>
      <c r="M25" s="54" t="s">
        <v>66</v>
      </c>
      <c r="N25" s="21">
        <v>7410873</v>
      </c>
      <c r="O25" s="47" t="s">
        <v>76</v>
      </c>
      <c r="R25" s="1"/>
      <c r="S25" s="1"/>
      <c r="T25" s="1"/>
      <c r="U25" s="1"/>
      <c r="V25" s="1"/>
      <c r="W25" s="1"/>
      <c r="X25" s="1"/>
    </row>
    <row r="26" spans="2:24">
      <c r="B26" s="1"/>
      <c r="C26" s="4"/>
      <c r="D26" s="21"/>
      <c r="E26" s="21"/>
      <c r="F26" s="21"/>
      <c r="G26" s="28"/>
      <c r="H26" s="31"/>
      <c r="I26" s="51"/>
      <c r="J26" s="51"/>
      <c r="K26" s="21"/>
      <c r="L26" s="21"/>
      <c r="M26" s="21"/>
      <c r="N26" s="21"/>
      <c r="O26" s="21"/>
      <c r="R26" s="1"/>
      <c r="S26" s="1"/>
      <c r="T26" s="1"/>
      <c r="U26" s="1"/>
      <c r="V26" s="1"/>
      <c r="W26" s="1"/>
      <c r="X26" s="1"/>
    </row>
    <row r="27" spans="2:24">
      <c r="B27" s="1"/>
      <c r="C27" s="4" t="s">
        <v>134</v>
      </c>
      <c r="D27" s="21" t="s">
        <v>77</v>
      </c>
      <c r="E27" s="21" t="s">
        <v>56</v>
      </c>
      <c r="F27" s="21" t="s">
        <v>135</v>
      </c>
      <c r="G27" s="54" t="s">
        <v>72</v>
      </c>
      <c r="H27" s="31" t="s">
        <v>57</v>
      </c>
      <c r="I27" s="51">
        <v>4</v>
      </c>
      <c r="J27" s="51" t="s">
        <v>73</v>
      </c>
      <c r="K27" s="21">
        <v>2</v>
      </c>
      <c r="L27" s="21" t="s">
        <v>60</v>
      </c>
      <c r="M27" s="54" t="s">
        <v>128</v>
      </c>
      <c r="N27" s="47">
        <v>1759213</v>
      </c>
      <c r="O27" s="21"/>
      <c r="R27" s="1"/>
      <c r="S27" s="1"/>
      <c r="T27" s="1"/>
      <c r="U27" s="1"/>
      <c r="V27" s="1"/>
      <c r="W27" s="1"/>
      <c r="X27" s="1"/>
    </row>
    <row r="28" spans="2:24">
      <c r="B28" s="1"/>
      <c r="C28" s="4"/>
      <c r="D28" s="21" t="s">
        <v>79</v>
      </c>
      <c r="E28" s="21" t="s">
        <v>56</v>
      </c>
      <c r="F28" s="21" t="s">
        <v>135</v>
      </c>
      <c r="G28" s="54" t="s">
        <v>72</v>
      </c>
      <c r="H28" s="31" t="s">
        <v>57</v>
      </c>
      <c r="I28" s="51">
        <v>4</v>
      </c>
      <c r="J28" s="51" t="s">
        <v>73</v>
      </c>
      <c r="K28" s="21">
        <v>2</v>
      </c>
      <c r="L28" s="21" t="s">
        <v>60</v>
      </c>
      <c r="M28" s="54" t="s">
        <v>128</v>
      </c>
      <c r="N28" s="47">
        <v>1759213</v>
      </c>
      <c r="O28" s="21"/>
      <c r="P28" s="1"/>
      <c r="Q28" s="1"/>
      <c r="R28" s="1"/>
      <c r="S28" s="1"/>
      <c r="T28" s="1"/>
      <c r="U28" s="1"/>
      <c r="V28" s="1"/>
      <c r="W28" s="1"/>
      <c r="X28" s="1"/>
    </row>
    <row r="29" spans="2:24">
      <c r="B29" s="1"/>
      <c r="C29" s="4"/>
      <c r="D29" s="21" t="s">
        <v>80</v>
      </c>
      <c r="E29" s="21" t="s">
        <v>56</v>
      </c>
      <c r="F29" s="21" t="s">
        <v>135</v>
      </c>
      <c r="G29" s="54" t="s">
        <v>72</v>
      </c>
      <c r="H29" s="31" t="s">
        <v>57</v>
      </c>
      <c r="I29" s="51">
        <v>4</v>
      </c>
      <c r="J29" s="51" t="s">
        <v>73</v>
      </c>
      <c r="K29" s="21">
        <v>2</v>
      </c>
      <c r="L29" s="21" t="s">
        <v>60</v>
      </c>
      <c r="M29" s="54" t="s">
        <v>128</v>
      </c>
      <c r="N29" s="47">
        <v>1759213</v>
      </c>
      <c r="O29" s="21"/>
      <c r="P29" s="1"/>
      <c r="Q29" s="1"/>
      <c r="R29" s="1"/>
      <c r="S29" s="1"/>
      <c r="T29" s="1"/>
      <c r="U29" s="1"/>
      <c r="V29" s="1"/>
      <c r="W29" s="1"/>
      <c r="X29" s="1"/>
    </row>
    <row r="30" spans="2:24">
      <c r="B30" s="1"/>
      <c r="C30" s="4"/>
      <c r="D30" s="21" t="s">
        <v>81</v>
      </c>
      <c r="E30" s="21" t="s">
        <v>56</v>
      </c>
      <c r="F30" s="21" t="s">
        <v>135</v>
      </c>
      <c r="G30" s="54" t="s">
        <v>72</v>
      </c>
      <c r="H30" s="31" t="s">
        <v>57</v>
      </c>
      <c r="I30" s="51">
        <v>4</v>
      </c>
      <c r="J30" s="51" t="s">
        <v>73</v>
      </c>
      <c r="K30" s="21">
        <v>2</v>
      </c>
      <c r="L30" s="21" t="s">
        <v>60</v>
      </c>
      <c r="M30" s="54" t="s">
        <v>128</v>
      </c>
      <c r="N30" s="47">
        <v>1759213</v>
      </c>
      <c r="O30" s="21"/>
      <c r="P30" s="1"/>
      <c r="Q30" s="1"/>
      <c r="R30" s="1"/>
      <c r="S30" s="1"/>
      <c r="T30" s="1"/>
      <c r="U30" s="1"/>
      <c r="V30" s="1"/>
      <c r="W30" s="1"/>
      <c r="X30" s="1"/>
    </row>
    <row r="31" spans="2:24">
      <c r="B31" s="1"/>
      <c r="C31" s="4"/>
      <c r="D31" s="21"/>
      <c r="E31" s="21"/>
      <c r="F31" s="21"/>
      <c r="G31" s="28"/>
      <c r="H31" s="31"/>
      <c r="I31" s="51"/>
      <c r="J31" s="51"/>
      <c r="K31" s="21"/>
      <c r="L31" s="21"/>
      <c r="M31" s="21"/>
      <c r="N31" s="21"/>
      <c r="O31" s="21"/>
      <c r="P31" s="1"/>
      <c r="Q31" s="1"/>
      <c r="R31" s="1"/>
      <c r="S31" s="1"/>
      <c r="T31" s="1"/>
      <c r="U31" s="1"/>
      <c r="V31" s="1"/>
      <c r="W31" s="1"/>
      <c r="X31" s="1"/>
    </row>
    <row r="32" spans="2:24">
      <c r="B32" s="1"/>
      <c r="C32" s="4" t="s">
        <v>136</v>
      </c>
      <c r="D32" s="21" t="s">
        <v>137</v>
      </c>
      <c r="E32" s="21" t="s">
        <v>138</v>
      </c>
      <c r="F32" s="32" t="s">
        <v>57</v>
      </c>
      <c r="G32" s="33" t="s">
        <v>139</v>
      </c>
      <c r="H32" s="36" t="s">
        <v>140</v>
      </c>
      <c r="I32" s="52">
        <v>8</v>
      </c>
      <c r="J32" s="52"/>
      <c r="K32" s="21">
        <v>6</v>
      </c>
      <c r="L32" s="21" t="s">
        <v>60</v>
      </c>
      <c r="M32" s="54" t="s">
        <v>141</v>
      </c>
      <c r="N32" s="21">
        <v>1239605</v>
      </c>
      <c r="O32" s="46" t="s">
        <v>142</v>
      </c>
      <c r="P32" s="1"/>
      <c r="Q32" s="1"/>
      <c r="R32" s="1"/>
      <c r="S32" s="1"/>
      <c r="T32" s="1"/>
      <c r="U32" s="1"/>
      <c r="V32" s="1"/>
      <c r="W32" s="1"/>
      <c r="X32" s="1"/>
    </row>
    <row r="33" spans="2:24">
      <c r="B33" s="1"/>
      <c r="C33" s="4"/>
      <c r="D33" s="21"/>
      <c r="E33" s="21"/>
      <c r="F33" s="21"/>
      <c r="G33" s="28"/>
      <c r="H33" s="31"/>
      <c r="I33" s="51"/>
      <c r="J33" s="51"/>
      <c r="K33" s="21"/>
      <c r="L33" s="21"/>
      <c r="M33" s="21"/>
      <c r="N33" s="21"/>
      <c r="O33" s="21"/>
      <c r="P33" s="1"/>
      <c r="Q33" s="1"/>
      <c r="R33" s="1"/>
      <c r="S33" s="1"/>
      <c r="T33" s="1"/>
      <c r="U33" s="1"/>
      <c r="V33" s="1"/>
      <c r="W33" s="1"/>
      <c r="X33" s="1"/>
    </row>
    <row r="34" spans="2:24">
      <c r="B34" s="1"/>
      <c r="C34" s="4" t="s">
        <v>143</v>
      </c>
      <c r="D34" s="21" t="s">
        <v>144</v>
      </c>
      <c r="E34" s="21" t="s">
        <v>56</v>
      </c>
      <c r="F34" s="21" t="s">
        <v>145</v>
      </c>
      <c r="G34" s="54" t="s">
        <v>72</v>
      </c>
      <c r="H34" s="31"/>
      <c r="I34" s="51">
        <v>4</v>
      </c>
      <c r="J34" s="51" t="s">
        <v>73</v>
      </c>
      <c r="K34" s="21">
        <v>2</v>
      </c>
      <c r="L34" s="21" t="s">
        <v>60</v>
      </c>
      <c r="M34" s="54" t="s">
        <v>146</v>
      </c>
      <c r="N34" s="21">
        <v>1759213</v>
      </c>
      <c r="O34" s="21"/>
      <c r="P34" s="1"/>
      <c r="Q34" s="1"/>
      <c r="R34" s="1"/>
      <c r="S34" s="1"/>
      <c r="T34" s="1"/>
      <c r="U34" s="1"/>
      <c r="V34" s="1"/>
      <c r="W34" s="1"/>
      <c r="X34" s="1"/>
    </row>
    <row r="35" spans="2:24">
      <c r="B35" s="1"/>
      <c r="C35" s="4"/>
      <c r="D35" s="21"/>
      <c r="E35" s="21"/>
      <c r="F35" s="21"/>
      <c r="G35" s="28"/>
      <c r="H35" s="31"/>
      <c r="I35" s="51"/>
      <c r="J35" s="51"/>
      <c r="K35" s="21"/>
      <c r="L35" s="21"/>
      <c r="M35" s="21"/>
      <c r="N35" s="21"/>
      <c r="O35" s="21"/>
      <c r="P35" s="1"/>
      <c r="Q35" s="1"/>
      <c r="R35" s="1"/>
      <c r="S35" s="1"/>
      <c r="T35" s="1"/>
      <c r="U35" s="1"/>
      <c r="V35" s="1"/>
      <c r="W35" s="1"/>
      <c r="X35" s="1"/>
    </row>
    <row r="36" spans="2:24">
      <c r="B36" s="1"/>
      <c r="C36" s="4" t="s">
        <v>147</v>
      </c>
      <c r="D36" s="21" t="s">
        <v>148</v>
      </c>
      <c r="E36" s="21" t="s">
        <v>138</v>
      </c>
      <c r="F36" s="32" t="s">
        <v>57</v>
      </c>
      <c r="G36" s="33" t="s">
        <v>139</v>
      </c>
      <c r="H36" s="36" t="s">
        <v>140</v>
      </c>
      <c r="I36" s="53">
        <v>8</v>
      </c>
      <c r="J36" s="53"/>
      <c r="K36" s="21">
        <v>6</v>
      </c>
      <c r="L36" s="21" t="s">
        <v>60</v>
      </c>
      <c r="M36" s="54" t="s">
        <v>141</v>
      </c>
      <c r="N36" s="21">
        <v>1239605</v>
      </c>
      <c r="O36" s="21" t="s">
        <v>142</v>
      </c>
      <c r="P36" s="1"/>
      <c r="Q36" s="1"/>
      <c r="R36" s="1"/>
      <c r="S36" s="1"/>
      <c r="T36" s="1"/>
      <c r="U36" s="1"/>
      <c r="V36" s="1"/>
      <c r="W36" s="1"/>
      <c r="X36" s="1"/>
    </row>
    <row r="37" spans="2:24">
      <c r="B37" s="1"/>
      <c r="C37" s="4"/>
      <c r="D37" s="21" t="s">
        <v>84</v>
      </c>
      <c r="E37" s="21" t="s">
        <v>56</v>
      </c>
      <c r="F37" s="32" t="s">
        <v>149</v>
      </c>
      <c r="G37" s="54" t="s">
        <v>72</v>
      </c>
      <c r="H37" s="31" t="s">
        <v>57</v>
      </c>
      <c r="I37" s="51">
        <v>2</v>
      </c>
      <c r="J37" s="51" t="s">
        <v>59</v>
      </c>
      <c r="K37" s="21">
        <v>1</v>
      </c>
      <c r="L37" s="21" t="s">
        <v>60</v>
      </c>
      <c r="M37" s="21"/>
      <c r="N37" s="47">
        <v>1759213</v>
      </c>
      <c r="O37" s="21"/>
      <c r="P37" s="1"/>
      <c r="Q37" s="1"/>
      <c r="R37" s="1"/>
      <c r="S37" s="1"/>
      <c r="T37" s="1"/>
      <c r="U37" s="1"/>
      <c r="V37" s="1"/>
      <c r="W37" s="1"/>
      <c r="X37" s="1"/>
    </row>
    <row r="38" spans="2:24">
      <c r="B38" s="1"/>
      <c r="C38" s="4"/>
      <c r="D38" s="21"/>
      <c r="E38" s="21"/>
      <c r="F38" s="21"/>
      <c r="G38" s="28"/>
      <c r="H38" s="31"/>
      <c r="I38" s="51"/>
      <c r="J38" s="51"/>
      <c r="K38" s="21"/>
      <c r="L38" s="21"/>
      <c r="M38" s="21"/>
      <c r="N38" s="21"/>
      <c r="O38" s="21"/>
      <c r="P38" s="1"/>
      <c r="Q38" s="1"/>
      <c r="R38" s="1"/>
      <c r="S38" s="1"/>
      <c r="T38" s="1"/>
      <c r="U38" s="1"/>
      <c r="V38" s="1"/>
      <c r="W38" s="1"/>
      <c r="X38" s="1"/>
    </row>
    <row r="39" spans="2:24">
      <c r="B39" s="1"/>
      <c r="C39" s="4" t="s">
        <v>150</v>
      </c>
      <c r="D39" s="21" t="s">
        <v>151</v>
      </c>
      <c r="E39" s="21" t="s">
        <v>56</v>
      </c>
      <c r="F39" s="21" t="s">
        <v>152</v>
      </c>
      <c r="G39" s="54" t="s">
        <v>72</v>
      </c>
      <c r="H39" s="31" t="s">
        <v>57</v>
      </c>
      <c r="I39" s="51">
        <v>4</v>
      </c>
      <c r="J39" s="51" t="s">
        <v>73</v>
      </c>
      <c r="K39" s="21">
        <v>2</v>
      </c>
      <c r="L39" s="21" t="s">
        <v>60</v>
      </c>
      <c r="M39" s="41" t="s">
        <v>133</v>
      </c>
      <c r="N39" s="47">
        <v>1759213</v>
      </c>
      <c r="O39" s="21"/>
      <c r="P39" s="1"/>
      <c r="Q39" s="1"/>
      <c r="R39" s="1"/>
      <c r="S39" s="1"/>
      <c r="T39" s="1"/>
      <c r="U39" s="1"/>
      <c r="V39" s="1"/>
      <c r="W39" s="1"/>
      <c r="X39" s="1"/>
    </row>
    <row r="40" spans="2:24">
      <c r="B40" s="1"/>
      <c r="C40" s="4"/>
      <c r="D40" s="21" t="s">
        <v>153</v>
      </c>
      <c r="E40" s="21" t="s">
        <v>56</v>
      </c>
      <c r="F40" s="21" t="s">
        <v>152</v>
      </c>
      <c r="G40" s="54" t="s">
        <v>72</v>
      </c>
      <c r="H40" s="31" t="s">
        <v>57</v>
      </c>
      <c r="I40" s="51">
        <v>4</v>
      </c>
      <c r="J40" s="51" t="s">
        <v>73</v>
      </c>
      <c r="K40" s="21">
        <v>2</v>
      </c>
      <c r="L40" s="21" t="s">
        <v>60</v>
      </c>
      <c r="M40" s="41" t="s">
        <v>133</v>
      </c>
      <c r="N40" s="21">
        <v>1759213</v>
      </c>
      <c r="O40" s="21"/>
      <c r="P40" s="1"/>
      <c r="Q40" s="1"/>
      <c r="R40" s="1"/>
      <c r="S40" s="1"/>
      <c r="T40" s="1"/>
      <c r="U40" s="1"/>
      <c r="V40" s="1"/>
      <c r="W40" s="1"/>
      <c r="X40" s="1"/>
    </row>
    <row r="41" spans="2:24">
      <c r="B41" s="1"/>
      <c r="C41" s="4"/>
      <c r="D41" s="21" t="s">
        <v>154</v>
      </c>
      <c r="E41" s="21" t="s">
        <v>56</v>
      </c>
      <c r="F41" s="21"/>
      <c r="G41" s="28"/>
      <c r="H41" s="31"/>
      <c r="I41" s="51"/>
      <c r="J41" s="51"/>
      <c r="K41" s="21"/>
      <c r="L41" s="21"/>
      <c r="M41" s="21"/>
      <c r="N41" s="21"/>
      <c r="O41" s="21"/>
      <c r="P41" s="1"/>
      <c r="Q41" s="1"/>
      <c r="R41" s="1"/>
      <c r="S41" s="1"/>
      <c r="T41" s="1"/>
      <c r="U41" s="1"/>
      <c r="V41" s="1"/>
      <c r="W41" s="1"/>
      <c r="X41" s="1"/>
    </row>
    <row r="42" spans="2:24">
      <c r="B42" s="1"/>
      <c r="C42" s="24" t="s">
        <v>155</v>
      </c>
      <c r="D42" s="22" t="s">
        <v>156</v>
      </c>
      <c r="E42" s="22" t="s">
        <v>56</v>
      </c>
      <c r="F42" s="22" t="s">
        <v>127</v>
      </c>
      <c r="G42" s="54" t="s">
        <v>72</v>
      </c>
      <c r="H42" s="31" t="s">
        <v>57</v>
      </c>
      <c r="I42" s="51">
        <v>4</v>
      </c>
      <c r="J42" s="51" t="s">
        <v>73</v>
      </c>
      <c r="K42" s="21">
        <v>2</v>
      </c>
      <c r="L42" s="21" t="s">
        <v>60</v>
      </c>
      <c r="M42" s="41" t="s">
        <v>133</v>
      </c>
      <c r="N42" s="47">
        <v>1759213</v>
      </c>
      <c r="O42" s="21" t="s">
        <v>157</v>
      </c>
      <c r="P42" s="1"/>
      <c r="Q42" s="1"/>
      <c r="R42" s="1"/>
      <c r="S42" s="1"/>
      <c r="T42" s="1"/>
      <c r="U42" s="1"/>
      <c r="V42" s="1"/>
      <c r="W42" s="1"/>
      <c r="X42" s="1"/>
    </row>
    <row r="43" spans="2:24">
      <c r="B43" s="1"/>
      <c r="C43" s="4"/>
      <c r="D43" s="21" t="s">
        <v>158</v>
      </c>
      <c r="E43" s="21" t="s">
        <v>64</v>
      </c>
      <c r="F43" s="32" t="s">
        <v>57</v>
      </c>
      <c r="G43" s="37" t="s">
        <v>65</v>
      </c>
      <c r="H43" s="31" t="s">
        <v>57</v>
      </c>
      <c r="I43" s="51">
        <v>4</v>
      </c>
      <c r="J43" s="51"/>
      <c r="K43" s="21">
        <v>2</v>
      </c>
      <c r="L43" s="21" t="s">
        <v>60</v>
      </c>
      <c r="M43" s="54" t="s">
        <v>66</v>
      </c>
      <c r="N43" s="21">
        <v>7410873</v>
      </c>
      <c r="O43" s="47" t="s">
        <v>159</v>
      </c>
      <c r="P43" s="1"/>
      <c r="Q43" s="1"/>
      <c r="R43" s="1"/>
      <c r="S43" s="1"/>
      <c r="T43" s="1"/>
      <c r="U43" s="1"/>
      <c r="V43" s="1"/>
      <c r="W43" s="1"/>
      <c r="X43" s="1"/>
    </row>
    <row r="44" spans="2:24">
      <c r="B44" s="1"/>
      <c r="C44" s="4"/>
      <c r="D44" s="21" t="s">
        <v>89</v>
      </c>
      <c r="E44" s="21" t="s">
        <v>56</v>
      </c>
      <c r="F44" s="21" t="s">
        <v>132</v>
      </c>
      <c r="G44" s="54" t="s">
        <v>72</v>
      </c>
      <c r="H44" s="31" t="s">
        <v>57</v>
      </c>
      <c r="I44" s="51">
        <v>4</v>
      </c>
      <c r="J44" s="51" t="s">
        <v>73</v>
      </c>
      <c r="K44" s="21">
        <v>2</v>
      </c>
      <c r="L44" s="21" t="s">
        <v>60</v>
      </c>
      <c r="M44" s="41" t="s">
        <v>133</v>
      </c>
      <c r="N44" s="47">
        <v>1759213</v>
      </c>
      <c r="O44" s="21" t="s">
        <v>86</v>
      </c>
      <c r="P44" s="1"/>
      <c r="Q44" s="1"/>
      <c r="R44" s="1"/>
      <c r="S44" s="1"/>
      <c r="T44" s="1"/>
      <c r="U44" s="1"/>
      <c r="V44" s="1"/>
      <c r="W44" s="1"/>
      <c r="X44" s="1"/>
    </row>
    <row r="45" spans="2:24">
      <c r="B45" s="1"/>
      <c r="C45" s="4"/>
      <c r="D45" s="21"/>
      <c r="E45" s="21"/>
      <c r="F45" s="21"/>
      <c r="G45" s="28"/>
      <c r="H45" s="31"/>
      <c r="I45" s="51"/>
      <c r="J45" s="51"/>
      <c r="K45" s="21"/>
      <c r="L45" s="21"/>
      <c r="M45" s="21"/>
      <c r="N45" s="21"/>
      <c r="O45" s="21"/>
      <c r="P45" s="1"/>
      <c r="Q45" s="1"/>
      <c r="R45" s="1"/>
      <c r="S45" s="1"/>
      <c r="T45" s="1"/>
      <c r="U45" s="1"/>
    </row>
    <row r="46" spans="2:24">
      <c r="B46" s="1"/>
      <c r="C46" s="4" t="s">
        <v>160</v>
      </c>
      <c r="D46" s="21"/>
      <c r="E46" s="21"/>
      <c r="F46" s="21"/>
      <c r="G46" s="28"/>
      <c r="H46" s="31"/>
      <c r="I46" s="51"/>
      <c r="J46" s="51"/>
      <c r="K46" s="21"/>
      <c r="L46" s="21"/>
      <c r="M46" s="21"/>
      <c r="N46" s="21"/>
      <c r="O46" s="21"/>
      <c r="P46" s="1"/>
      <c r="Q46" s="1"/>
      <c r="R46" s="1"/>
      <c r="S46" s="1"/>
      <c r="T46" s="1"/>
      <c r="U46" s="1"/>
    </row>
    <row r="47" spans="2:24">
      <c r="B47" s="1"/>
      <c r="C47" s="4"/>
      <c r="D47" s="21" t="s">
        <v>91</v>
      </c>
      <c r="E47" s="22" t="s">
        <v>56</v>
      </c>
      <c r="F47" s="32" t="s">
        <v>149</v>
      </c>
      <c r="G47" s="54" t="s">
        <v>72</v>
      </c>
      <c r="H47" s="31" t="s">
        <v>57</v>
      </c>
      <c r="I47" s="51">
        <v>2</v>
      </c>
      <c r="J47" s="51" t="s">
        <v>73</v>
      </c>
      <c r="K47" s="21">
        <v>2</v>
      </c>
      <c r="L47" s="21" t="s">
        <v>60</v>
      </c>
      <c r="M47" s="41" t="s">
        <v>133</v>
      </c>
      <c r="N47" s="47">
        <v>1759213</v>
      </c>
      <c r="O47" s="21"/>
      <c r="P47" s="1"/>
      <c r="Q47" s="1"/>
      <c r="R47" s="1"/>
      <c r="S47" s="1"/>
      <c r="T47" s="1"/>
      <c r="U47" s="1"/>
    </row>
    <row r="48" spans="2:24">
      <c r="B48" s="1"/>
      <c r="C48" s="4"/>
      <c r="D48" s="21" t="s">
        <v>93</v>
      </c>
      <c r="E48" s="22" t="s">
        <v>56</v>
      </c>
      <c r="F48" s="32" t="s">
        <v>149</v>
      </c>
      <c r="G48" s="54" t="s">
        <v>72</v>
      </c>
      <c r="H48" s="31" t="s">
        <v>57</v>
      </c>
      <c r="I48" s="51">
        <v>2</v>
      </c>
      <c r="J48" s="51" t="s">
        <v>73</v>
      </c>
      <c r="K48" s="21">
        <v>2</v>
      </c>
      <c r="L48" s="21" t="s">
        <v>60</v>
      </c>
      <c r="M48" s="41" t="s">
        <v>133</v>
      </c>
      <c r="N48" s="47">
        <v>1759213</v>
      </c>
      <c r="O48" s="21"/>
      <c r="P48" s="1"/>
      <c r="Q48" s="1"/>
      <c r="R48" s="1"/>
      <c r="S48" s="1"/>
      <c r="T48" s="1"/>
      <c r="U48" s="1"/>
    </row>
    <row r="49" spans="2:22">
      <c r="B49" s="1"/>
      <c r="C49" s="4"/>
      <c r="D49" s="21" t="s">
        <v>161</v>
      </c>
      <c r="E49" s="21" t="s">
        <v>56</v>
      </c>
      <c r="F49" s="32" t="s">
        <v>149</v>
      </c>
      <c r="G49" s="54" t="s">
        <v>72</v>
      </c>
      <c r="H49" s="31" t="s">
        <v>57</v>
      </c>
      <c r="I49" s="51">
        <v>2</v>
      </c>
      <c r="J49" s="51" t="s">
        <v>73</v>
      </c>
      <c r="K49" s="21">
        <v>2</v>
      </c>
      <c r="L49" s="21" t="s">
        <v>60</v>
      </c>
      <c r="M49" s="41" t="s">
        <v>133</v>
      </c>
      <c r="N49" s="47">
        <v>1759213</v>
      </c>
      <c r="O49" s="21"/>
      <c r="P49" s="1"/>
      <c r="Q49" s="1"/>
      <c r="R49" s="1"/>
      <c r="S49" s="1"/>
      <c r="T49" s="1"/>
      <c r="U49" s="1"/>
    </row>
    <row r="50" spans="2:22">
      <c r="B50" s="1"/>
      <c r="C50" s="4"/>
      <c r="D50" s="21" t="s">
        <v>162</v>
      </c>
      <c r="E50" s="21" t="s">
        <v>56</v>
      </c>
      <c r="F50" s="32" t="s">
        <v>149</v>
      </c>
      <c r="G50" s="54" t="s">
        <v>72</v>
      </c>
      <c r="H50" s="31" t="s">
        <v>57</v>
      </c>
      <c r="I50" s="51">
        <v>2</v>
      </c>
      <c r="J50" s="51" t="s">
        <v>73</v>
      </c>
      <c r="K50" s="21">
        <v>2</v>
      </c>
      <c r="L50" s="21" t="s">
        <v>60</v>
      </c>
      <c r="M50" s="41" t="s">
        <v>133</v>
      </c>
      <c r="N50" s="47">
        <v>1759213</v>
      </c>
      <c r="O50" s="21"/>
      <c r="P50" s="1"/>
      <c r="Q50" s="1"/>
      <c r="R50" s="1"/>
      <c r="S50" s="1"/>
      <c r="T50" s="1"/>
      <c r="U50" s="1"/>
    </row>
    <row r="51" spans="2:22">
      <c r="B51" s="1"/>
      <c r="C51" s="4"/>
      <c r="D51" s="21" t="s">
        <v>163</v>
      </c>
      <c r="E51" s="21" t="s">
        <v>56</v>
      </c>
      <c r="F51" s="32" t="s">
        <v>149</v>
      </c>
      <c r="G51" s="54" t="s">
        <v>72</v>
      </c>
      <c r="H51" s="31" t="s">
        <v>57</v>
      </c>
      <c r="I51" s="51">
        <v>2</v>
      </c>
      <c r="J51" s="51" t="s">
        <v>73</v>
      </c>
      <c r="K51" s="21">
        <v>2</v>
      </c>
      <c r="L51" s="21" t="s">
        <v>60</v>
      </c>
      <c r="M51" s="41" t="s">
        <v>133</v>
      </c>
      <c r="N51" s="47">
        <v>1759213</v>
      </c>
      <c r="O51" s="21"/>
      <c r="P51" s="1"/>
      <c r="Q51" s="1"/>
      <c r="R51" s="1"/>
      <c r="S51" s="1"/>
      <c r="T51" s="1"/>
      <c r="U51" s="1"/>
    </row>
    <row r="52" spans="2:22">
      <c r="B52" s="1"/>
      <c r="C52" s="4"/>
      <c r="D52" s="21"/>
      <c r="E52" s="21"/>
      <c r="F52" s="21"/>
      <c r="G52" s="28"/>
      <c r="H52" s="31"/>
      <c r="I52" s="50"/>
      <c r="J52" s="50"/>
      <c r="K52" s="21"/>
      <c r="L52" s="21"/>
      <c r="M52" s="21"/>
      <c r="N52" s="21"/>
      <c r="O52" s="21"/>
      <c r="P52" s="1"/>
      <c r="Q52" s="1"/>
      <c r="R52" s="1"/>
      <c r="S52" s="1"/>
      <c r="T52" s="1"/>
      <c r="U52" s="1"/>
    </row>
    <row r="53" spans="2:22">
      <c r="B53" s="1"/>
      <c r="C53" s="24"/>
      <c r="D53" s="22"/>
      <c r="E53" s="22"/>
      <c r="F53" s="22"/>
      <c r="G53" s="30"/>
      <c r="H53" s="38"/>
      <c r="I53" s="38"/>
      <c r="J53" s="38"/>
      <c r="K53" s="22"/>
      <c r="L53" s="22"/>
      <c r="M53" s="39"/>
      <c r="N53" s="39"/>
      <c r="O53" s="39"/>
      <c r="P53" s="1"/>
      <c r="Q53" s="1"/>
      <c r="R53" s="1"/>
      <c r="S53" s="1"/>
      <c r="T53" s="1"/>
      <c r="U53" s="1"/>
    </row>
    <row r="54" spans="2:22">
      <c r="B54" s="1"/>
      <c r="C54" s="1"/>
      <c r="D54" s="1"/>
      <c r="E54" s="1"/>
      <c r="F54" s="1"/>
      <c r="G54" s="55"/>
      <c r="H54" s="56"/>
      <c r="I54" s="1"/>
      <c r="J54" s="6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E55" s="1"/>
      <c r="F55" s="1"/>
      <c r="G55" s="55"/>
      <c r="H55" s="56"/>
      <c r="I55" s="1"/>
      <c r="J55" s="6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ht="18.75">
      <c r="B56" s="1"/>
      <c r="C56" s="1"/>
      <c r="D56" s="63" t="s">
        <v>96</v>
      </c>
      <c r="F56" s="1"/>
      <c r="G56" s="55"/>
      <c r="H56" s="56"/>
      <c r="I56" s="1"/>
      <c r="J56" s="6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59" t="s">
        <v>97</v>
      </c>
      <c r="E57" s="59" t="s">
        <v>98</v>
      </c>
      <c r="F57" s="1"/>
      <c r="G57" s="55"/>
      <c r="H57" s="56"/>
      <c r="I57" s="1"/>
      <c r="J57" s="6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/>
      <c r="C58" s="1"/>
      <c r="D58" s="1" cm="1">
        <f t="array" ref="D58:D61">_xlfn.UNIQUE(_xlfn._xlws.FILTER(Table16[varenr],Table16[varenr]&lt;&gt;""))</f>
        <v>8766143</v>
      </c>
      <c r="E58" s="1">
        <f>COUNTIF(Table16[varenr],D58)</f>
        <v>1</v>
      </c>
      <c r="F58" s="1"/>
      <c r="I58" s="1"/>
      <c r="J58" s="60"/>
      <c r="K58" t="s">
        <v>101</v>
      </c>
      <c r="L58" s="54" t="s">
        <v>74</v>
      </c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>
      <c r="B59" s="1"/>
      <c r="C59" s="1"/>
      <c r="D59" s="1">
        <v>7410873</v>
      </c>
      <c r="E59" s="1">
        <f>COUNTIF(Table16[varenr],D59)</f>
        <v>3</v>
      </c>
      <c r="F59" s="1"/>
      <c r="I59" s="1"/>
      <c r="J59" s="60"/>
      <c r="K59" s="55"/>
      <c r="L59" s="56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>
      <c r="B60" s="1"/>
      <c r="C60" s="1"/>
      <c r="D60">
        <v>1759213</v>
      </c>
      <c r="E60" s="1">
        <f>COUNTIF(Table16[varenr],D60)</f>
        <v>18</v>
      </c>
      <c r="F60" s="1"/>
      <c r="G60" s="55"/>
      <c r="H60" s="56"/>
      <c r="I60" s="1"/>
      <c r="J60" s="6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"/>
      <c r="D61">
        <v>1239605</v>
      </c>
      <c r="E61" s="1">
        <f>COUNTIF(Table16[varenr],D61)</f>
        <v>2</v>
      </c>
      <c r="N61" s="1"/>
      <c r="O61" s="1"/>
      <c r="P61" s="1"/>
      <c r="Q61" s="1"/>
      <c r="R61" s="1"/>
      <c r="S61" s="1"/>
      <c r="T61" s="1"/>
      <c r="U61" s="1"/>
      <c r="V61" s="1"/>
    </row>
    <row r="62" spans="2:22">
      <c r="B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/>
      <c r="N63" s="1"/>
      <c r="O63" s="1"/>
      <c r="P63" s="1"/>
      <c r="Q63" s="1"/>
      <c r="R63" s="1"/>
      <c r="S63" s="1"/>
      <c r="T63" s="1"/>
      <c r="U63" s="1"/>
      <c r="V63" s="1"/>
    </row>
    <row r="64" spans="2:22">
      <c r="B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/>
      <c r="C65" s="1"/>
      <c r="D65" t="s">
        <v>104</v>
      </c>
      <c r="E65" s="1">
        <f>SUM(E58:E61)</f>
        <v>24</v>
      </c>
      <c r="F65" s="1"/>
      <c r="G65" s="1"/>
      <c r="H65" s="1"/>
      <c r="I65" s="1"/>
      <c r="J65" s="6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E66" s="1"/>
      <c r="I66" s="1"/>
      <c r="J66" s="6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</sheetData>
  <sheetProtection sheet="1" objects="1" scenarios="1"/>
  <hyperlinks>
    <hyperlink ref="H32" r:id="rId1" xr:uid="{88384DB8-16B5-45D9-87D2-94D376D3265D}"/>
    <hyperlink ref="H36" r:id="rId2" xr:uid="{402985CE-9BB5-4B74-8E77-C4234351CCF3}"/>
    <hyperlink ref="M32" r:id="rId3" xr:uid="{4D483A43-385F-4D4D-8E94-6AFB0B6A9D34}"/>
    <hyperlink ref="M36" r:id="rId4" xr:uid="{AE2828B4-6110-4279-9996-FE20A7DE04BE}"/>
    <hyperlink ref="M18" r:id="rId5" xr:uid="{34BBCA4D-4C3A-42D9-9C02-3C628646CC47}"/>
    <hyperlink ref="M47" r:id="rId6" xr:uid="{1360F371-F454-4238-92FB-DFB6B8769F2F}"/>
    <hyperlink ref="M20" r:id="rId7" xr:uid="{F05B0632-CBE5-4C65-92B8-ECE9CB8A1D91}"/>
    <hyperlink ref="M49" r:id="rId8" xr:uid="{8C3ADD26-3BE4-4B36-9427-3195A8548DD3}"/>
    <hyperlink ref="M48" r:id="rId9" xr:uid="{DA3C9BD2-EF7E-4CAF-81FD-A9254A4778B7}"/>
    <hyperlink ref="M51" r:id="rId10" xr:uid="{F266162C-38D3-4DC7-A185-09590E3D66D8}"/>
    <hyperlink ref="M50" r:id="rId11" xr:uid="{B081559D-A2E0-4462-92D1-37FD366C1A71}"/>
    <hyperlink ref="M25" r:id="rId12" xr:uid="{5A22A063-9436-481D-9DEE-8ECF1E956F9D}"/>
    <hyperlink ref="M43" r:id="rId13" xr:uid="{C32E32C5-7730-4401-B8C4-92B2087A758F}"/>
    <hyperlink ref="M24" r:id="rId14" xr:uid="{A62837BB-707A-40FF-BDC7-22771B96200D}"/>
    <hyperlink ref="M44" r:id="rId15" xr:uid="{13CE9D4D-DF7C-4266-BA7B-91FDAAFD8178}"/>
    <hyperlink ref="M27" r:id="rId16" xr:uid="{1CEEBF01-1A02-4608-B25E-A21D3F7FE1BA}"/>
    <hyperlink ref="M28" r:id="rId17" xr:uid="{B0E4827F-828F-4CA8-A59B-D1B53A68479A}"/>
    <hyperlink ref="M29" r:id="rId18" xr:uid="{A2CED57A-89FA-4D22-81C8-AB4EC07B714B}"/>
    <hyperlink ref="M30" r:id="rId19" xr:uid="{0D43B010-E14B-4A4A-A461-D57BFDDBED83}"/>
    <hyperlink ref="M39" r:id="rId20" xr:uid="{FA61A6F3-EA38-461D-899A-9305E5AB8B50}"/>
    <hyperlink ref="M40" r:id="rId21" xr:uid="{C63FB113-38CC-445F-8E6B-42E299E8C563}"/>
    <hyperlink ref="M42" r:id="rId22" xr:uid="{5FB75FFB-A1B1-4684-AFEF-E0D942F3C0F6}"/>
    <hyperlink ref="D10" r:id="rId23" xr:uid="{4D059D46-9F0D-47A7-809F-241D613B79D1}"/>
    <hyperlink ref="D11" r:id="rId24" xr:uid="{3C251C08-180B-4038-A28D-42078BE53781}"/>
    <hyperlink ref="E11" r:id="rId25" xr:uid="{C8D054E4-BF90-41F4-8E66-BC2D05D81E3F}"/>
    <hyperlink ref="E10" r:id="rId26" xr:uid="{73D582D2-6D36-425B-B660-5E90DA321643}"/>
    <hyperlink ref="L58" r:id="rId27" xr:uid="{0018816F-264F-4133-A0C0-E69E337D2FD6}"/>
    <hyperlink ref="G20" r:id="rId28" xr:uid="{B9BFB626-3238-48B5-8A63-31722874FB31}"/>
    <hyperlink ref="G25" r:id="rId29" xr:uid="{EE7CA71A-408B-4491-8450-040C0746E90C}"/>
    <hyperlink ref="G32" r:id="rId30" xr:uid="{7FD56279-5BF4-4C73-9CAB-A6B91637D5B6}"/>
    <hyperlink ref="G43" r:id="rId31" xr:uid="{770D500D-E09B-4734-AED0-4D96972582B6}"/>
    <hyperlink ref="G18" r:id="rId32" xr:uid="{8FBB65CD-BAD7-46FA-BF5A-1EF12FBDFA4D}"/>
    <hyperlink ref="G36" r:id="rId33" xr:uid="{1F6C6095-1DF0-404F-A166-145B04AC252F}"/>
    <hyperlink ref="M34" r:id="rId34" xr:uid="{D1A6B6CD-DE2B-48BA-8288-72E2B6A00C07}"/>
    <hyperlink ref="G21" r:id="rId35" xr:uid="{DC3DF35E-C080-4CF6-BA26-3392FEF8D3D4}"/>
    <hyperlink ref="G22" r:id="rId36" xr:uid="{ADE54791-6F5B-4FA1-9128-8460DA36F912}"/>
    <hyperlink ref="G27" r:id="rId37" xr:uid="{046EEFC2-5871-4CE3-B696-47EB62C96233}"/>
    <hyperlink ref="G28" r:id="rId38" xr:uid="{790EAA02-9FB7-430C-B67E-2BAD068E54EF}"/>
    <hyperlink ref="G29" r:id="rId39" xr:uid="{5F0CAD42-8BDF-475C-860F-C095CEFFBD28}"/>
    <hyperlink ref="G30" r:id="rId40" xr:uid="{C7810DA2-9728-414F-ACA2-CF9E7CCDCC1C}"/>
    <hyperlink ref="G34" r:id="rId41" xr:uid="{65CB20E6-0039-411A-8CC4-C3DC1C3EC856}"/>
    <hyperlink ref="G37" r:id="rId42" xr:uid="{99EA64AD-A727-4CA5-A31D-BBDA114FC183}"/>
    <hyperlink ref="G39" r:id="rId43" xr:uid="{5E3FCFEA-D2B0-4E08-B48E-2D900119A542}"/>
    <hyperlink ref="G40" r:id="rId44" xr:uid="{D7F41BCD-3939-4114-ACC5-B4A5D2087B31}"/>
    <hyperlink ref="G42" r:id="rId45" xr:uid="{6DA14F9D-8488-4EEB-AD32-F995318B1E3F}"/>
    <hyperlink ref="G44" r:id="rId46" xr:uid="{03F9C8B5-540D-4935-AB46-E58862A6B241}"/>
    <hyperlink ref="G47" r:id="rId47" xr:uid="{73545702-20C2-4DD7-BCD8-16DBE419D10D}"/>
    <hyperlink ref="G48" r:id="rId48" xr:uid="{1797CD58-8E7F-4907-98C8-4191FFA99F74}"/>
    <hyperlink ref="G50" r:id="rId49" xr:uid="{415D6A18-8774-470B-BFCE-9CA11310CCC6}"/>
    <hyperlink ref="G49" r:id="rId50" xr:uid="{D1AE8BFA-2427-45C9-8B1C-C1622B87AE2E}"/>
    <hyperlink ref="G51" r:id="rId51" xr:uid="{72A52891-3C22-4569-AB1A-6D06F01A5122}"/>
    <hyperlink ref="M21" r:id="rId52" xr:uid="{01B62B88-41A3-4C3F-9728-40806129FD3B}"/>
    <hyperlink ref="M22" r:id="rId53" xr:uid="{9D32FFF8-F185-4239-BDFA-B2880EB2047F}"/>
    <hyperlink ref="G24" r:id="rId54" xr:uid="{51BEF918-0D28-4C50-A3F8-BF9D445CD151}"/>
  </hyperlinks>
  <pageMargins left="0.7" right="0.7" top="0.75" bottom="0.75" header="0.3" footer="0.3"/>
  <tableParts count="3">
    <tablePart r:id="rId55"/>
    <tablePart r:id="rId56"/>
    <tablePart r:id="rId5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2558-913F-4526-B651-F105D2524CE1}">
  <dimension ref="B2:W66"/>
  <sheetViews>
    <sheetView topLeftCell="B25" workbookViewId="0">
      <selection activeCell="D52" sqref="D52"/>
    </sheetView>
  </sheetViews>
  <sheetFormatPr defaultRowHeight="15"/>
  <cols>
    <col min="3" max="3" width="23.85546875" customWidth="1"/>
    <col min="4" max="4" width="51.7109375" customWidth="1"/>
    <col min="5" max="5" width="20.42578125" bestFit="1" customWidth="1"/>
    <col min="6" max="6" width="12.5703125" customWidth="1"/>
    <col min="7" max="7" width="11.7109375" customWidth="1"/>
    <col min="8" max="8" width="12.85546875" customWidth="1"/>
    <col min="9" max="9" width="16.140625" customWidth="1"/>
    <col min="10" max="10" width="17" bestFit="1" customWidth="1"/>
    <col min="11" max="11" width="9" bestFit="1" customWidth="1"/>
    <col min="13" max="13" width="9" bestFit="1" customWidth="1"/>
    <col min="14" max="14" width="16.42578125" customWidth="1"/>
    <col min="15" max="15" width="56.85546875" bestFit="1" customWidth="1"/>
  </cols>
  <sheetData>
    <row r="2" spans="2:13">
      <c r="B2" s="1"/>
      <c r="C2" s="19"/>
      <c r="D2" s="1"/>
      <c r="E2" s="1"/>
      <c r="F2" s="1"/>
      <c r="G2" s="1"/>
      <c r="H2" s="1"/>
      <c r="I2" s="1"/>
      <c r="J2" s="1"/>
    </row>
    <row r="3" spans="2:13">
      <c r="B3" s="1"/>
      <c r="C3" t="s">
        <v>27</v>
      </c>
      <c r="D3" t="s">
        <v>28</v>
      </c>
      <c r="E3" t="s">
        <v>29</v>
      </c>
      <c r="F3" t="s">
        <v>30</v>
      </c>
    </row>
    <row r="4" spans="2:13">
      <c r="B4" s="1"/>
      <c r="C4" s="48" t="s">
        <v>31</v>
      </c>
      <c r="D4" s="49">
        <f>COUNTA(D18:D51)</f>
        <v>24</v>
      </c>
      <c r="E4" s="49">
        <f>SUM(Table4[Antal hver])</f>
        <v>24</v>
      </c>
      <c r="F4" s="49">
        <f>SUM(Table1[digital GPIO-Pins])</f>
        <v>48</v>
      </c>
    </row>
    <row r="5" spans="2:13">
      <c r="B5" s="1"/>
      <c r="C5" s="1"/>
      <c r="D5" s="1"/>
      <c r="E5" s="1"/>
      <c r="F5" s="1"/>
    </row>
    <row r="6" spans="2:13">
      <c r="B6" s="1"/>
      <c r="C6" s="1" t="s">
        <v>32</v>
      </c>
      <c r="D6" s="1" t="s">
        <v>32</v>
      </c>
    </row>
    <row r="7" spans="2:13">
      <c r="B7" s="1"/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118</v>
      </c>
    </row>
    <row r="8" spans="2:13">
      <c r="B8" s="1"/>
      <c r="C8">
        <v>2</v>
      </c>
      <c r="F8">
        <f>COUNTIF($I$18:$I$54,"=2")</f>
        <v>7</v>
      </c>
      <c r="H8">
        <v>8</v>
      </c>
    </row>
    <row r="9" spans="2:13">
      <c r="B9" s="1"/>
      <c r="D9" s="54"/>
      <c r="E9" s="54"/>
    </row>
    <row r="10" spans="2:13">
      <c r="B10" s="1"/>
      <c r="C10">
        <v>4</v>
      </c>
      <c r="D10" s="54" t="s">
        <v>39</v>
      </c>
      <c r="E10" s="54" t="s">
        <v>40</v>
      </c>
      <c r="F10">
        <f>COUNTIF($I$18:$I$54,"=4")</f>
        <v>15</v>
      </c>
      <c r="H10">
        <v>11</v>
      </c>
    </row>
    <row r="11" spans="2:13">
      <c r="B11" s="1"/>
      <c r="C11" s="1">
        <v>8</v>
      </c>
      <c r="D11" s="54" t="s">
        <v>119</v>
      </c>
      <c r="E11" s="54" t="s">
        <v>120</v>
      </c>
      <c r="F11">
        <f>COUNTIF($I$18:$I$54,"=8")</f>
        <v>2</v>
      </c>
      <c r="H11">
        <v>17</v>
      </c>
    </row>
    <row r="15" spans="2:13">
      <c r="G15" s="57" t="s">
        <v>121</v>
      </c>
      <c r="H15" s="57">
        <f>F8*H8+F10*H10+F11*H11</f>
        <v>255</v>
      </c>
    </row>
    <row r="16" spans="2:13">
      <c r="B16" s="1"/>
      <c r="D16" s="1"/>
      <c r="E16" s="1"/>
      <c r="F16" s="1"/>
      <c r="G16" s="1"/>
      <c r="H16" s="1"/>
      <c r="I16" s="1"/>
      <c r="J16" s="1"/>
      <c r="K16" s="1"/>
      <c r="M16" s="1"/>
    </row>
    <row r="17" spans="2:23">
      <c r="B17" s="1"/>
      <c r="C17" s="2" t="s">
        <v>123</v>
      </c>
      <c r="D17" s="3" t="s">
        <v>45</v>
      </c>
      <c r="E17" s="3" t="s">
        <v>46</v>
      </c>
      <c r="F17" s="3" t="s">
        <v>47</v>
      </c>
      <c r="G17" s="27" t="s">
        <v>16</v>
      </c>
      <c r="H17" s="3" t="s">
        <v>48</v>
      </c>
      <c r="I17" s="3" t="s">
        <v>33</v>
      </c>
      <c r="J17" s="3" t="s">
        <v>50</v>
      </c>
      <c r="K17" s="3" t="s">
        <v>51</v>
      </c>
      <c r="L17" s="3" t="s">
        <v>52</v>
      </c>
      <c r="M17" s="3" t="s">
        <v>53</v>
      </c>
      <c r="N17" s="3" t="s">
        <v>54</v>
      </c>
    </row>
    <row r="18" spans="2:23">
      <c r="B18" s="1"/>
      <c r="C18" s="23" t="s">
        <v>124</v>
      </c>
      <c r="D18" s="21" t="s">
        <v>55</v>
      </c>
      <c r="E18" s="21" t="s">
        <v>56</v>
      </c>
      <c r="F18" s="32" t="s">
        <v>57</v>
      </c>
      <c r="G18" s="36" t="s">
        <v>58</v>
      </c>
      <c r="H18" s="31" t="s">
        <v>57</v>
      </c>
      <c r="I18" s="51">
        <v>2</v>
      </c>
      <c r="J18" s="3">
        <v>1</v>
      </c>
      <c r="K18" s="3" t="s">
        <v>60</v>
      </c>
      <c r="L18" s="40" t="s">
        <v>61</v>
      </c>
      <c r="M18" s="3">
        <v>8766143</v>
      </c>
      <c r="N18" s="3" t="s">
        <v>62</v>
      </c>
      <c r="T18" s="1"/>
      <c r="U18" s="1"/>
      <c r="V18" s="1"/>
      <c r="W18" s="1"/>
    </row>
    <row r="19" spans="2:23">
      <c r="B19" s="1"/>
      <c r="C19" s="4"/>
      <c r="D19" s="21"/>
      <c r="E19" s="21"/>
      <c r="F19" s="21"/>
      <c r="G19" s="28"/>
      <c r="H19" s="31"/>
      <c r="I19" s="51"/>
      <c r="J19" s="21"/>
      <c r="K19" s="21"/>
      <c r="L19" s="21"/>
      <c r="M19" s="21"/>
      <c r="N19" s="21"/>
      <c r="T19" s="1"/>
      <c r="U19" s="1"/>
      <c r="V19" s="1"/>
      <c r="W19" s="1"/>
    </row>
    <row r="20" spans="2:23">
      <c r="B20" s="1"/>
      <c r="C20" s="23" t="s">
        <v>125</v>
      </c>
      <c r="D20" s="21" t="s">
        <v>63</v>
      </c>
      <c r="E20" s="21" t="s">
        <v>64</v>
      </c>
      <c r="F20" s="32" t="s">
        <v>57</v>
      </c>
      <c r="G20" s="29" t="s">
        <v>65</v>
      </c>
      <c r="H20" s="31" t="s">
        <v>57</v>
      </c>
      <c r="I20" s="51">
        <v>4</v>
      </c>
      <c r="J20" s="21">
        <v>2</v>
      </c>
      <c r="K20" s="21" t="s">
        <v>60</v>
      </c>
      <c r="L20" s="54" t="s">
        <v>66</v>
      </c>
      <c r="M20" s="21">
        <v>7410873</v>
      </c>
      <c r="N20" s="47" t="s">
        <v>67</v>
      </c>
      <c r="T20" s="1"/>
      <c r="U20" s="1"/>
      <c r="V20" s="1"/>
      <c r="W20" s="1"/>
    </row>
    <row r="21" spans="2:23">
      <c r="B21" s="1"/>
      <c r="C21" s="4"/>
      <c r="D21" s="21" t="s">
        <v>126</v>
      </c>
      <c r="E21" s="21" t="s">
        <v>56</v>
      </c>
      <c r="F21" s="22" t="s">
        <v>164</v>
      </c>
      <c r="G21" s="33" t="s">
        <v>72</v>
      </c>
      <c r="H21" s="31" t="s">
        <v>57</v>
      </c>
      <c r="I21" s="51">
        <v>4</v>
      </c>
      <c r="J21" s="21">
        <v>2</v>
      </c>
      <c r="K21" s="21" t="s">
        <v>60</v>
      </c>
      <c r="L21" s="41" t="s">
        <v>133</v>
      </c>
      <c r="M21" s="21">
        <v>1759640</v>
      </c>
      <c r="N21" s="21"/>
      <c r="T21" s="1"/>
      <c r="U21" s="1"/>
      <c r="V21" s="1"/>
      <c r="W21" s="1"/>
    </row>
    <row r="22" spans="2:23">
      <c r="B22" s="1"/>
      <c r="C22" s="24"/>
      <c r="D22" s="22" t="s">
        <v>130</v>
      </c>
      <c r="E22" s="21" t="s">
        <v>56</v>
      </c>
      <c r="F22" s="22" t="s">
        <v>164</v>
      </c>
      <c r="G22" s="33" t="s">
        <v>72</v>
      </c>
      <c r="H22" s="31" t="s">
        <v>57</v>
      </c>
      <c r="I22" s="51">
        <v>4</v>
      </c>
      <c r="J22" s="21">
        <v>2</v>
      </c>
      <c r="K22" s="21" t="s">
        <v>60</v>
      </c>
      <c r="L22" s="41" t="s">
        <v>133</v>
      </c>
      <c r="M22" s="21">
        <v>1759640</v>
      </c>
      <c r="N22" s="21"/>
      <c r="T22" s="1"/>
      <c r="U22" s="1"/>
      <c r="V22" s="1"/>
      <c r="W22" s="1"/>
    </row>
    <row r="23" spans="2:23">
      <c r="B23" s="1"/>
      <c r="C23" s="4"/>
      <c r="D23" s="21"/>
      <c r="E23" s="21"/>
      <c r="F23" s="21"/>
      <c r="G23" s="28"/>
      <c r="H23" s="31"/>
      <c r="I23" s="51"/>
      <c r="J23" s="21"/>
      <c r="K23" s="21"/>
      <c r="L23" s="21"/>
      <c r="M23" s="21"/>
      <c r="N23" s="21"/>
      <c r="S23" s="1"/>
      <c r="T23" s="1"/>
      <c r="U23" s="1"/>
      <c r="V23" s="1"/>
      <c r="W23" s="1"/>
    </row>
    <row r="24" spans="2:23">
      <c r="B24" s="1"/>
      <c r="C24" s="4" t="s">
        <v>131</v>
      </c>
      <c r="D24" s="21" t="s">
        <v>69</v>
      </c>
      <c r="E24" s="21" t="s">
        <v>70</v>
      </c>
      <c r="F24" s="21" t="s">
        <v>165</v>
      </c>
      <c r="G24" s="33" t="s">
        <v>72</v>
      </c>
      <c r="H24" s="31" t="s">
        <v>57</v>
      </c>
      <c r="I24" s="51">
        <v>4</v>
      </c>
      <c r="J24" s="21">
        <v>2</v>
      </c>
      <c r="K24" s="21" t="s">
        <v>60</v>
      </c>
      <c r="L24" s="41" t="s">
        <v>133</v>
      </c>
      <c r="M24" s="21">
        <v>1759566</v>
      </c>
      <c r="N24" s="21"/>
      <c r="Q24" s="1"/>
      <c r="R24" s="1"/>
      <c r="S24" s="1"/>
      <c r="T24" s="1"/>
      <c r="U24" s="1"/>
      <c r="V24" s="1"/>
      <c r="W24" s="1"/>
    </row>
    <row r="25" spans="2:23">
      <c r="B25" s="1"/>
      <c r="C25" s="4"/>
      <c r="D25" s="21" t="s">
        <v>75</v>
      </c>
      <c r="E25" s="21" t="s">
        <v>64</v>
      </c>
      <c r="F25" s="32" t="s">
        <v>57</v>
      </c>
      <c r="G25" s="29" t="s">
        <v>65</v>
      </c>
      <c r="H25" s="31" t="s">
        <v>57</v>
      </c>
      <c r="I25" s="51">
        <v>4</v>
      </c>
      <c r="J25" s="21">
        <v>2</v>
      </c>
      <c r="K25" s="21" t="s">
        <v>60</v>
      </c>
      <c r="L25" s="54" t="s">
        <v>66</v>
      </c>
      <c r="M25" s="21">
        <v>7410873</v>
      </c>
      <c r="N25" s="47" t="s">
        <v>76</v>
      </c>
      <c r="Q25" s="1"/>
      <c r="R25" s="1"/>
      <c r="S25" s="1"/>
      <c r="T25" s="1"/>
      <c r="U25" s="1"/>
      <c r="V25" s="1"/>
      <c r="W25" s="1"/>
    </row>
    <row r="26" spans="2:23">
      <c r="B26" s="1"/>
      <c r="C26" s="4"/>
      <c r="D26" s="21"/>
      <c r="E26" s="21"/>
      <c r="F26" s="21"/>
      <c r="G26" s="28"/>
      <c r="H26" s="31"/>
      <c r="I26" s="51"/>
      <c r="J26" s="21"/>
      <c r="K26" s="21"/>
      <c r="L26" s="21"/>
      <c r="M26" s="21"/>
      <c r="N26" s="21"/>
      <c r="Q26" s="1"/>
      <c r="R26" s="1"/>
      <c r="S26" s="1"/>
      <c r="T26" s="1"/>
      <c r="U26" s="1"/>
      <c r="V26" s="1"/>
      <c r="W26" s="1"/>
    </row>
    <row r="27" spans="2:23">
      <c r="B27" s="1"/>
      <c r="C27" s="4" t="s">
        <v>134</v>
      </c>
      <c r="D27" s="21" t="s">
        <v>77</v>
      </c>
      <c r="E27" s="21" t="s">
        <v>56</v>
      </c>
      <c r="F27" s="21" t="s">
        <v>166</v>
      </c>
      <c r="G27" s="36" t="s">
        <v>72</v>
      </c>
      <c r="H27" s="31" t="s">
        <v>57</v>
      </c>
      <c r="I27" s="51">
        <v>4</v>
      </c>
      <c r="J27" s="21">
        <v>2</v>
      </c>
      <c r="K27" s="21" t="s">
        <v>60</v>
      </c>
      <c r="L27" s="54" t="s">
        <v>128</v>
      </c>
      <c r="M27" s="21">
        <v>1759592</v>
      </c>
      <c r="N27" s="21"/>
      <c r="Q27" s="1"/>
      <c r="R27" s="1"/>
      <c r="S27" s="1"/>
      <c r="T27" s="1"/>
      <c r="U27" s="1"/>
      <c r="V27" s="1"/>
      <c r="W27" s="1"/>
    </row>
    <row r="28" spans="2:23">
      <c r="B28" s="1"/>
      <c r="C28" s="4"/>
      <c r="D28" s="21" t="s">
        <v>79</v>
      </c>
      <c r="E28" s="21" t="s">
        <v>56</v>
      </c>
      <c r="F28" s="21" t="s">
        <v>166</v>
      </c>
      <c r="G28" s="33" t="s">
        <v>72</v>
      </c>
      <c r="H28" s="31" t="s">
        <v>57</v>
      </c>
      <c r="I28" s="51">
        <v>4</v>
      </c>
      <c r="J28" s="21">
        <v>2</v>
      </c>
      <c r="K28" s="21" t="s">
        <v>60</v>
      </c>
      <c r="L28" s="54" t="s">
        <v>128</v>
      </c>
      <c r="M28" s="21">
        <v>1759592</v>
      </c>
      <c r="N28" s="21"/>
      <c r="O28" s="1"/>
      <c r="P28" s="1"/>
      <c r="Q28" s="1"/>
      <c r="R28" s="1"/>
      <c r="S28" s="1"/>
      <c r="T28" s="1"/>
      <c r="U28" s="1"/>
      <c r="V28" s="1"/>
      <c r="W28" s="1"/>
    </row>
    <row r="29" spans="2:23">
      <c r="B29" s="1"/>
      <c r="C29" s="4"/>
      <c r="D29" s="21" t="s">
        <v>80</v>
      </c>
      <c r="E29" s="21" t="s">
        <v>56</v>
      </c>
      <c r="F29" s="21" t="s">
        <v>166</v>
      </c>
      <c r="G29" s="33" t="s">
        <v>72</v>
      </c>
      <c r="H29" s="31" t="s">
        <v>57</v>
      </c>
      <c r="I29" s="51">
        <v>4</v>
      </c>
      <c r="J29" s="21">
        <v>2</v>
      </c>
      <c r="K29" s="21" t="s">
        <v>60</v>
      </c>
      <c r="L29" s="54" t="s">
        <v>128</v>
      </c>
      <c r="M29" s="21">
        <v>1759592</v>
      </c>
      <c r="N29" s="21"/>
      <c r="O29" s="1"/>
      <c r="P29" s="1"/>
      <c r="Q29" s="1"/>
      <c r="R29" s="1"/>
      <c r="S29" s="1"/>
      <c r="T29" s="1"/>
      <c r="U29" s="1"/>
      <c r="V29" s="1"/>
      <c r="W29" s="1"/>
    </row>
    <row r="30" spans="2:23">
      <c r="B30" s="1"/>
      <c r="C30" s="4"/>
      <c r="D30" s="21" t="s">
        <v>81</v>
      </c>
      <c r="E30" s="21" t="s">
        <v>56</v>
      </c>
      <c r="F30" s="21" t="s">
        <v>166</v>
      </c>
      <c r="G30" s="33" t="s">
        <v>72</v>
      </c>
      <c r="H30" s="31" t="s">
        <v>57</v>
      </c>
      <c r="I30" s="51">
        <v>4</v>
      </c>
      <c r="J30" s="21">
        <v>2</v>
      </c>
      <c r="K30" s="21" t="s">
        <v>60</v>
      </c>
      <c r="L30" s="54" t="s">
        <v>128</v>
      </c>
      <c r="M30" s="21">
        <v>1759592</v>
      </c>
      <c r="N30" s="21"/>
      <c r="O30" s="1"/>
      <c r="P30" s="1"/>
      <c r="Q30" s="1"/>
      <c r="R30" s="1"/>
      <c r="S30" s="1"/>
      <c r="T30" s="1"/>
      <c r="U30" s="1"/>
      <c r="V30" s="1"/>
      <c r="W30" s="1"/>
    </row>
    <row r="31" spans="2:23">
      <c r="B31" s="1"/>
      <c r="C31" s="4"/>
      <c r="D31" s="21"/>
      <c r="E31" s="21"/>
      <c r="F31" s="21"/>
      <c r="G31" s="28"/>
      <c r="H31" s="31"/>
      <c r="I31" s="51"/>
      <c r="J31" s="21"/>
      <c r="K31" s="21"/>
      <c r="L31" s="21"/>
      <c r="M31" s="21"/>
      <c r="N31" s="21"/>
      <c r="O31" s="1"/>
      <c r="P31" s="1"/>
      <c r="Q31" s="1"/>
      <c r="R31" s="1"/>
      <c r="S31" s="1"/>
      <c r="T31" s="1"/>
      <c r="U31" s="1"/>
      <c r="V31" s="1"/>
      <c r="W31" s="1"/>
    </row>
    <row r="32" spans="2:23">
      <c r="B32" s="1"/>
      <c r="C32" s="4" t="s">
        <v>136</v>
      </c>
      <c r="D32" s="21" t="s">
        <v>137</v>
      </c>
      <c r="E32" s="21" t="s">
        <v>138</v>
      </c>
      <c r="F32" s="32" t="s">
        <v>57</v>
      </c>
      <c r="G32" s="33" t="s">
        <v>139</v>
      </c>
      <c r="H32" s="36" t="s">
        <v>140</v>
      </c>
      <c r="I32" s="52">
        <v>8</v>
      </c>
      <c r="J32" s="21">
        <v>6</v>
      </c>
      <c r="K32" s="21" t="s">
        <v>60</v>
      </c>
      <c r="L32" s="54" t="s">
        <v>141</v>
      </c>
      <c r="M32" s="21">
        <v>1239605</v>
      </c>
      <c r="N32" s="46" t="s">
        <v>167</v>
      </c>
      <c r="O32" s="1"/>
      <c r="P32" s="1"/>
      <c r="Q32" s="1"/>
      <c r="R32" s="1"/>
      <c r="S32" s="1"/>
      <c r="T32" s="1"/>
      <c r="U32" s="1"/>
      <c r="V32" s="1"/>
      <c r="W32" s="1"/>
    </row>
    <row r="33" spans="2:23">
      <c r="B33" s="1"/>
      <c r="C33" s="4"/>
      <c r="D33" s="21"/>
      <c r="E33" s="21"/>
      <c r="F33" s="21"/>
      <c r="G33" s="28"/>
      <c r="H33" s="31"/>
      <c r="I33" s="51"/>
      <c r="J33" s="21"/>
      <c r="K33" s="21"/>
      <c r="L33" s="21"/>
      <c r="M33" s="21"/>
      <c r="N33" s="21"/>
      <c r="O33" s="1"/>
      <c r="P33" s="1"/>
      <c r="Q33" s="1"/>
      <c r="R33" s="1"/>
      <c r="S33" s="1"/>
      <c r="T33" s="1"/>
      <c r="U33" s="1"/>
      <c r="V33" s="1"/>
      <c r="W33" s="1"/>
    </row>
    <row r="34" spans="2:23">
      <c r="B34" s="1"/>
      <c r="C34" s="4" t="s">
        <v>143</v>
      </c>
      <c r="D34" s="21" t="s">
        <v>144</v>
      </c>
      <c r="E34" s="21" t="s">
        <v>56</v>
      </c>
      <c r="F34" s="21" t="s">
        <v>168</v>
      </c>
      <c r="G34" s="33" t="s">
        <v>169</v>
      </c>
      <c r="H34" s="31"/>
      <c r="I34" s="51">
        <v>4</v>
      </c>
      <c r="J34" s="21">
        <v>2</v>
      </c>
      <c r="K34" s="21" t="s">
        <v>60</v>
      </c>
      <c r="L34" s="54" t="s">
        <v>146</v>
      </c>
      <c r="M34" s="21">
        <v>1113894</v>
      </c>
      <c r="N34" s="21"/>
      <c r="O34" s="1"/>
      <c r="P34" s="1"/>
      <c r="Q34" s="1"/>
      <c r="R34" s="1"/>
      <c r="S34" s="1"/>
      <c r="T34" s="1"/>
      <c r="U34" s="1"/>
      <c r="V34" s="1"/>
      <c r="W34" s="1"/>
    </row>
    <row r="35" spans="2:23">
      <c r="B35" s="1"/>
      <c r="C35" s="4"/>
      <c r="D35" s="21"/>
      <c r="E35" s="21"/>
      <c r="F35" s="21"/>
      <c r="G35" s="28"/>
      <c r="H35" s="31"/>
      <c r="I35" s="51"/>
      <c r="J35" s="21"/>
      <c r="K35" s="21"/>
      <c r="L35" s="21"/>
      <c r="M35" s="21"/>
      <c r="N35" s="21"/>
      <c r="O35" s="1"/>
      <c r="P35" s="1"/>
      <c r="Q35" s="1"/>
      <c r="R35" s="1"/>
      <c r="S35" s="1"/>
      <c r="T35" s="1"/>
      <c r="U35" s="1"/>
      <c r="V35" s="1"/>
      <c r="W35" s="1"/>
    </row>
    <row r="36" spans="2:23">
      <c r="B36" s="1"/>
      <c r="C36" s="4" t="s">
        <v>147</v>
      </c>
      <c r="D36" s="21" t="s">
        <v>148</v>
      </c>
      <c r="E36" s="21" t="s">
        <v>138</v>
      </c>
      <c r="F36" s="32" t="s">
        <v>57</v>
      </c>
      <c r="G36" s="33" t="s">
        <v>139</v>
      </c>
      <c r="H36" s="36" t="s">
        <v>140</v>
      </c>
      <c r="I36" s="53">
        <v>8</v>
      </c>
      <c r="J36" s="21">
        <v>6</v>
      </c>
      <c r="K36" s="21" t="s">
        <v>60</v>
      </c>
      <c r="L36" s="54" t="s">
        <v>141</v>
      </c>
      <c r="M36" s="21">
        <v>1239605</v>
      </c>
      <c r="N36" s="21" t="s">
        <v>167</v>
      </c>
      <c r="O36" s="1"/>
      <c r="P36" s="1"/>
      <c r="Q36" s="1"/>
      <c r="R36" s="1"/>
      <c r="S36" s="1"/>
      <c r="T36" s="1"/>
      <c r="U36" s="1"/>
      <c r="V36" s="1"/>
      <c r="W36" s="1"/>
    </row>
    <row r="37" spans="2:23">
      <c r="B37" s="1"/>
      <c r="C37" s="4"/>
      <c r="D37" s="21" t="s">
        <v>84</v>
      </c>
      <c r="E37" s="21" t="s">
        <v>56</v>
      </c>
      <c r="F37" s="32" t="s">
        <v>57</v>
      </c>
      <c r="G37" s="33" t="s">
        <v>170</v>
      </c>
      <c r="H37" s="31" t="s">
        <v>57</v>
      </c>
      <c r="I37" s="51">
        <v>2</v>
      </c>
      <c r="J37" s="21"/>
      <c r="K37" s="21" t="s">
        <v>60</v>
      </c>
      <c r="L37" s="21"/>
      <c r="M37" s="21"/>
      <c r="N37" s="21"/>
      <c r="O37" s="1"/>
      <c r="P37" s="1"/>
      <c r="Q37" s="1"/>
      <c r="R37" s="1"/>
      <c r="S37" s="1"/>
      <c r="T37" s="1"/>
      <c r="U37" s="1"/>
      <c r="V37" s="1"/>
      <c r="W37" s="1"/>
    </row>
    <row r="38" spans="2:23">
      <c r="B38" s="1"/>
      <c r="C38" s="4"/>
      <c r="D38" s="21"/>
      <c r="E38" s="21"/>
      <c r="F38" s="21"/>
      <c r="G38" s="28"/>
      <c r="H38" s="31"/>
      <c r="I38" s="51"/>
      <c r="J38" s="21"/>
      <c r="K38" s="21"/>
      <c r="L38" s="21"/>
      <c r="M38" s="21"/>
      <c r="N38" s="21"/>
      <c r="O38" s="1"/>
      <c r="P38" s="1"/>
      <c r="Q38" s="1"/>
      <c r="R38" s="1"/>
      <c r="S38" s="1"/>
      <c r="T38" s="1"/>
      <c r="U38" s="1"/>
      <c r="V38" s="1"/>
      <c r="W38" s="1"/>
    </row>
    <row r="39" spans="2:23">
      <c r="B39" s="1"/>
      <c r="C39" s="4" t="s">
        <v>150</v>
      </c>
      <c r="D39" s="21" t="s">
        <v>151</v>
      </c>
      <c r="E39" s="21" t="s">
        <v>56</v>
      </c>
      <c r="F39" s="21" t="s">
        <v>171</v>
      </c>
      <c r="G39" s="33" t="s">
        <v>72</v>
      </c>
      <c r="H39" s="31" t="s">
        <v>57</v>
      </c>
      <c r="I39" s="51">
        <v>4</v>
      </c>
      <c r="J39" s="21">
        <v>2</v>
      </c>
      <c r="K39" s="21" t="s">
        <v>60</v>
      </c>
      <c r="L39" s="41" t="s">
        <v>133</v>
      </c>
      <c r="M39" s="21">
        <v>1759576</v>
      </c>
      <c r="N39" s="21"/>
      <c r="O39" s="1"/>
      <c r="P39" s="1"/>
      <c r="Q39" s="1"/>
      <c r="R39" s="1"/>
      <c r="S39" s="1"/>
      <c r="T39" s="1"/>
      <c r="U39" s="1"/>
      <c r="V39" s="1"/>
      <c r="W39" s="1"/>
    </row>
    <row r="40" spans="2:23">
      <c r="B40" s="1"/>
      <c r="C40" s="4"/>
      <c r="D40" s="21" t="s">
        <v>153</v>
      </c>
      <c r="E40" s="21" t="s">
        <v>56</v>
      </c>
      <c r="F40" s="21" t="s">
        <v>171</v>
      </c>
      <c r="G40" s="33" t="s">
        <v>72</v>
      </c>
      <c r="H40" s="31" t="s">
        <v>57</v>
      </c>
      <c r="I40" s="51">
        <v>4</v>
      </c>
      <c r="J40" s="21">
        <v>2</v>
      </c>
      <c r="K40" s="21" t="s">
        <v>60</v>
      </c>
      <c r="L40" s="41" t="s">
        <v>133</v>
      </c>
      <c r="M40" s="21">
        <v>1759576</v>
      </c>
      <c r="N40" s="21"/>
      <c r="O40" s="1"/>
      <c r="P40" s="1"/>
      <c r="Q40" s="1"/>
      <c r="R40" s="1"/>
      <c r="S40" s="1"/>
      <c r="T40" s="1"/>
      <c r="U40" s="1"/>
      <c r="V40" s="1"/>
      <c r="W40" s="1"/>
    </row>
    <row r="41" spans="2:23">
      <c r="B41" s="1"/>
      <c r="C41" s="4"/>
      <c r="D41" s="21"/>
      <c r="E41" s="21"/>
      <c r="F41" s="21"/>
      <c r="G41" s="28"/>
      <c r="H41" s="31"/>
      <c r="I41" s="51"/>
      <c r="J41" s="21"/>
      <c r="K41" s="21"/>
      <c r="L41" s="21"/>
      <c r="M41" s="21"/>
      <c r="N41" s="21"/>
      <c r="O41" s="1"/>
      <c r="P41" s="1"/>
      <c r="Q41" s="1"/>
      <c r="R41" s="1"/>
      <c r="S41" s="1"/>
      <c r="T41" s="1"/>
      <c r="U41" s="1"/>
      <c r="V41" s="1"/>
      <c r="W41" s="1"/>
    </row>
    <row r="42" spans="2:23">
      <c r="B42" s="1"/>
      <c r="C42" s="24" t="s">
        <v>155</v>
      </c>
      <c r="D42" s="22" t="s">
        <v>156</v>
      </c>
      <c r="E42" s="22" t="s">
        <v>56</v>
      </c>
      <c r="F42" s="22" t="s">
        <v>164</v>
      </c>
      <c r="G42" s="33" t="s">
        <v>72</v>
      </c>
      <c r="H42" s="31" t="s">
        <v>57</v>
      </c>
      <c r="I42" s="51">
        <v>4</v>
      </c>
      <c r="J42" s="21">
        <v>2</v>
      </c>
      <c r="K42" s="21" t="s">
        <v>60</v>
      </c>
      <c r="L42" s="41" t="s">
        <v>133</v>
      </c>
      <c r="M42" s="21">
        <v>1759640</v>
      </c>
      <c r="N42" s="21" t="s">
        <v>157</v>
      </c>
      <c r="O42" s="1"/>
      <c r="P42" s="1"/>
      <c r="Q42" s="1"/>
      <c r="R42" s="1"/>
      <c r="S42" s="1"/>
      <c r="T42" s="1"/>
      <c r="U42" s="1"/>
      <c r="V42" s="1"/>
      <c r="W42" s="1"/>
    </row>
    <row r="43" spans="2:23">
      <c r="B43" s="1"/>
      <c r="C43" s="4"/>
      <c r="D43" s="21" t="s">
        <v>158</v>
      </c>
      <c r="E43" s="21" t="s">
        <v>64</v>
      </c>
      <c r="F43" s="32" t="s">
        <v>57</v>
      </c>
      <c r="G43" s="37" t="s">
        <v>65</v>
      </c>
      <c r="H43" s="31" t="s">
        <v>57</v>
      </c>
      <c r="I43" s="51">
        <v>4</v>
      </c>
      <c r="J43" s="21">
        <v>2</v>
      </c>
      <c r="K43" s="21" t="s">
        <v>60</v>
      </c>
      <c r="L43" s="54" t="s">
        <v>66</v>
      </c>
      <c r="M43" s="21">
        <v>7410873</v>
      </c>
      <c r="N43" s="47" t="s">
        <v>159</v>
      </c>
      <c r="O43" s="1"/>
      <c r="P43" s="1"/>
      <c r="Q43" s="1"/>
      <c r="R43" s="1"/>
      <c r="S43" s="1"/>
      <c r="T43" s="1"/>
      <c r="U43" s="1"/>
      <c r="V43" s="1"/>
      <c r="W43" s="1"/>
    </row>
    <row r="44" spans="2:23">
      <c r="B44" s="1"/>
      <c r="C44" s="4"/>
      <c r="D44" s="21" t="s">
        <v>89</v>
      </c>
      <c r="E44" s="21" t="s">
        <v>56</v>
      </c>
      <c r="F44" s="21" t="s">
        <v>165</v>
      </c>
      <c r="G44" s="36" t="s">
        <v>72</v>
      </c>
      <c r="H44" s="31" t="s">
        <v>57</v>
      </c>
      <c r="I44" s="51">
        <v>4</v>
      </c>
      <c r="J44" s="21">
        <v>2</v>
      </c>
      <c r="K44" s="21" t="s">
        <v>60</v>
      </c>
      <c r="L44" s="41" t="s">
        <v>133</v>
      </c>
      <c r="M44" s="21">
        <v>1759566</v>
      </c>
      <c r="N44" s="21" t="s">
        <v>172</v>
      </c>
      <c r="O44" s="1"/>
      <c r="P44" s="1"/>
      <c r="Q44" s="1"/>
      <c r="R44" s="1"/>
      <c r="S44" s="1"/>
      <c r="T44" s="1"/>
      <c r="U44" s="1"/>
      <c r="V44" s="1"/>
      <c r="W44" s="1"/>
    </row>
    <row r="45" spans="2:23">
      <c r="B45" s="1"/>
      <c r="C45" s="4"/>
      <c r="D45" s="21"/>
      <c r="E45" s="21"/>
      <c r="F45" s="21"/>
      <c r="G45" s="28"/>
      <c r="H45" s="31"/>
      <c r="I45" s="51"/>
      <c r="J45" s="21"/>
      <c r="K45" s="21"/>
      <c r="L45" s="21"/>
      <c r="M45" s="21"/>
      <c r="N45" s="21"/>
      <c r="O45" s="1"/>
      <c r="P45" s="1"/>
      <c r="Q45" s="1"/>
      <c r="R45" s="1"/>
      <c r="S45" s="1"/>
      <c r="T45" s="1"/>
    </row>
    <row r="46" spans="2:23">
      <c r="B46" s="1"/>
      <c r="C46" s="4" t="s">
        <v>160</v>
      </c>
      <c r="D46" s="21"/>
      <c r="E46" s="21"/>
      <c r="F46" s="21"/>
      <c r="G46" s="28"/>
      <c r="H46" s="31"/>
      <c r="I46" s="51"/>
      <c r="J46" s="21"/>
      <c r="K46" s="21"/>
      <c r="L46" s="21"/>
      <c r="M46" s="21"/>
      <c r="N46" s="21"/>
      <c r="O46" s="1"/>
      <c r="P46" s="1"/>
      <c r="Q46" s="1"/>
      <c r="R46" s="1"/>
      <c r="S46" s="1"/>
      <c r="T46" s="1"/>
    </row>
    <row r="47" spans="2:23">
      <c r="B47" s="1"/>
      <c r="C47" s="4"/>
      <c r="D47" s="21" t="s">
        <v>91</v>
      </c>
      <c r="E47" s="22" t="s">
        <v>56</v>
      </c>
      <c r="F47" s="32" t="s">
        <v>57</v>
      </c>
      <c r="G47" s="33" t="s">
        <v>170</v>
      </c>
      <c r="H47" s="31" t="s">
        <v>57</v>
      </c>
      <c r="I47" s="51">
        <v>2</v>
      </c>
      <c r="J47" s="21">
        <v>1</v>
      </c>
      <c r="K47" s="21" t="s">
        <v>60</v>
      </c>
      <c r="L47" s="41" t="s">
        <v>133</v>
      </c>
      <c r="M47" s="21">
        <v>1759541</v>
      </c>
      <c r="N47" s="21"/>
      <c r="O47" s="1"/>
      <c r="P47" s="1"/>
      <c r="Q47" s="1"/>
      <c r="R47" s="1"/>
      <c r="S47" s="1"/>
      <c r="T47" s="1"/>
    </row>
    <row r="48" spans="2:23">
      <c r="B48" s="1"/>
      <c r="C48" s="4"/>
      <c r="D48" s="21" t="s">
        <v>93</v>
      </c>
      <c r="E48" s="22" t="s">
        <v>56</v>
      </c>
      <c r="F48" s="32" t="s">
        <v>57</v>
      </c>
      <c r="G48" s="33" t="s">
        <v>170</v>
      </c>
      <c r="H48" s="31" t="s">
        <v>57</v>
      </c>
      <c r="I48" s="51">
        <v>2</v>
      </c>
      <c r="J48" s="21">
        <v>1</v>
      </c>
      <c r="K48" s="21" t="s">
        <v>60</v>
      </c>
      <c r="L48" s="41" t="s">
        <v>133</v>
      </c>
      <c r="M48" s="21">
        <v>1759541</v>
      </c>
      <c r="N48" s="21"/>
      <c r="O48" s="1"/>
      <c r="P48" s="1"/>
      <c r="Q48" s="1"/>
      <c r="R48" s="1"/>
      <c r="S48" s="1"/>
      <c r="T48" s="1"/>
    </row>
    <row r="49" spans="2:22">
      <c r="B49" s="1"/>
      <c r="C49" s="4"/>
      <c r="D49" s="21" t="s">
        <v>161</v>
      </c>
      <c r="E49" s="21" t="s">
        <v>56</v>
      </c>
      <c r="F49" s="32" t="s">
        <v>57</v>
      </c>
      <c r="G49" s="33" t="s">
        <v>170</v>
      </c>
      <c r="H49" s="31" t="s">
        <v>57</v>
      </c>
      <c r="I49" s="51">
        <v>2</v>
      </c>
      <c r="J49" s="21">
        <v>1</v>
      </c>
      <c r="K49" s="21" t="s">
        <v>60</v>
      </c>
      <c r="L49" s="41" t="s">
        <v>133</v>
      </c>
      <c r="M49" s="21">
        <v>1759541</v>
      </c>
      <c r="N49" s="21"/>
      <c r="O49" s="1"/>
      <c r="P49" s="1"/>
      <c r="Q49" s="1"/>
      <c r="R49" s="1"/>
      <c r="S49" s="1"/>
      <c r="T49" s="1"/>
    </row>
    <row r="50" spans="2:22">
      <c r="B50" s="1"/>
      <c r="C50" s="4"/>
      <c r="D50" s="21" t="s">
        <v>162</v>
      </c>
      <c r="E50" s="21" t="s">
        <v>56</v>
      </c>
      <c r="F50" s="32" t="s">
        <v>57</v>
      </c>
      <c r="G50" s="36" t="s">
        <v>170</v>
      </c>
      <c r="H50" s="31" t="s">
        <v>57</v>
      </c>
      <c r="I50" s="51">
        <v>2</v>
      </c>
      <c r="J50" s="21">
        <v>1</v>
      </c>
      <c r="K50" s="21" t="s">
        <v>60</v>
      </c>
      <c r="L50" s="41" t="s">
        <v>133</v>
      </c>
      <c r="M50" s="21">
        <v>1759541</v>
      </c>
      <c r="N50" s="21"/>
      <c r="O50" s="1"/>
      <c r="P50" s="1"/>
      <c r="Q50" s="1"/>
      <c r="R50" s="1"/>
      <c r="S50" s="1"/>
      <c r="T50" s="1"/>
    </row>
    <row r="51" spans="2:22">
      <c r="B51" s="1"/>
      <c r="C51" s="4"/>
      <c r="D51" s="21" t="s">
        <v>163</v>
      </c>
      <c r="E51" s="21" t="s">
        <v>56</v>
      </c>
      <c r="F51" s="32" t="s">
        <v>57</v>
      </c>
      <c r="G51" s="33" t="s">
        <v>170</v>
      </c>
      <c r="H51" s="31" t="s">
        <v>57</v>
      </c>
      <c r="I51" s="51">
        <v>2</v>
      </c>
      <c r="J51" s="21">
        <v>1</v>
      </c>
      <c r="K51" s="21" t="s">
        <v>60</v>
      </c>
      <c r="L51" s="41" t="s">
        <v>133</v>
      </c>
      <c r="M51" s="21">
        <v>1759541</v>
      </c>
      <c r="N51" s="21"/>
      <c r="O51" s="1"/>
      <c r="P51" s="1"/>
      <c r="Q51" s="1"/>
      <c r="R51" s="1"/>
      <c r="S51" s="1"/>
      <c r="T51" s="1"/>
    </row>
    <row r="52" spans="2:22">
      <c r="B52" s="1"/>
      <c r="C52" s="4"/>
      <c r="D52" s="21"/>
      <c r="E52" s="21"/>
      <c r="F52" s="21"/>
      <c r="G52" s="28"/>
      <c r="H52" s="31"/>
      <c r="I52" s="50"/>
      <c r="J52" s="21"/>
      <c r="K52" s="21"/>
      <c r="L52" s="21"/>
      <c r="M52" s="21"/>
      <c r="N52" s="21"/>
      <c r="O52" s="1"/>
      <c r="P52" s="1"/>
      <c r="Q52" s="1"/>
      <c r="R52" s="1"/>
      <c r="S52" s="1"/>
      <c r="T52" s="1"/>
    </row>
    <row r="53" spans="2:22">
      <c r="B53" s="1"/>
      <c r="C53" s="24"/>
      <c r="D53" s="22"/>
      <c r="E53" s="22"/>
      <c r="F53" s="22"/>
      <c r="G53" s="30"/>
      <c r="H53" s="38"/>
      <c r="I53" s="38"/>
      <c r="J53" s="22"/>
      <c r="K53" s="22"/>
      <c r="L53" s="39"/>
      <c r="M53" s="39"/>
      <c r="N53" s="39"/>
      <c r="O53" s="1"/>
      <c r="P53" s="1"/>
      <c r="Q53" s="1"/>
      <c r="R53" s="1"/>
      <c r="S53" s="1"/>
      <c r="T53" s="1"/>
    </row>
    <row r="54" spans="2:22">
      <c r="B54" s="1"/>
      <c r="C54" s="1"/>
      <c r="D54" s="1"/>
      <c r="E54" s="1"/>
      <c r="F54" s="1"/>
      <c r="G54" s="55"/>
      <c r="H54" s="5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55"/>
      <c r="H55" s="5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55"/>
      <c r="H56" s="5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1"/>
      <c r="E57" s="1"/>
      <c r="F57" s="1"/>
      <c r="G57" s="55"/>
      <c r="H57" s="5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/>
      <c r="C58" s="1"/>
      <c r="D58" s="1"/>
      <c r="E58" s="1"/>
      <c r="F58" s="1"/>
      <c r="G58" s="55"/>
      <c r="H58" s="5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>
      <c r="B59" s="1"/>
      <c r="C59" s="1"/>
      <c r="D59" s="1"/>
      <c r="E59" s="1"/>
      <c r="F59" s="1"/>
      <c r="G59" s="55"/>
      <c r="H59" s="5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>
      <c r="B60" s="1"/>
      <c r="C60" s="1"/>
      <c r="D60" s="1"/>
      <c r="E60" s="1"/>
      <c r="F60" s="1"/>
      <c r="G60" s="55"/>
      <c r="H60" s="5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"/>
      <c r="N61" s="1"/>
      <c r="O61" s="1"/>
      <c r="P61" s="1"/>
      <c r="Q61" s="1"/>
      <c r="R61" s="1"/>
      <c r="S61" s="1"/>
      <c r="T61" s="1"/>
      <c r="U61" s="1"/>
      <c r="V61" s="1"/>
    </row>
    <row r="62" spans="2:22">
      <c r="B62" s="1"/>
      <c r="D62" t="s">
        <v>101</v>
      </c>
      <c r="E62" s="54" t="s">
        <v>74</v>
      </c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/>
      <c r="N63" s="1"/>
      <c r="O63" s="1"/>
      <c r="P63" s="1"/>
      <c r="Q63" s="1"/>
      <c r="R63" s="1"/>
      <c r="S63" s="1"/>
      <c r="T63" s="1"/>
      <c r="U63" s="1"/>
      <c r="V63" s="1"/>
    </row>
    <row r="64" spans="2:22">
      <c r="B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</sheetData>
  <sheetProtection sheet="1" objects="1" scenarios="1"/>
  <hyperlinks>
    <hyperlink ref="G20" r:id="rId1" xr:uid="{5C4BBE33-EDDE-43E8-9AB5-4E0A99EADE94}"/>
    <hyperlink ref="G25" r:id="rId2" xr:uid="{87194E69-B168-4E33-BD4E-8C590A7D6630}"/>
    <hyperlink ref="G32" r:id="rId3" xr:uid="{295078AC-B7F0-487C-87EA-50F07DD6002D}"/>
    <hyperlink ref="G43" r:id="rId4" xr:uid="{C2911079-3B42-4A01-A515-4717426DA688}"/>
    <hyperlink ref="G18" r:id="rId5" xr:uid="{19677D34-6140-450B-83EB-EC1B887F6CDF}"/>
    <hyperlink ref="G27" r:id="rId6" xr:uid="{E13A72EC-0E3F-4A37-87C5-D8E718BF0735}"/>
    <hyperlink ref="G28:G30" r:id="rId7" display="RS PRO, 1-polet skifte Trykknapomskifter, Panelmontering, Momentan, Belyst, IP67, 36V dc | RS (rs-online.com)" xr:uid="{DF980A1D-7406-44C0-B9EE-3F8024BA4730}"/>
    <hyperlink ref="G24" r:id="rId8" xr:uid="{76A40112-4774-432E-9055-07CA978D33E9}"/>
    <hyperlink ref="G44" r:id="rId9" xr:uid="{07C10D6E-D4F3-4FF5-9120-C8C2E49DE4B1}"/>
    <hyperlink ref="G37" r:id="rId10" xr:uid="{15371101-2986-44B1-A222-C3C10BACD9F4}"/>
    <hyperlink ref="G34" r:id="rId11" xr:uid="{A5710331-83A5-41F4-9BD9-3543D2DE6B40}"/>
    <hyperlink ref="H32" r:id="rId12" xr:uid="{18EFCF8B-4C58-4BC4-9638-3C31B5D39FFD}"/>
    <hyperlink ref="H36" r:id="rId13" xr:uid="{55950DC1-A079-4A7E-8A20-CEE0880E4FDF}"/>
    <hyperlink ref="G21" r:id="rId14" xr:uid="{47D8400D-6F78-4296-AF6A-168CA969523D}"/>
    <hyperlink ref="G22" r:id="rId15" xr:uid="{7806D0AE-DA40-47A4-B496-4D02D2115ED4}"/>
    <hyperlink ref="G39" r:id="rId16" xr:uid="{2B75195D-4C92-4CD8-BD60-12795DC83AAE}"/>
    <hyperlink ref="G40" r:id="rId17" xr:uid="{F135EADD-FFFC-42CB-AF9A-50354E1B89F1}"/>
    <hyperlink ref="G42" r:id="rId18" xr:uid="{BA60C9D2-3546-401C-AE3A-9E2BDA7249A0}"/>
    <hyperlink ref="G47" r:id="rId19" xr:uid="{D12374C0-ADD7-4A6A-BD72-CB37176D7F6B}"/>
    <hyperlink ref="G48" r:id="rId20" xr:uid="{197141DD-05C2-457A-9630-10B75399AE1A}"/>
    <hyperlink ref="G36" r:id="rId21" xr:uid="{52DD036F-D7F2-4EE9-80FE-A4187A88A711}"/>
    <hyperlink ref="L32" r:id="rId22" xr:uid="{E2C147DC-E393-4FD6-9A14-CF107BDCC0AE}"/>
    <hyperlink ref="L36" r:id="rId23" xr:uid="{267AE508-ACF4-4AFB-BA86-9A6D0580A2E1}"/>
    <hyperlink ref="L18" r:id="rId24" xr:uid="{A1AD21EF-56AA-4635-87E0-30558C212830}"/>
    <hyperlink ref="L47" r:id="rId25" xr:uid="{690D7161-1953-4D4A-905F-9F35A8BCEAA3}"/>
    <hyperlink ref="L20" r:id="rId26" xr:uid="{27A36338-B2CF-4603-8A50-9A16EA23EF93}"/>
    <hyperlink ref="L49" r:id="rId27" xr:uid="{C97803F4-B3A1-4639-8ABF-53BA6821C313}"/>
    <hyperlink ref="L48" r:id="rId28" xr:uid="{D86B5E4A-9DAD-433C-85C3-5F5AD6BFFC14}"/>
    <hyperlink ref="L51" r:id="rId29" xr:uid="{AEFE7682-F41E-40F8-89B5-55CD8A299D10}"/>
    <hyperlink ref="L50" r:id="rId30" xr:uid="{01189E8F-665D-48B0-ACCB-B74D0BFB725A}"/>
    <hyperlink ref="L25" r:id="rId31" xr:uid="{0F499496-8B08-41D5-ADAC-E48AA16286C8}"/>
    <hyperlink ref="L43" r:id="rId32" xr:uid="{79B3FA2E-0013-4B22-912E-7CC8FC2C698E}"/>
    <hyperlink ref="L24" r:id="rId33" xr:uid="{280121B5-46C7-461C-89CF-AA1FD9905630}"/>
    <hyperlink ref="L44" r:id="rId34" xr:uid="{7BBE1EA4-28B5-4677-A8FD-4D4E259667B8}"/>
    <hyperlink ref="L27" r:id="rId35" xr:uid="{2BEF3CD3-0797-4C1B-A23B-DFBBA2B02CE1}"/>
    <hyperlink ref="L28" r:id="rId36" xr:uid="{A60FBBC5-8E29-4C7C-A27D-113F9E124EBE}"/>
    <hyperlink ref="L29" r:id="rId37" xr:uid="{398D8647-5102-4B24-A111-D6875A11482B}"/>
    <hyperlink ref="L30" r:id="rId38" xr:uid="{4E425EF1-ACCF-4D43-9E08-86A541779D19}"/>
    <hyperlink ref="L39" r:id="rId39" xr:uid="{BE3E8901-AE30-438F-9BAF-C432518633FA}"/>
    <hyperlink ref="L40" r:id="rId40" xr:uid="{48DA0FA8-2231-40DD-A6BB-2B5FD7F21443}"/>
    <hyperlink ref="L34" r:id="rId41" xr:uid="{8B6B4A1C-22F2-403B-84F0-6D112920CAC6}"/>
    <hyperlink ref="L42" r:id="rId42" xr:uid="{51C5EB1C-1471-4B11-9146-3135CA6A5B01}"/>
    <hyperlink ref="L21" r:id="rId43" xr:uid="{446C555D-9EFB-471E-8750-11400C09800D}"/>
    <hyperlink ref="L22" r:id="rId44" xr:uid="{7CFD20C9-1156-445C-BD20-97780406EF58}"/>
    <hyperlink ref="D10" r:id="rId45" xr:uid="{7B1ACA02-D418-4494-A5B3-AEB3F0B194CA}"/>
    <hyperlink ref="D11" r:id="rId46" xr:uid="{E4820081-0201-4FEC-A548-1ECD1FD34F89}"/>
    <hyperlink ref="E11" r:id="rId47" xr:uid="{A153DCD7-8B0B-4ABF-BA85-73589F5877DD}"/>
    <hyperlink ref="E10" r:id="rId48" xr:uid="{CD3CE2A5-479A-4925-AA1E-F40E139D8D3D}"/>
    <hyperlink ref="E62" r:id="rId49" xr:uid="{F8BCB314-D0E3-483B-B82C-DD31D591E4FB}"/>
  </hyperlinks>
  <pageMargins left="0.7" right="0.7" top="0.75" bottom="0.75" header="0.3" footer="0.3"/>
  <tableParts count="3">
    <tablePart r:id="rId50"/>
    <tablePart r:id="rId51"/>
    <tablePart r:id="rId5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2785-A368-4EF4-A5D3-60BA252C4723}">
  <dimension ref="A1:Q19"/>
  <sheetViews>
    <sheetView workbookViewId="0">
      <selection activeCell="B6" sqref="B6"/>
    </sheetView>
  </sheetViews>
  <sheetFormatPr defaultRowHeight="15"/>
  <sheetData>
    <row r="1" spans="1:17">
      <c r="A1" t="s">
        <v>173</v>
      </c>
    </row>
    <row r="2" spans="1:17">
      <c r="B2" t="s">
        <v>174</v>
      </c>
    </row>
    <row r="4" spans="1:17" ht="20.25">
      <c r="B4" s="1"/>
      <c r="C4" s="20" t="s">
        <v>175</v>
      </c>
      <c r="D4" s="1"/>
      <c r="E4" s="1"/>
      <c r="F4" s="1"/>
      <c r="G4" s="1"/>
      <c r="H4" s="35" t="s">
        <v>176</v>
      </c>
      <c r="I4" s="1"/>
      <c r="J4" s="1"/>
      <c r="K4" s="1"/>
      <c r="L4" s="1"/>
      <c r="M4" s="1"/>
      <c r="N4" s="1"/>
      <c r="O4" s="1"/>
      <c r="P4" s="1"/>
      <c r="Q4" s="1"/>
    </row>
    <row r="5" spans="1:17">
      <c r="C5" s="6" t="s">
        <v>177</v>
      </c>
      <c r="D5" s="7" t="s">
        <v>178</v>
      </c>
      <c r="E5" s="8" t="s">
        <v>179</v>
      </c>
      <c r="F5" s="1"/>
      <c r="G5" s="1"/>
      <c r="H5" s="35" t="s">
        <v>180</v>
      </c>
      <c r="I5" s="1"/>
      <c r="J5" s="1"/>
      <c r="K5" s="1"/>
      <c r="L5" s="1"/>
      <c r="M5" s="1"/>
      <c r="N5" s="1"/>
      <c r="O5" s="1"/>
      <c r="P5" s="1"/>
      <c r="Q5" s="1"/>
    </row>
    <row r="6" spans="1:17">
      <c r="C6" s="25" t="s">
        <v>124</v>
      </c>
      <c r="D6" s="9" t="s">
        <v>181</v>
      </c>
      <c r="E6" s="10" t="s">
        <v>182</v>
      </c>
      <c r="F6" s="1"/>
      <c r="G6" s="1"/>
      <c r="H6" s="35" t="s">
        <v>183</v>
      </c>
      <c r="I6" s="1"/>
      <c r="J6" s="1"/>
      <c r="K6" s="1"/>
      <c r="L6" s="1"/>
      <c r="M6" s="1"/>
      <c r="N6" s="1"/>
      <c r="O6" s="1"/>
      <c r="P6" s="1"/>
      <c r="Q6" s="1"/>
    </row>
    <row r="7" spans="1:17">
      <c r="C7" s="25" t="s">
        <v>184</v>
      </c>
      <c r="D7" s="9" t="s">
        <v>185</v>
      </c>
      <c r="E7" s="10" t="s">
        <v>186</v>
      </c>
      <c r="F7" s="1"/>
      <c r="G7" s="1"/>
      <c r="H7" s="19" t="s">
        <v>187</v>
      </c>
      <c r="I7" s="1"/>
      <c r="J7" s="1"/>
      <c r="K7" s="1"/>
      <c r="L7" s="1"/>
      <c r="M7" s="1"/>
      <c r="N7" s="1"/>
      <c r="O7" s="1"/>
      <c r="P7" s="1"/>
      <c r="Q7" s="1"/>
    </row>
    <row r="8" spans="1:17">
      <c r="C8" s="25" t="s">
        <v>188</v>
      </c>
      <c r="D8" s="9" t="s">
        <v>189</v>
      </c>
      <c r="E8" s="10" t="s">
        <v>186</v>
      </c>
      <c r="F8" s="1"/>
      <c r="G8" s="1"/>
      <c r="H8" s="19"/>
      <c r="I8" s="1"/>
      <c r="J8" s="1"/>
      <c r="K8" s="1"/>
      <c r="L8" s="1"/>
      <c r="M8" s="1"/>
      <c r="N8" s="1"/>
      <c r="O8" s="1"/>
      <c r="P8" s="1"/>
      <c r="Q8" s="1"/>
    </row>
    <row r="9" spans="1:17">
      <c r="C9" s="25" t="s">
        <v>134</v>
      </c>
      <c r="D9" s="9" t="s">
        <v>190</v>
      </c>
      <c r="E9" s="10" t="s">
        <v>186</v>
      </c>
      <c r="F9" s="1"/>
      <c r="G9" s="1"/>
      <c r="H9" s="19" t="s">
        <v>191</v>
      </c>
      <c r="I9" s="1"/>
      <c r="J9" s="1"/>
      <c r="K9" s="1"/>
      <c r="L9" s="1"/>
      <c r="M9" s="1"/>
      <c r="N9" s="1"/>
      <c r="O9" s="1"/>
      <c r="P9" s="1"/>
      <c r="Q9" s="1"/>
    </row>
    <row r="10" spans="1:17">
      <c r="C10" s="25" t="s">
        <v>192</v>
      </c>
      <c r="D10" s="9" t="s">
        <v>193</v>
      </c>
      <c r="E10" s="10" t="s">
        <v>194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C11" s="25" t="s">
        <v>195</v>
      </c>
      <c r="D11" s="9" t="s">
        <v>196</v>
      </c>
      <c r="E11" s="10" t="s">
        <v>197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C12" s="25" t="s">
        <v>143</v>
      </c>
      <c r="D12" s="9" t="s">
        <v>196</v>
      </c>
      <c r="E12" s="10" t="s">
        <v>198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C13" s="25" t="s">
        <v>199</v>
      </c>
      <c r="D13" s="9" t="s">
        <v>196</v>
      </c>
      <c r="E13" s="10" t="s">
        <v>200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C14" s="34" t="s">
        <v>160</v>
      </c>
      <c r="D14" s="12" t="s">
        <v>190</v>
      </c>
      <c r="E14" s="13" t="s">
        <v>182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C15" s="14"/>
      <c r="D15" s="15" t="s">
        <v>201</v>
      </c>
      <c r="E15" s="16" t="s">
        <v>200</v>
      </c>
      <c r="F15" s="1"/>
      <c r="G15" s="1" t="s">
        <v>202</v>
      </c>
      <c r="H15" s="1"/>
      <c r="I15" s="54" t="s">
        <v>170</v>
      </c>
      <c r="J15" s="1"/>
      <c r="K15" s="1"/>
      <c r="L15" s="1"/>
      <c r="M15" s="1"/>
      <c r="N15" s="1"/>
      <c r="O15" s="1"/>
      <c r="P15" s="1"/>
      <c r="Q15" s="1"/>
    </row>
    <row r="16" spans="1:17">
      <c r="C16" s="26" t="s">
        <v>147</v>
      </c>
      <c r="D16" s="17" t="s">
        <v>203</v>
      </c>
      <c r="E16" s="18" t="s">
        <v>204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3:17">
      <c r="C17" s="1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205</v>
      </c>
      <c r="Q17" s="1"/>
    </row>
    <row r="18" spans="3:17">
      <c r="C18" s="1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206</v>
      </c>
      <c r="Q18" s="1"/>
    </row>
    <row r="19" spans="3:17">
      <c r="C19" s="19"/>
      <c r="D19" s="1"/>
      <c r="E19" s="1"/>
      <c r="F19" s="1"/>
      <c r="G19" s="1"/>
      <c r="H19" s="1"/>
      <c r="I19" s="1"/>
      <c r="J19" s="1"/>
      <c r="K19" s="1"/>
      <c r="M19" s="1"/>
      <c r="N19" s="1"/>
      <c r="O19" s="1"/>
      <c r="P19" s="1" t="s">
        <v>207</v>
      </c>
      <c r="Q19" s="1"/>
    </row>
  </sheetData>
  <hyperlinks>
    <hyperlink ref="I15" r:id="rId1" xr:uid="{4AF24AD5-3546-42AF-A1D9-2606D9A107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20c23f-d262-47a6-b4e1-d66a2c1a0bf2">
      <Terms xmlns="http://schemas.microsoft.com/office/infopath/2007/PartnerControls"/>
    </lcf76f155ced4ddcb4097134ff3c332f>
    <SharedWithUsers xmlns="d5f01cb8-7773-4a0f-9103-d0c81ba92599">
      <UserInfo>
        <DisplayName>Sebastian Zeest Rydahl</DisplayName>
        <AccountId>14</AccountId>
        <AccountType/>
      </UserInfo>
      <UserInfo>
        <DisplayName>Louise Julie Sternholdt-Sørensen</DisplayName>
        <AccountId>6</AccountId>
        <AccountType/>
      </UserInfo>
      <UserInfo>
        <DisplayName>Lukas Fredrik Cronje</DisplayName>
        <AccountId>15</AccountId>
        <AccountType/>
      </UserInfo>
    </SharedWithUsers>
    <TaxCatchAll xmlns="d5f01cb8-7773-4a0f-9103-d0c81ba92599" xsi:nil="true"/>
  </documentManagement>
</p:properties>
</file>

<file path=customXml/itemProps1.xml><?xml version="1.0" encoding="utf-8"?>
<ds:datastoreItem xmlns:ds="http://schemas.openxmlformats.org/officeDocument/2006/customXml" ds:itemID="{292C1666-CEC1-482E-A41C-3840E7CEC144}"/>
</file>

<file path=customXml/itemProps2.xml><?xml version="1.0" encoding="utf-8"?>
<ds:datastoreItem xmlns:ds="http://schemas.openxmlformats.org/officeDocument/2006/customXml" ds:itemID="{5DC24A83-E4EF-462F-B70C-A3027C1BFCE3}"/>
</file>

<file path=customXml/itemProps3.xml><?xml version="1.0" encoding="utf-8"?>
<ds:datastoreItem xmlns:ds="http://schemas.openxmlformats.org/officeDocument/2006/customXml" ds:itemID="{9D86FAAD-E3CC-4597-91BE-272D261BB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 Skytte Skov</cp:lastModifiedBy>
  <cp:revision/>
  <dcterms:created xsi:type="dcterms:W3CDTF">2023-02-28T10:08:40Z</dcterms:created>
  <dcterms:modified xsi:type="dcterms:W3CDTF">2023-06-13T07:47:54Z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  <property fmtid="{D5CDD505-2E9C-101B-9397-08002B2CF9AE}" pid="3" name="MediaServiceImageTags">
    <vt:lpwstr/>
  </property>
</Properties>
</file>