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83C2851-6383-46B1-9EFB-8AFA1A9F0A06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Client Questions" sheetId="55" r:id="rId1"/>
    <sheet name="Data" sheetId="40" r:id="rId2"/>
    <sheet name="Data Dictionary" sheetId="43" r:id="rId3"/>
    <sheet name="Seasonality Analysis" sheetId="44" r:id="rId4"/>
    <sheet name="Decomp" sheetId="42" r:id="rId5"/>
    <sheet name="AVP" sheetId="46" r:id="rId6"/>
    <sheet name="Residual Analysis" sheetId="10" r:id="rId7"/>
    <sheet name="Business Questions Part 1" sheetId="51" r:id="rId8"/>
    <sheet name="Business Questions Part 2" sheetId="53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42" l="1"/>
  <c r="C63" i="42" s="1"/>
  <c r="D63" i="42" s="1"/>
  <c r="I53" i="10" s="1"/>
  <c r="K63" i="42"/>
  <c r="M6" i="44"/>
  <c r="N8" i="44"/>
  <c r="O3" i="44"/>
  <c r="S31" i="53"/>
  <c r="S30" i="53"/>
  <c r="S26" i="53"/>
  <c r="N3" i="53"/>
  <c r="M56" i="53"/>
  <c r="M3" i="53"/>
  <c r="U4" i="53"/>
  <c r="K3" i="53"/>
  <c r="J3" i="53"/>
  <c r="S25" i="53"/>
  <c r="S24" i="53"/>
  <c r="AB20" i="53"/>
  <c r="L4" i="53"/>
  <c r="L3" i="53"/>
  <c r="O3" i="53" s="1"/>
  <c r="J45" i="42"/>
  <c r="B23" i="42"/>
  <c r="K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8" i="44"/>
  <c r="S28" i="53"/>
  <c r="M4" i="53"/>
  <c r="O4" i="53" s="1"/>
  <c r="M115" i="53"/>
  <c r="O115" i="53" s="1"/>
  <c r="M179" i="53"/>
  <c r="O179" i="53" s="1"/>
  <c r="Q17" i="53"/>
  <c r="N4" i="53"/>
  <c r="N5" i="53"/>
  <c r="N6" i="53"/>
  <c r="N7" i="53"/>
  <c r="N8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N28" i="53"/>
  <c r="N29" i="53"/>
  <c r="N30" i="53"/>
  <c r="N31" i="53"/>
  <c r="N32" i="53"/>
  <c r="N33" i="53"/>
  <c r="N34" i="53"/>
  <c r="N35" i="53"/>
  <c r="N36" i="53"/>
  <c r="N37" i="53"/>
  <c r="N38" i="53"/>
  <c r="N39" i="53"/>
  <c r="N40" i="53"/>
  <c r="N41" i="53"/>
  <c r="N42" i="53"/>
  <c r="N43" i="53"/>
  <c r="N44" i="53"/>
  <c r="N45" i="53"/>
  <c r="N46" i="53"/>
  <c r="N47" i="53"/>
  <c r="N48" i="53"/>
  <c r="N49" i="53"/>
  <c r="N50" i="53"/>
  <c r="N51" i="53"/>
  <c r="N52" i="53"/>
  <c r="N53" i="53"/>
  <c r="N54" i="53"/>
  <c r="N55" i="53"/>
  <c r="N56" i="53"/>
  <c r="N57" i="53"/>
  <c r="N58" i="53"/>
  <c r="N59" i="53"/>
  <c r="N60" i="53"/>
  <c r="N61" i="53"/>
  <c r="N62" i="53"/>
  <c r="N63" i="53"/>
  <c r="N64" i="53"/>
  <c r="N65" i="53"/>
  <c r="N66" i="53"/>
  <c r="N67" i="53"/>
  <c r="N68" i="53"/>
  <c r="N69" i="53"/>
  <c r="N70" i="53"/>
  <c r="N71" i="53"/>
  <c r="N72" i="53"/>
  <c r="N73" i="53"/>
  <c r="N74" i="53"/>
  <c r="N75" i="53"/>
  <c r="N76" i="53"/>
  <c r="N77" i="53"/>
  <c r="N78" i="53"/>
  <c r="N79" i="53"/>
  <c r="N80" i="53"/>
  <c r="N81" i="53"/>
  <c r="N82" i="53"/>
  <c r="N83" i="53"/>
  <c r="N84" i="53"/>
  <c r="N85" i="53"/>
  <c r="N86" i="53"/>
  <c r="N87" i="53"/>
  <c r="N88" i="53"/>
  <c r="N89" i="53"/>
  <c r="N90" i="53"/>
  <c r="N91" i="53"/>
  <c r="N92" i="53"/>
  <c r="N93" i="53"/>
  <c r="N94" i="53"/>
  <c r="N95" i="53"/>
  <c r="N96" i="53"/>
  <c r="N97" i="53"/>
  <c r="N98" i="53"/>
  <c r="N99" i="53"/>
  <c r="N100" i="53"/>
  <c r="N101" i="53"/>
  <c r="N102" i="53"/>
  <c r="N103" i="53"/>
  <c r="N104" i="53"/>
  <c r="N105" i="53"/>
  <c r="N106" i="53"/>
  <c r="N107" i="53"/>
  <c r="N108" i="53"/>
  <c r="N109" i="53"/>
  <c r="N110" i="53"/>
  <c r="N111" i="53"/>
  <c r="N112" i="53"/>
  <c r="N113" i="53"/>
  <c r="N114" i="53"/>
  <c r="N115" i="53"/>
  <c r="N116" i="53"/>
  <c r="N117" i="53"/>
  <c r="N118" i="53"/>
  <c r="N119" i="53"/>
  <c r="N120" i="53"/>
  <c r="N121" i="53"/>
  <c r="N122" i="53"/>
  <c r="N123" i="53"/>
  <c r="N124" i="53"/>
  <c r="N125" i="53"/>
  <c r="N126" i="53"/>
  <c r="N127" i="53"/>
  <c r="N128" i="53"/>
  <c r="N129" i="53"/>
  <c r="N130" i="53"/>
  <c r="N131" i="53"/>
  <c r="N132" i="53"/>
  <c r="N133" i="53"/>
  <c r="N134" i="53"/>
  <c r="N135" i="53"/>
  <c r="N136" i="53"/>
  <c r="N137" i="53"/>
  <c r="N138" i="53"/>
  <c r="N139" i="53"/>
  <c r="N140" i="53"/>
  <c r="N141" i="53"/>
  <c r="N142" i="53"/>
  <c r="N143" i="53"/>
  <c r="N144" i="53"/>
  <c r="N145" i="53"/>
  <c r="N146" i="53"/>
  <c r="N147" i="53"/>
  <c r="N148" i="53"/>
  <c r="N149" i="53"/>
  <c r="N150" i="53"/>
  <c r="N151" i="53"/>
  <c r="N152" i="53"/>
  <c r="N153" i="53"/>
  <c r="N154" i="53"/>
  <c r="N155" i="53"/>
  <c r="N156" i="53"/>
  <c r="N157" i="53"/>
  <c r="N158" i="53"/>
  <c r="N159" i="53"/>
  <c r="N160" i="53"/>
  <c r="N161" i="53"/>
  <c r="N162" i="53"/>
  <c r="N163" i="53"/>
  <c r="N164" i="53"/>
  <c r="N165" i="53"/>
  <c r="N166" i="53"/>
  <c r="N167" i="53"/>
  <c r="N168" i="53"/>
  <c r="N169" i="53"/>
  <c r="N170" i="53"/>
  <c r="N171" i="53"/>
  <c r="N172" i="53"/>
  <c r="N173" i="53"/>
  <c r="N174" i="53"/>
  <c r="N175" i="53"/>
  <c r="N176" i="53"/>
  <c r="N177" i="53"/>
  <c r="N178" i="53"/>
  <c r="N179" i="53"/>
  <c r="N180" i="53"/>
  <c r="N181" i="53"/>
  <c r="N182" i="53"/>
  <c r="N183" i="53"/>
  <c r="N184" i="53"/>
  <c r="N185" i="53"/>
  <c r="N186" i="53"/>
  <c r="N187" i="53"/>
  <c r="N188" i="53"/>
  <c r="N189" i="53"/>
  <c r="N190" i="53"/>
  <c r="N191" i="53"/>
  <c r="N192" i="53"/>
  <c r="N193" i="53"/>
  <c r="N194" i="53"/>
  <c r="N195" i="53"/>
  <c r="N196" i="53"/>
  <c r="N197" i="53"/>
  <c r="N198" i="53"/>
  <c r="L5" i="53"/>
  <c r="M5" i="53" s="1"/>
  <c r="O5" i="53" s="1"/>
  <c r="L6" i="53"/>
  <c r="M6" i="53" s="1"/>
  <c r="O6" i="53" s="1"/>
  <c r="L7" i="53"/>
  <c r="M7" i="53" s="1"/>
  <c r="O7" i="53" s="1"/>
  <c r="L8" i="53"/>
  <c r="M8" i="53" s="1"/>
  <c r="O8" i="53" s="1"/>
  <c r="L9" i="53"/>
  <c r="M9" i="53" s="1"/>
  <c r="O9" i="53" s="1"/>
  <c r="L10" i="53"/>
  <c r="M10" i="53" s="1"/>
  <c r="O10" i="53" s="1"/>
  <c r="L11" i="53"/>
  <c r="M11" i="53" s="1"/>
  <c r="O11" i="53" s="1"/>
  <c r="L12" i="53"/>
  <c r="M12" i="53" s="1"/>
  <c r="O12" i="53" s="1"/>
  <c r="L13" i="53"/>
  <c r="M13" i="53" s="1"/>
  <c r="O13" i="53" s="1"/>
  <c r="L14" i="53"/>
  <c r="M14" i="53" s="1"/>
  <c r="O14" i="53" s="1"/>
  <c r="L15" i="53"/>
  <c r="M15" i="53" s="1"/>
  <c r="O15" i="53" s="1"/>
  <c r="L16" i="53"/>
  <c r="M16" i="53" s="1"/>
  <c r="O16" i="53" s="1"/>
  <c r="L17" i="53"/>
  <c r="M17" i="53" s="1"/>
  <c r="O17" i="53" s="1"/>
  <c r="L18" i="53"/>
  <c r="M18" i="53" s="1"/>
  <c r="O18" i="53" s="1"/>
  <c r="L19" i="53"/>
  <c r="M19" i="53" s="1"/>
  <c r="O19" i="53" s="1"/>
  <c r="L20" i="53"/>
  <c r="M20" i="53" s="1"/>
  <c r="O20" i="53" s="1"/>
  <c r="L21" i="53"/>
  <c r="M21" i="53" s="1"/>
  <c r="O21" i="53" s="1"/>
  <c r="L22" i="53"/>
  <c r="M22" i="53" s="1"/>
  <c r="O22" i="53" s="1"/>
  <c r="L23" i="53"/>
  <c r="M23" i="53" s="1"/>
  <c r="O23" i="53" s="1"/>
  <c r="L24" i="53"/>
  <c r="M24" i="53" s="1"/>
  <c r="O24" i="53" s="1"/>
  <c r="L25" i="53"/>
  <c r="M25" i="53" s="1"/>
  <c r="O25" i="53" s="1"/>
  <c r="L26" i="53"/>
  <c r="M26" i="53" s="1"/>
  <c r="O26" i="53" s="1"/>
  <c r="L27" i="53"/>
  <c r="M27" i="53" s="1"/>
  <c r="O27" i="53" s="1"/>
  <c r="L28" i="53"/>
  <c r="M28" i="53" s="1"/>
  <c r="O28" i="53" s="1"/>
  <c r="L29" i="53"/>
  <c r="M29" i="53" s="1"/>
  <c r="O29" i="53" s="1"/>
  <c r="L30" i="53"/>
  <c r="M30" i="53" s="1"/>
  <c r="O30" i="53" s="1"/>
  <c r="L31" i="53"/>
  <c r="M31" i="53" s="1"/>
  <c r="O31" i="53" s="1"/>
  <c r="L32" i="53"/>
  <c r="M32" i="53" s="1"/>
  <c r="O32" i="53" s="1"/>
  <c r="L33" i="53"/>
  <c r="M33" i="53" s="1"/>
  <c r="O33" i="53" s="1"/>
  <c r="L34" i="53"/>
  <c r="M34" i="53" s="1"/>
  <c r="O34" i="53" s="1"/>
  <c r="L35" i="53"/>
  <c r="M35" i="53" s="1"/>
  <c r="O35" i="53" s="1"/>
  <c r="L36" i="53"/>
  <c r="M36" i="53" s="1"/>
  <c r="O36" i="53" s="1"/>
  <c r="L37" i="53"/>
  <c r="M37" i="53" s="1"/>
  <c r="O37" i="53" s="1"/>
  <c r="L38" i="53"/>
  <c r="M38" i="53" s="1"/>
  <c r="O38" i="53" s="1"/>
  <c r="L39" i="53"/>
  <c r="M39" i="53" s="1"/>
  <c r="O39" i="53" s="1"/>
  <c r="L40" i="53"/>
  <c r="M40" i="53" s="1"/>
  <c r="O40" i="53" s="1"/>
  <c r="L41" i="53"/>
  <c r="M41" i="53" s="1"/>
  <c r="O41" i="53" s="1"/>
  <c r="L42" i="53"/>
  <c r="M42" i="53" s="1"/>
  <c r="O42" i="53" s="1"/>
  <c r="L43" i="53"/>
  <c r="M43" i="53" s="1"/>
  <c r="O43" i="53" s="1"/>
  <c r="L44" i="53"/>
  <c r="M44" i="53" s="1"/>
  <c r="O44" i="53" s="1"/>
  <c r="L45" i="53"/>
  <c r="M45" i="53" s="1"/>
  <c r="O45" i="53" s="1"/>
  <c r="L46" i="53"/>
  <c r="M46" i="53" s="1"/>
  <c r="O46" i="53" s="1"/>
  <c r="L47" i="53"/>
  <c r="M47" i="53" s="1"/>
  <c r="O47" i="53" s="1"/>
  <c r="L48" i="53"/>
  <c r="M48" i="53" s="1"/>
  <c r="O48" i="53" s="1"/>
  <c r="L49" i="53"/>
  <c r="M49" i="53" s="1"/>
  <c r="O49" i="53" s="1"/>
  <c r="L50" i="53"/>
  <c r="M50" i="53" s="1"/>
  <c r="O50" i="53" s="1"/>
  <c r="L51" i="53"/>
  <c r="M51" i="53" s="1"/>
  <c r="O51" i="53" s="1"/>
  <c r="L52" i="53"/>
  <c r="M52" i="53" s="1"/>
  <c r="O52" i="53" s="1"/>
  <c r="L53" i="53"/>
  <c r="M53" i="53" s="1"/>
  <c r="O53" i="53" s="1"/>
  <c r="L54" i="53"/>
  <c r="M54" i="53" s="1"/>
  <c r="O54" i="53" s="1"/>
  <c r="L55" i="53"/>
  <c r="M55" i="53" s="1"/>
  <c r="O55" i="53" s="1"/>
  <c r="L56" i="53"/>
  <c r="L57" i="53"/>
  <c r="M57" i="53" s="1"/>
  <c r="O57" i="53" s="1"/>
  <c r="L58" i="53"/>
  <c r="M58" i="53" s="1"/>
  <c r="O58" i="53" s="1"/>
  <c r="L59" i="53"/>
  <c r="M59" i="53" s="1"/>
  <c r="O59" i="53" s="1"/>
  <c r="L60" i="53"/>
  <c r="M60" i="53" s="1"/>
  <c r="O60" i="53" s="1"/>
  <c r="L61" i="53"/>
  <c r="M61" i="53" s="1"/>
  <c r="O61" i="53" s="1"/>
  <c r="L62" i="53"/>
  <c r="M62" i="53" s="1"/>
  <c r="O62" i="53" s="1"/>
  <c r="L63" i="53"/>
  <c r="M63" i="53" s="1"/>
  <c r="O63" i="53" s="1"/>
  <c r="L64" i="53"/>
  <c r="M64" i="53" s="1"/>
  <c r="O64" i="53" s="1"/>
  <c r="L65" i="53"/>
  <c r="M65" i="53" s="1"/>
  <c r="O65" i="53" s="1"/>
  <c r="L66" i="53"/>
  <c r="M66" i="53" s="1"/>
  <c r="O66" i="53" s="1"/>
  <c r="L67" i="53"/>
  <c r="M67" i="53" s="1"/>
  <c r="O67" i="53" s="1"/>
  <c r="L68" i="53"/>
  <c r="M68" i="53" s="1"/>
  <c r="O68" i="53" s="1"/>
  <c r="L69" i="53"/>
  <c r="M69" i="53" s="1"/>
  <c r="O69" i="53" s="1"/>
  <c r="L70" i="53"/>
  <c r="M70" i="53" s="1"/>
  <c r="O70" i="53" s="1"/>
  <c r="L71" i="53"/>
  <c r="M71" i="53" s="1"/>
  <c r="O71" i="53" s="1"/>
  <c r="L72" i="53"/>
  <c r="M72" i="53" s="1"/>
  <c r="O72" i="53" s="1"/>
  <c r="L73" i="53"/>
  <c r="M73" i="53" s="1"/>
  <c r="O73" i="53" s="1"/>
  <c r="L74" i="53"/>
  <c r="M74" i="53" s="1"/>
  <c r="O74" i="53" s="1"/>
  <c r="L75" i="53"/>
  <c r="M75" i="53" s="1"/>
  <c r="O75" i="53" s="1"/>
  <c r="L76" i="53"/>
  <c r="M76" i="53" s="1"/>
  <c r="O76" i="53" s="1"/>
  <c r="L77" i="53"/>
  <c r="M77" i="53" s="1"/>
  <c r="O77" i="53" s="1"/>
  <c r="L78" i="53"/>
  <c r="M78" i="53" s="1"/>
  <c r="O78" i="53" s="1"/>
  <c r="L79" i="53"/>
  <c r="M79" i="53" s="1"/>
  <c r="O79" i="53" s="1"/>
  <c r="L80" i="53"/>
  <c r="M80" i="53" s="1"/>
  <c r="O80" i="53" s="1"/>
  <c r="L81" i="53"/>
  <c r="M81" i="53" s="1"/>
  <c r="O81" i="53" s="1"/>
  <c r="L82" i="53"/>
  <c r="M82" i="53" s="1"/>
  <c r="O82" i="53" s="1"/>
  <c r="L83" i="53"/>
  <c r="M83" i="53" s="1"/>
  <c r="O83" i="53" s="1"/>
  <c r="L84" i="53"/>
  <c r="M84" i="53" s="1"/>
  <c r="O84" i="53" s="1"/>
  <c r="L85" i="53"/>
  <c r="M85" i="53" s="1"/>
  <c r="O85" i="53" s="1"/>
  <c r="L86" i="53"/>
  <c r="M86" i="53" s="1"/>
  <c r="O86" i="53" s="1"/>
  <c r="L87" i="53"/>
  <c r="M87" i="53" s="1"/>
  <c r="O87" i="53" s="1"/>
  <c r="L88" i="53"/>
  <c r="M88" i="53" s="1"/>
  <c r="O88" i="53" s="1"/>
  <c r="L89" i="53"/>
  <c r="M89" i="53" s="1"/>
  <c r="O89" i="53" s="1"/>
  <c r="L90" i="53"/>
  <c r="M90" i="53" s="1"/>
  <c r="O90" i="53" s="1"/>
  <c r="L91" i="53"/>
  <c r="M91" i="53" s="1"/>
  <c r="O91" i="53" s="1"/>
  <c r="L92" i="53"/>
  <c r="M92" i="53" s="1"/>
  <c r="O92" i="53" s="1"/>
  <c r="L93" i="53"/>
  <c r="M93" i="53" s="1"/>
  <c r="O93" i="53" s="1"/>
  <c r="L94" i="53"/>
  <c r="M94" i="53" s="1"/>
  <c r="O94" i="53" s="1"/>
  <c r="L95" i="53"/>
  <c r="M95" i="53" s="1"/>
  <c r="O95" i="53" s="1"/>
  <c r="L96" i="53"/>
  <c r="M96" i="53" s="1"/>
  <c r="O96" i="53" s="1"/>
  <c r="L97" i="53"/>
  <c r="M97" i="53" s="1"/>
  <c r="O97" i="53" s="1"/>
  <c r="L98" i="53"/>
  <c r="M98" i="53" s="1"/>
  <c r="O98" i="53" s="1"/>
  <c r="L99" i="53"/>
  <c r="M99" i="53" s="1"/>
  <c r="O99" i="53" s="1"/>
  <c r="L100" i="53"/>
  <c r="M100" i="53" s="1"/>
  <c r="O100" i="53" s="1"/>
  <c r="L101" i="53"/>
  <c r="M101" i="53" s="1"/>
  <c r="O101" i="53" s="1"/>
  <c r="L102" i="53"/>
  <c r="M102" i="53" s="1"/>
  <c r="O102" i="53" s="1"/>
  <c r="L103" i="53"/>
  <c r="M103" i="53" s="1"/>
  <c r="O103" i="53" s="1"/>
  <c r="L104" i="53"/>
  <c r="M104" i="53" s="1"/>
  <c r="O104" i="53" s="1"/>
  <c r="L105" i="53"/>
  <c r="M105" i="53" s="1"/>
  <c r="O105" i="53" s="1"/>
  <c r="L106" i="53"/>
  <c r="M106" i="53" s="1"/>
  <c r="O106" i="53" s="1"/>
  <c r="L107" i="53"/>
  <c r="M107" i="53" s="1"/>
  <c r="O107" i="53" s="1"/>
  <c r="L108" i="53"/>
  <c r="M108" i="53" s="1"/>
  <c r="O108" i="53" s="1"/>
  <c r="L109" i="53"/>
  <c r="M109" i="53" s="1"/>
  <c r="O109" i="53" s="1"/>
  <c r="L110" i="53"/>
  <c r="M110" i="53" s="1"/>
  <c r="O110" i="53" s="1"/>
  <c r="L111" i="53"/>
  <c r="M111" i="53" s="1"/>
  <c r="O111" i="53" s="1"/>
  <c r="L112" i="53"/>
  <c r="M112" i="53" s="1"/>
  <c r="O112" i="53" s="1"/>
  <c r="L113" i="53"/>
  <c r="M113" i="53" s="1"/>
  <c r="O113" i="53" s="1"/>
  <c r="L114" i="53"/>
  <c r="M114" i="53" s="1"/>
  <c r="O114" i="53" s="1"/>
  <c r="L115" i="53"/>
  <c r="L116" i="53"/>
  <c r="M116" i="53" s="1"/>
  <c r="O116" i="53" s="1"/>
  <c r="L117" i="53"/>
  <c r="M117" i="53" s="1"/>
  <c r="O117" i="53" s="1"/>
  <c r="L118" i="53"/>
  <c r="M118" i="53" s="1"/>
  <c r="O118" i="53" s="1"/>
  <c r="L119" i="53"/>
  <c r="M119" i="53" s="1"/>
  <c r="O119" i="53" s="1"/>
  <c r="L120" i="53"/>
  <c r="M120" i="53" s="1"/>
  <c r="O120" i="53" s="1"/>
  <c r="L121" i="53"/>
  <c r="M121" i="53" s="1"/>
  <c r="O121" i="53" s="1"/>
  <c r="L122" i="53"/>
  <c r="M122" i="53" s="1"/>
  <c r="O122" i="53" s="1"/>
  <c r="L123" i="53"/>
  <c r="M123" i="53" s="1"/>
  <c r="O123" i="53" s="1"/>
  <c r="L124" i="53"/>
  <c r="M124" i="53" s="1"/>
  <c r="O124" i="53" s="1"/>
  <c r="L125" i="53"/>
  <c r="M125" i="53" s="1"/>
  <c r="O125" i="53" s="1"/>
  <c r="L126" i="53"/>
  <c r="M126" i="53" s="1"/>
  <c r="O126" i="53" s="1"/>
  <c r="L127" i="53"/>
  <c r="M127" i="53" s="1"/>
  <c r="O127" i="53" s="1"/>
  <c r="L128" i="53"/>
  <c r="M128" i="53" s="1"/>
  <c r="O128" i="53" s="1"/>
  <c r="L129" i="53"/>
  <c r="M129" i="53" s="1"/>
  <c r="O129" i="53" s="1"/>
  <c r="L130" i="53"/>
  <c r="M130" i="53" s="1"/>
  <c r="O130" i="53" s="1"/>
  <c r="L131" i="53"/>
  <c r="M131" i="53" s="1"/>
  <c r="O131" i="53" s="1"/>
  <c r="L132" i="53"/>
  <c r="M132" i="53" s="1"/>
  <c r="O132" i="53" s="1"/>
  <c r="L133" i="53"/>
  <c r="M133" i="53" s="1"/>
  <c r="O133" i="53" s="1"/>
  <c r="L134" i="53"/>
  <c r="M134" i="53" s="1"/>
  <c r="O134" i="53" s="1"/>
  <c r="L135" i="53"/>
  <c r="M135" i="53" s="1"/>
  <c r="O135" i="53" s="1"/>
  <c r="L136" i="53"/>
  <c r="M136" i="53" s="1"/>
  <c r="O136" i="53" s="1"/>
  <c r="L137" i="53"/>
  <c r="M137" i="53" s="1"/>
  <c r="O137" i="53" s="1"/>
  <c r="L138" i="53"/>
  <c r="M138" i="53" s="1"/>
  <c r="O138" i="53" s="1"/>
  <c r="L139" i="53"/>
  <c r="M139" i="53" s="1"/>
  <c r="O139" i="53" s="1"/>
  <c r="L140" i="53"/>
  <c r="M140" i="53" s="1"/>
  <c r="O140" i="53" s="1"/>
  <c r="L141" i="53"/>
  <c r="M141" i="53" s="1"/>
  <c r="O141" i="53" s="1"/>
  <c r="L142" i="53"/>
  <c r="M142" i="53" s="1"/>
  <c r="O142" i="53" s="1"/>
  <c r="L143" i="53"/>
  <c r="M143" i="53" s="1"/>
  <c r="O143" i="53" s="1"/>
  <c r="L144" i="53"/>
  <c r="M144" i="53" s="1"/>
  <c r="O144" i="53" s="1"/>
  <c r="L145" i="53"/>
  <c r="M145" i="53" s="1"/>
  <c r="O145" i="53" s="1"/>
  <c r="L146" i="53"/>
  <c r="M146" i="53" s="1"/>
  <c r="O146" i="53" s="1"/>
  <c r="L147" i="53"/>
  <c r="M147" i="53" s="1"/>
  <c r="O147" i="53" s="1"/>
  <c r="L148" i="53"/>
  <c r="M148" i="53" s="1"/>
  <c r="O148" i="53" s="1"/>
  <c r="L149" i="53"/>
  <c r="M149" i="53" s="1"/>
  <c r="O149" i="53" s="1"/>
  <c r="L150" i="53"/>
  <c r="M150" i="53" s="1"/>
  <c r="O150" i="53" s="1"/>
  <c r="L151" i="53"/>
  <c r="M151" i="53" s="1"/>
  <c r="O151" i="53" s="1"/>
  <c r="L152" i="53"/>
  <c r="M152" i="53" s="1"/>
  <c r="O152" i="53" s="1"/>
  <c r="L153" i="53"/>
  <c r="M153" i="53" s="1"/>
  <c r="O153" i="53" s="1"/>
  <c r="L154" i="53"/>
  <c r="M154" i="53" s="1"/>
  <c r="O154" i="53" s="1"/>
  <c r="L155" i="53"/>
  <c r="M155" i="53" s="1"/>
  <c r="O155" i="53" s="1"/>
  <c r="L156" i="53"/>
  <c r="M156" i="53" s="1"/>
  <c r="O156" i="53" s="1"/>
  <c r="L157" i="53"/>
  <c r="M157" i="53" s="1"/>
  <c r="O157" i="53" s="1"/>
  <c r="L158" i="53"/>
  <c r="M158" i="53" s="1"/>
  <c r="O158" i="53" s="1"/>
  <c r="L159" i="53"/>
  <c r="M159" i="53" s="1"/>
  <c r="O159" i="53" s="1"/>
  <c r="L160" i="53"/>
  <c r="M160" i="53" s="1"/>
  <c r="O160" i="53" s="1"/>
  <c r="L161" i="53"/>
  <c r="M161" i="53" s="1"/>
  <c r="O161" i="53" s="1"/>
  <c r="L162" i="53"/>
  <c r="M162" i="53" s="1"/>
  <c r="O162" i="53" s="1"/>
  <c r="L163" i="53"/>
  <c r="M163" i="53" s="1"/>
  <c r="O163" i="53" s="1"/>
  <c r="L164" i="53"/>
  <c r="M164" i="53" s="1"/>
  <c r="O164" i="53" s="1"/>
  <c r="L165" i="53"/>
  <c r="M165" i="53" s="1"/>
  <c r="O165" i="53" s="1"/>
  <c r="L166" i="53"/>
  <c r="M166" i="53" s="1"/>
  <c r="O166" i="53" s="1"/>
  <c r="L167" i="53"/>
  <c r="M167" i="53" s="1"/>
  <c r="O167" i="53" s="1"/>
  <c r="L168" i="53"/>
  <c r="M168" i="53" s="1"/>
  <c r="O168" i="53" s="1"/>
  <c r="L169" i="53"/>
  <c r="M169" i="53" s="1"/>
  <c r="O169" i="53" s="1"/>
  <c r="L170" i="53"/>
  <c r="M170" i="53" s="1"/>
  <c r="O170" i="53" s="1"/>
  <c r="L171" i="53"/>
  <c r="M171" i="53" s="1"/>
  <c r="O171" i="53" s="1"/>
  <c r="L172" i="53"/>
  <c r="M172" i="53" s="1"/>
  <c r="O172" i="53" s="1"/>
  <c r="L173" i="53"/>
  <c r="M173" i="53" s="1"/>
  <c r="O173" i="53" s="1"/>
  <c r="L174" i="53"/>
  <c r="M174" i="53" s="1"/>
  <c r="O174" i="53" s="1"/>
  <c r="L175" i="53"/>
  <c r="M175" i="53" s="1"/>
  <c r="O175" i="53" s="1"/>
  <c r="L176" i="53"/>
  <c r="M176" i="53" s="1"/>
  <c r="O176" i="53" s="1"/>
  <c r="L177" i="53"/>
  <c r="M177" i="53" s="1"/>
  <c r="O177" i="53" s="1"/>
  <c r="L178" i="53"/>
  <c r="M178" i="53" s="1"/>
  <c r="O178" i="53" s="1"/>
  <c r="L179" i="53"/>
  <c r="L180" i="53"/>
  <c r="M180" i="53" s="1"/>
  <c r="O180" i="53" s="1"/>
  <c r="L181" i="53"/>
  <c r="M181" i="53" s="1"/>
  <c r="O181" i="53" s="1"/>
  <c r="L182" i="53"/>
  <c r="M182" i="53" s="1"/>
  <c r="O182" i="53" s="1"/>
  <c r="L183" i="53"/>
  <c r="M183" i="53" s="1"/>
  <c r="O183" i="53" s="1"/>
  <c r="L184" i="53"/>
  <c r="M184" i="53" s="1"/>
  <c r="O184" i="53" s="1"/>
  <c r="L185" i="53"/>
  <c r="M185" i="53" s="1"/>
  <c r="O185" i="53" s="1"/>
  <c r="L186" i="53"/>
  <c r="M186" i="53" s="1"/>
  <c r="O186" i="53" s="1"/>
  <c r="L187" i="53"/>
  <c r="M187" i="53" s="1"/>
  <c r="O187" i="53" s="1"/>
  <c r="L188" i="53"/>
  <c r="M188" i="53" s="1"/>
  <c r="O188" i="53" s="1"/>
  <c r="L189" i="53"/>
  <c r="M189" i="53" s="1"/>
  <c r="O189" i="53" s="1"/>
  <c r="L190" i="53"/>
  <c r="M190" i="53" s="1"/>
  <c r="O190" i="53" s="1"/>
  <c r="L191" i="53"/>
  <c r="M191" i="53" s="1"/>
  <c r="O191" i="53" s="1"/>
  <c r="L192" i="53"/>
  <c r="M192" i="53" s="1"/>
  <c r="O192" i="53" s="1"/>
  <c r="L193" i="53"/>
  <c r="M193" i="53" s="1"/>
  <c r="O193" i="53" s="1"/>
  <c r="L194" i="53"/>
  <c r="M194" i="53" s="1"/>
  <c r="O194" i="53" s="1"/>
  <c r="L195" i="53"/>
  <c r="M195" i="53" s="1"/>
  <c r="O195" i="53" s="1"/>
  <c r="L196" i="53"/>
  <c r="M196" i="53" s="1"/>
  <c r="O196" i="53" s="1"/>
  <c r="L197" i="53"/>
  <c r="M197" i="53" s="1"/>
  <c r="O197" i="53" s="1"/>
  <c r="L198" i="53"/>
  <c r="M198" i="53" s="1"/>
  <c r="O198" i="53" s="1"/>
  <c r="Z5" i="53"/>
  <c r="Z6" i="53"/>
  <c r="Z7" i="53"/>
  <c r="Z4" i="53"/>
  <c r="U5" i="53"/>
  <c r="U6" i="53"/>
  <c r="U7" i="53"/>
  <c r="J4" i="53"/>
  <c r="K4" i="53"/>
  <c r="J5" i="53"/>
  <c r="K5" i="53"/>
  <c r="J6" i="53"/>
  <c r="K6" i="53"/>
  <c r="J7" i="53"/>
  <c r="K7" i="53"/>
  <c r="J8" i="53"/>
  <c r="K8" i="53"/>
  <c r="J9" i="53"/>
  <c r="K9" i="53"/>
  <c r="J10" i="53"/>
  <c r="K10" i="53"/>
  <c r="J11" i="53"/>
  <c r="K11" i="53"/>
  <c r="J12" i="53"/>
  <c r="K12" i="53"/>
  <c r="J13" i="53"/>
  <c r="K13" i="53"/>
  <c r="J14" i="53"/>
  <c r="K14" i="53"/>
  <c r="J15" i="53"/>
  <c r="K15" i="53"/>
  <c r="J16" i="53"/>
  <c r="K16" i="53"/>
  <c r="J17" i="53"/>
  <c r="K17" i="53"/>
  <c r="J18" i="53"/>
  <c r="K18" i="53"/>
  <c r="J19" i="53"/>
  <c r="K19" i="53"/>
  <c r="J20" i="53"/>
  <c r="K20" i="53"/>
  <c r="J21" i="53"/>
  <c r="K21" i="53"/>
  <c r="J22" i="53"/>
  <c r="K22" i="53"/>
  <c r="J23" i="53"/>
  <c r="K23" i="53"/>
  <c r="J24" i="53"/>
  <c r="K24" i="53"/>
  <c r="J25" i="53"/>
  <c r="K25" i="53"/>
  <c r="J26" i="53"/>
  <c r="K26" i="53"/>
  <c r="J27" i="53"/>
  <c r="K27" i="53"/>
  <c r="J28" i="53"/>
  <c r="K28" i="53"/>
  <c r="J29" i="53"/>
  <c r="K29" i="53"/>
  <c r="J30" i="53"/>
  <c r="K30" i="53"/>
  <c r="J31" i="53"/>
  <c r="K31" i="53"/>
  <c r="J32" i="53"/>
  <c r="K32" i="53"/>
  <c r="J33" i="53"/>
  <c r="K33" i="53"/>
  <c r="J34" i="53"/>
  <c r="K34" i="53"/>
  <c r="J35" i="53"/>
  <c r="K35" i="53"/>
  <c r="J36" i="53"/>
  <c r="K36" i="53"/>
  <c r="J37" i="53"/>
  <c r="K37" i="53"/>
  <c r="J38" i="53"/>
  <c r="K38" i="53"/>
  <c r="J39" i="53"/>
  <c r="K39" i="53"/>
  <c r="J40" i="53"/>
  <c r="K40" i="53"/>
  <c r="J41" i="53"/>
  <c r="K41" i="53"/>
  <c r="J42" i="53"/>
  <c r="K42" i="53"/>
  <c r="J43" i="53"/>
  <c r="K43" i="53"/>
  <c r="J44" i="53"/>
  <c r="K44" i="53"/>
  <c r="J45" i="53"/>
  <c r="K45" i="53"/>
  <c r="J46" i="53"/>
  <c r="K46" i="53"/>
  <c r="J47" i="53"/>
  <c r="K47" i="53"/>
  <c r="J48" i="53"/>
  <c r="K48" i="53"/>
  <c r="J49" i="53"/>
  <c r="K49" i="53"/>
  <c r="J50" i="53"/>
  <c r="K50" i="53"/>
  <c r="J51" i="53"/>
  <c r="K51" i="53"/>
  <c r="J52" i="53"/>
  <c r="K52" i="53"/>
  <c r="J53" i="53"/>
  <c r="K53" i="53"/>
  <c r="J54" i="53"/>
  <c r="K54" i="53"/>
  <c r="J55" i="53"/>
  <c r="K55" i="53"/>
  <c r="J56" i="53"/>
  <c r="K56" i="53"/>
  <c r="J57" i="53"/>
  <c r="K57" i="53"/>
  <c r="J58" i="53"/>
  <c r="K58" i="53"/>
  <c r="J59" i="53"/>
  <c r="K59" i="53"/>
  <c r="J60" i="53"/>
  <c r="K60" i="53"/>
  <c r="J61" i="53"/>
  <c r="K61" i="53"/>
  <c r="J62" i="53"/>
  <c r="K62" i="53"/>
  <c r="J63" i="53"/>
  <c r="K63" i="53"/>
  <c r="J64" i="53"/>
  <c r="K64" i="53"/>
  <c r="J65" i="53"/>
  <c r="K65" i="53"/>
  <c r="J66" i="53"/>
  <c r="K66" i="53"/>
  <c r="J67" i="53"/>
  <c r="K67" i="53"/>
  <c r="J68" i="53"/>
  <c r="K68" i="53"/>
  <c r="J69" i="53"/>
  <c r="K69" i="53"/>
  <c r="J70" i="53"/>
  <c r="K70" i="53"/>
  <c r="J71" i="53"/>
  <c r="K71" i="53"/>
  <c r="J72" i="53"/>
  <c r="K72" i="53"/>
  <c r="J73" i="53"/>
  <c r="K73" i="53"/>
  <c r="J74" i="53"/>
  <c r="K74" i="53"/>
  <c r="J75" i="53"/>
  <c r="K75" i="53"/>
  <c r="J76" i="53"/>
  <c r="K76" i="53"/>
  <c r="J77" i="53"/>
  <c r="K77" i="53"/>
  <c r="J78" i="53"/>
  <c r="K78" i="53"/>
  <c r="J79" i="53"/>
  <c r="K79" i="53"/>
  <c r="J80" i="53"/>
  <c r="K80" i="53"/>
  <c r="J81" i="53"/>
  <c r="K81" i="53"/>
  <c r="J82" i="53"/>
  <c r="K82" i="53"/>
  <c r="J83" i="53"/>
  <c r="K83" i="53"/>
  <c r="J84" i="53"/>
  <c r="K84" i="53"/>
  <c r="J85" i="53"/>
  <c r="K85" i="53"/>
  <c r="J86" i="53"/>
  <c r="K86" i="53"/>
  <c r="J87" i="53"/>
  <c r="K87" i="53"/>
  <c r="J88" i="53"/>
  <c r="K88" i="53"/>
  <c r="J89" i="53"/>
  <c r="K89" i="53"/>
  <c r="J90" i="53"/>
  <c r="K90" i="53"/>
  <c r="J91" i="53"/>
  <c r="K91" i="53"/>
  <c r="J92" i="53"/>
  <c r="K92" i="53"/>
  <c r="J93" i="53"/>
  <c r="K93" i="53"/>
  <c r="J94" i="53"/>
  <c r="K94" i="53"/>
  <c r="J95" i="53"/>
  <c r="K95" i="53"/>
  <c r="J96" i="53"/>
  <c r="K96" i="53"/>
  <c r="J97" i="53"/>
  <c r="K97" i="53"/>
  <c r="J98" i="53"/>
  <c r="K98" i="53"/>
  <c r="J99" i="53"/>
  <c r="K99" i="53"/>
  <c r="J100" i="53"/>
  <c r="K100" i="53"/>
  <c r="J101" i="53"/>
  <c r="K101" i="53"/>
  <c r="J102" i="53"/>
  <c r="K102" i="53"/>
  <c r="J103" i="53"/>
  <c r="K103" i="53"/>
  <c r="J104" i="53"/>
  <c r="K104" i="53"/>
  <c r="J105" i="53"/>
  <c r="K105" i="53"/>
  <c r="J106" i="53"/>
  <c r="K106" i="53"/>
  <c r="J107" i="53"/>
  <c r="K107" i="53"/>
  <c r="J108" i="53"/>
  <c r="K108" i="53"/>
  <c r="J109" i="53"/>
  <c r="K109" i="53"/>
  <c r="J110" i="53"/>
  <c r="K110" i="53"/>
  <c r="J111" i="53"/>
  <c r="K111" i="53"/>
  <c r="J112" i="53"/>
  <c r="K112" i="53"/>
  <c r="J113" i="53"/>
  <c r="K113" i="53"/>
  <c r="J114" i="53"/>
  <c r="K114" i="53"/>
  <c r="J115" i="53"/>
  <c r="K115" i="53"/>
  <c r="J116" i="53"/>
  <c r="K116" i="53"/>
  <c r="J117" i="53"/>
  <c r="K117" i="53"/>
  <c r="J118" i="53"/>
  <c r="K118" i="53"/>
  <c r="J119" i="53"/>
  <c r="K119" i="53"/>
  <c r="J120" i="53"/>
  <c r="K120" i="53"/>
  <c r="J121" i="53"/>
  <c r="K121" i="53"/>
  <c r="J122" i="53"/>
  <c r="K122" i="53"/>
  <c r="J123" i="53"/>
  <c r="K123" i="53"/>
  <c r="J124" i="53"/>
  <c r="K124" i="53"/>
  <c r="J125" i="53"/>
  <c r="K125" i="53"/>
  <c r="J126" i="53"/>
  <c r="K126" i="53"/>
  <c r="J127" i="53"/>
  <c r="K127" i="53"/>
  <c r="J128" i="53"/>
  <c r="K128" i="53"/>
  <c r="J129" i="53"/>
  <c r="K129" i="53"/>
  <c r="J130" i="53"/>
  <c r="K130" i="53"/>
  <c r="J131" i="53"/>
  <c r="K131" i="53"/>
  <c r="J132" i="53"/>
  <c r="K132" i="53"/>
  <c r="J133" i="53"/>
  <c r="K133" i="53"/>
  <c r="J134" i="53"/>
  <c r="K134" i="53"/>
  <c r="J135" i="53"/>
  <c r="K135" i="53"/>
  <c r="J136" i="53"/>
  <c r="K136" i="53"/>
  <c r="J137" i="53"/>
  <c r="K137" i="53"/>
  <c r="J138" i="53"/>
  <c r="K138" i="53"/>
  <c r="J139" i="53"/>
  <c r="K139" i="53"/>
  <c r="J140" i="53"/>
  <c r="K140" i="53"/>
  <c r="J141" i="53"/>
  <c r="K141" i="53"/>
  <c r="J142" i="53"/>
  <c r="K142" i="53"/>
  <c r="J143" i="53"/>
  <c r="K143" i="53"/>
  <c r="J144" i="53"/>
  <c r="K144" i="53"/>
  <c r="J145" i="53"/>
  <c r="K145" i="53"/>
  <c r="J146" i="53"/>
  <c r="K146" i="53"/>
  <c r="J147" i="53"/>
  <c r="K147" i="53"/>
  <c r="J148" i="53"/>
  <c r="K148" i="53"/>
  <c r="J149" i="53"/>
  <c r="K149" i="53"/>
  <c r="J150" i="53"/>
  <c r="K150" i="53"/>
  <c r="J151" i="53"/>
  <c r="K151" i="53"/>
  <c r="J152" i="53"/>
  <c r="K152" i="53"/>
  <c r="J153" i="53"/>
  <c r="K153" i="53"/>
  <c r="J154" i="53"/>
  <c r="K154" i="53"/>
  <c r="J155" i="53"/>
  <c r="K155" i="53"/>
  <c r="J156" i="53"/>
  <c r="K156" i="53"/>
  <c r="J157" i="53"/>
  <c r="K157" i="53"/>
  <c r="J158" i="53"/>
  <c r="K158" i="53"/>
  <c r="J159" i="53"/>
  <c r="K159" i="53"/>
  <c r="J160" i="53"/>
  <c r="K160" i="53"/>
  <c r="J161" i="53"/>
  <c r="K161" i="53"/>
  <c r="J162" i="53"/>
  <c r="K162" i="53"/>
  <c r="J163" i="53"/>
  <c r="K163" i="53"/>
  <c r="J164" i="53"/>
  <c r="K164" i="53"/>
  <c r="J165" i="53"/>
  <c r="K165" i="53"/>
  <c r="J166" i="53"/>
  <c r="K166" i="53"/>
  <c r="J167" i="53"/>
  <c r="K167" i="53"/>
  <c r="J168" i="53"/>
  <c r="K168" i="53"/>
  <c r="J169" i="53"/>
  <c r="K169" i="53"/>
  <c r="J170" i="53"/>
  <c r="K170" i="53"/>
  <c r="J171" i="53"/>
  <c r="K171" i="53"/>
  <c r="J172" i="53"/>
  <c r="K172" i="53"/>
  <c r="J173" i="53"/>
  <c r="K173" i="53"/>
  <c r="J174" i="53"/>
  <c r="K174" i="53"/>
  <c r="J175" i="53"/>
  <c r="K175" i="53"/>
  <c r="J176" i="53"/>
  <c r="K176" i="53"/>
  <c r="J177" i="53"/>
  <c r="K177" i="53"/>
  <c r="J178" i="53"/>
  <c r="K178" i="53"/>
  <c r="J179" i="53"/>
  <c r="K179" i="53"/>
  <c r="J180" i="53"/>
  <c r="K180" i="53"/>
  <c r="J181" i="53"/>
  <c r="K181" i="53"/>
  <c r="J182" i="53"/>
  <c r="K182" i="53"/>
  <c r="J183" i="53"/>
  <c r="K183" i="53"/>
  <c r="J184" i="53"/>
  <c r="K184" i="53"/>
  <c r="J185" i="53"/>
  <c r="K185" i="53"/>
  <c r="J186" i="53"/>
  <c r="K186" i="53"/>
  <c r="J187" i="53"/>
  <c r="K187" i="53"/>
  <c r="J188" i="53"/>
  <c r="K188" i="53"/>
  <c r="J189" i="53"/>
  <c r="K189" i="53"/>
  <c r="J190" i="53"/>
  <c r="K190" i="53"/>
  <c r="J191" i="53"/>
  <c r="K191" i="53"/>
  <c r="J192" i="53"/>
  <c r="K192" i="53"/>
  <c r="J193" i="53"/>
  <c r="K193" i="53"/>
  <c r="J194" i="53"/>
  <c r="K194" i="53"/>
  <c r="J195" i="53"/>
  <c r="K195" i="53"/>
  <c r="J196" i="53"/>
  <c r="K196" i="53"/>
  <c r="J197" i="53"/>
  <c r="K197" i="53"/>
  <c r="J198" i="53"/>
  <c r="K198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A37" i="53"/>
  <c r="A38" i="53"/>
  <c r="A39" i="53"/>
  <c r="A40" i="53"/>
  <c r="A41" i="53"/>
  <c r="A42" i="53"/>
  <c r="A43" i="53"/>
  <c r="A44" i="53"/>
  <c r="A45" i="53"/>
  <c r="A46" i="53"/>
  <c r="A47" i="53"/>
  <c r="A48" i="53"/>
  <c r="A49" i="53"/>
  <c r="A50" i="53"/>
  <c r="A51" i="53"/>
  <c r="A52" i="53"/>
  <c r="A53" i="53"/>
  <c r="A54" i="53"/>
  <c r="A55" i="53"/>
  <c r="A56" i="53"/>
  <c r="A57" i="53"/>
  <c r="A58" i="53"/>
  <c r="A59" i="53"/>
  <c r="A60" i="53"/>
  <c r="A61" i="53"/>
  <c r="A62" i="53"/>
  <c r="A63" i="53"/>
  <c r="A64" i="53"/>
  <c r="A65" i="53"/>
  <c r="A66" i="53"/>
  <c r="A67" i="53"/>
  <c r="A68" i="53"/>
  <c r="A69" i="53"/>
  <c r="A70" i="53"/>
  <c r="A71" i="53"/>
  <c r="A72" i="53"/>
  <c r="A73" i="53"/>
  <c r="A74" i="53"/>
  <c r="A75" i="53"/>
  <c r="A76" i="53"/>
  <c r="A77" i="53"/>
  <c r="A78" i="53"/>
  <c r="A79" i="53"/>
  <c r="A80" i="53"/>
  <c r="A81" i="53"/>
  <c r="A82" i="53"/>
  <c r="A83" i="53"/>
  <c r="A84" i="53"/>
  <c r="A85" i="53"/>
  <c r="A86" i="53"/>
  <c r="A87" i="53"/>
  <c r="A88" i="53"/>
  <c r="A89" i="53"/>
  <c r="A90" i="53"/>
  <c r="A91" i="53"/>
  <c r="A92" i="53"/>
  <c r="A93" i="53"/>
  <c r="A94" i="53"/>
  <c r="A95" i="53"/>
  <c r="A96" i="53"/>
  <c r="A97" i="53"/>
  <c r="A98" i="53"/>
  <c r="A99" i="53"/>
  <c r="A100" i="53"/>
  <c r="A101" i="53"/>
  <c r="A102" i="53"/>
  <c r="A103" i="53"/>
  <c r="A104" i="53"/>
  <c r="A105" i="53"/>
  <c r="A106" i="53"/>
  <c r="A107" i="53"/>
  <c r="A108" i="53"/>
  <c r="A109" i="53"/>
  <c r="A110" i="53"/>
  <c r="A111" i="53"/>
  <c r="A112" i="53"/>
  <c r="A113" i="53"/>
  <c r="A114" i="53"/>
  <c r="A115" i="53"/>
  <c r="A116" i="53"/>
  <c r="A117" i="53"/>
  <c r="A118" i="53"/>
  <c r="A119" i="53"/>
  <c r="A120" i="53"/>
  <c r="A121" i="53"/>
  <c r="A122" i="53"/>
  <c r="A123" i="53"/>
  <c r="A124" i="53"/>
  <c r="A125" i="53"/>
  <c r="A126" i="53"/>
  <c r="A127" i="53"/>
  <c r="A128" i="53"/>
  <c r="A129" i="53"/>
  <c r="A130" i="53"/>
  <c r="A131" i="53"/>
  <c r="A132" i="53"/>
  <c r="A133" i="53"/>
  <c r="A134" i="53"/>
  <c r="A135" i="53"/>
  <c r="A136" i="53"/>
  <c r="A137" i="53"/>
  <c r="A138" i="53"/>
  <c r="A139" i="53"/>
  <c r="A140" i="53"/>
  <c r="A141" i="53"/>
  <c r="A142" i="53"/>
  <c r="A143" i="53"/>
  <c r="A144" i="53"/>
  <c r="A145" i="53"/>
  <c r="A146" i="53"/>
  <c r="A147" i="53"/>
  <c r="A148" i="53"/>
  <c r="A149" i="53"/>
  <c r="A150" i="53"/>
  <c r="A151" i="53"/>
  <c r="A152" i="53"/>
  <c r="A153" i="53"/>
  <c r="A154" i="53"/>
  <c r="A155" i="53"/>
  <c r="A156" i="53"/>
  <c r="A157" i="53"/>
  <c r="A158" i="53"/>
  <c r="A159" i="53"/>
  <c r="A160" i="53"/>
  <c r="A161" i="53"/>
  <c r="A162" i="53"/>
  <c r="A163" i="53"/>
  <c r="A164" i="53"/>
  <c r="A165" i="53"/>
  <c r="A166" i="53"/>
  <c r="A167" i="53"/>
  <c r="A168" i="53"/>
  <c r="A169" i="53"/>
  <c r="A170" i="53"/>
  <c r="A171" i="53"/>
  <c r="A172" i="53"/>
  <c r="A173" i="53"/>
  <c r="A174" i="53"/>
  <c r="A175" i="53"/>
  <c r="A176" i="53"/>
  <c r="A177" i="53"/>
  <c r="A178" i="53"/>
  <c r="A179" i="53"/>
  <c r="A180" i="53"/>
  <c r="A181" i="53"/>
  <c r="A182" i="53"/>
  <c r="A183" i="53"/>
  <c r="A184" i="53"/>
  <c r="A185" i="53"/>
  <c r="A186" i="53"/>
  <c r="A187" i="53"/>
  <c r="A188" i="53"/>
  <c r="A189" i="53"/>
  <c r="A190" i="53"/>
  <c r="A191" i="53"/>
  <c r="A192" i="53"/>
  <c r="A193" i="53"/>
  <c r="A194" i="53"/>
  <c r="A195" i="53"/>
  <c r="A196" i="53"/>
  <c r="A197" i="53"/>
  <c r="A198" i="53"/>
  <c r="A3" i="53"/>
  <c r="W64" i="42"/>
  <c r="W65" i="42"/>
  <c r="W66" i="42"/>
  <c r="W67" i="42"/>
  <c r="W68" i="42"/>
  <c r="W69" i="42"/>
  <c r="W70" i="42"/>
  <c r="W71" i="42"/>
  <c r="W72" i="42"/>
  <c r="W73" i="42"/>
  <c r="W74" i="42"/>
  <c r="W75" i="42"/>
  <c r="W76" i="42"/>
  <c r="W77" i="42"/>
  <c r="W78" i="42"/>
  <c r="W79" i="42"/>
  <c r="W80" i="42"/>
  <c r="W81" i="42"/>
  <c r="W82" i="42"/>
  <c r="W83" i="42"/>
  <c r="W84" i="42"/>
  <c r="W85" i="42"/>
  <c r="W86" i="42"/>
  <c r="W87" i="42"/>
  <c r="W88" i="42"/>
  <c r="W89" i="42"/>
  <c r="W90" i="42"/>
  <c r="W91" i="42"/>
  <c r="W92" i="42"/>
  <c r="W93" i="42"/>
  <c r="W94" i="42"/>
  <c r="W95" i="42"/>
  <c r="W96" i="42"/>
  <c r="W97" i="42"/>
  <c r="W98" i="42"/>
  <c r="W99" i="42"/>
  <c r="W100" i="42"/>
  <c r="W101" i="42"/>
  <c r="W102" i="42"/>
  <c r="W103" i="42"/>
  <c r="W104" i="42"/>
  <c r="W105" i="42"/>
  <c r="W106" i="42"/>
  <c r="W107" i="42"/>
  <c r="W108" i="42"/>
  <c r="W109" i="42"/>
  <c r="W110" i="42"/>
  <c r="W111" i="42"/>
  <c r="W112" i="42"/>
  <c r="W113" i="42"/>
  <c r="W114" i="42"/>
  <c r="W115" i="42"/>
  <c r="W116" i="42"/>
  <c r="W117" i="42"/>
  <c r="W118" i="42"/>
  <c r="W119" i="42"/>
  <c r="W120" i="42"/>
  <c r="W121" i="42"/>
  <c r="W122" i="42"/>
  <c r="W123" i="42"/>
  <c r="W124" i="42"/>
  <c r="W125" i="42"/>
  <c r="W126" i="42"/>
  <c r="W127" i="42"/>
  <c r="W128" i="42"/>
  <c r="W129" i="42"/>
  <c r="W130" i="42"/>
  <c r="W131" i="42"/>
  <c r="W132" i="42"/>
  <c r="W133" i="42"/>
  <c r="W134" i="42"/>
  <c r="W135" i="42"/>
  <c r="W136" i="42"/>
  <c r="W137" i="42"/>
  <c r="W138" i="42"/>
  <c r="W139" i="42"/>
  <c r="W140" i="42"/>
  <c r="W141" i="42"/>
  <c r="W142" i="42"/>
  <c r="W143" i="42"/>
  <c r="W144" i="42"/>
  <c r="W145" i="42"/>
  <c r="W146" i="42"/>
  <c r="W147" i="42"/>
  <c r="W148" i="42"/>
  <c r="W149" i="42"/>
  <c r="W150" i="42"/>
  <c r="W151" i="42"/>
  <c r="W152" i="42"/>
  <c r="W153" i="42"/>
  <c r="W154" i="42"/>
  <c r="W155" i="42"/>
  <c r="W156" i="42"/>
  <c r="W157" i="42"/>
  <c r="W158" i="42"/>
  <c r="W159" i="42"/>
  <c r="W160" i="42"/>
  <c r="W161" i="42"/>
  <c r="W162" i="42"/>
  <c r="W163" i="42"/>
  <c r="W164" i="42"/>
  <c r="W165" i="42"/>
  <c r="W166" i="42"/>
  <c r="W167" i="42"/>
  <c r="W168" i="42"/>
  <c r="W169" i="42"/>
  <c r="W170" i="42"/>
  <c r="W171" i="42"/>
  <c r="W172" i="42"/>
  <c r="W173" i="42"/>
  <c r="W174" i="42"/>
  <c r="W175" i="42"/>
  <c r="W176" i="42"/>
  <c r="W177" i="42"/>
  <c r="W178" i="42"/>
  <c r="W179" i="42"/>
  <c r="W180" i="42"/>
  <c r="W181" i="42"/>
  <c r="W182" i="42"/>
  <c r="W183" i="42"/>
  <c r="W184" i="42"/>
  <c r="W185" i="42"/>
  <c r="W186" i="42"/>
  <c r="W187" i="42"/>
  <c r="W188" i="42"/>
  <c r="W189" i="42"/>
  <c r="W190" i="42"/>
  <c r="W191" i="42"/>
  <c r="W192" i="42"/>
  <c r="W193" i="42"/>
  <c r="W194" i="42"/>
  <c r="W195" i="42"/>
  <c r="W196" i="42"/>
  <c r="W197" i="42"/>
  <c r="W198" i="42"/>
  <c r="W199" i="42"/>
  <c r="W200" i="42"/>
  <c r="W201" i="42"/>
  <c r="W202" i="42"/>
  <c r="W203" i="42"/>
  <c r="W204" i="42"/>
  <c r="W205" i="42"/>
  <c r="W206" i="42"/>
  <c r="W207" i="42"/>
  <c r="W208" i="42"/>
  <c r="W209" i="42"/>
  <c r="W210" i="42"/>
  <c r="W211" i="42"/>
  <c r="W212" i="42"/>
  <c r="W213" i="42"/>
  <c r="W214" i="42"/>
  <c r="W215" i="42"/>
  <c r="W216" i="42"/>
  <c r="W217" i="42"/>
  <c r="W218" i="42"/>
  <c r="W219" i="42"/>
  <c r="W220" i="42"/>
  <c r="W221" i="42"/>
  <c r="W222" i="42"/>
  <c r="W223" i="42"/>
  <c r="W224" i="42"/>
  <c r="W225" i="42"/>
  <c r="W226" i="42"/>
  <c r="W227" i="42"/>
  <c r="W228" i="42"/>
  <c r="W229" i="42"/>
  <c r="W230" i="42"/>
  <c r="W231" i="42"/>
  <c r="W232" i="42"/>
  <c r="W233" i="42"/>
  <c r="W234" i="42"/>
  <c r="W235" i="42"/>
  <c r="W236" i="42"/>
  <c r="W237" i="42"/>
  <c r="W238" i="42"/>
  <c r="W239" i="42"/>
  <c r="W240" i="42"/>
  <c r="W241" i="42"/>
  <c r="W242" i="42"/>
  <c r="W243" i="42"/>
  <c r="W244" i="42"/>
  <c r="W245" i="42"/>
  <c r="W246" i="42"/>
  <c r="W247" i="42"/>
  <c r="W248" i="42"/>
  <c r="W249" i="42"/>
  <c r="W250" i="42"/>
  <c r="W251" i="42"/>
  <c r="W252" i="42"/>
  <c r="W253" i="42"/>
  <c r="W254" i="42"/>
  <c r="W255" i="42"/>
  <c r="W256" i="42"/>
  <c r="W257" i="42"/>
  <c r="W258" i="42"/>
  <c r="W44" i="42"/>
  <c r="W63" i="42"/>
  <c r="E63" i="42" l="1"/>
  <c r="I54" i="10"/>
  <c r="F64" i="42"/>
  <c r="C42" i="42" s="1"/>
  <c r="I52" i="10"/>
  <c r="D61" i="42"/>
  <c r="G63" i="42"/>
  <c r="O56" i="53"/>
  <c r="A3" i="10"/>
  <c r="C3" i="10" s="1"/>
  <c r="A4" i="10"/>
  <c r="C4" i="10" s="1"/>
  <c r="A5" i="10"/>
  <c r="C5" i="10" s="1"/>
  <c r="A6" i="10"/>
  <c r="C6" i="10" s="1"/>
  <c r="A7" i="10"/>
  <c r="C7" i="10" s="1"/>
  <c r="A8" i="10"/>
  <c r="C8" i="10" s="1"/>
  <c r="A9" i="10"/>
  <c r="C9" i="10" s="1"/>
  <c r="A10" i="10"/>
  <c r="C10" i="10" s="1"/>
  <c r="A11" i="10"/>
  <c r="C11" i="10" s="1"/>
  <c r="A12" i="10"/>
  <c r="C12" i="10" s="1"/>
  <c r="A13" i="10"/>
  <c r="C13" i="10" s="1"/>
  <c r="A14" i="10"/>
  <c r="C14" i="10" s="1"/>
  <c r="A15" i="10"/>
  <c r="C15" i="10" s="1"/>
  <c r="A16" i="10"/>
  <c r="C16" i="10" s="1"/>
  <c r="A17" i="10"/>
  <c r="C17" i="10" s="1"/>
  <c r="A18" i="10"/>
  <c r="C18" i="10" s="1"/>
  <c r="A19" i="10"/>
  <c r="C19" i="10" s="1"/>
  <c r="A20" i="10"/>
  <c r="C20" i="10" s="1"/>
  <c r="A21" i="10"/>
  <c r="C21" i="10" s="1"/>
  <c r="A22" i="10"/>
  <c r="C22" i="10" s="1"/>
  <c r="A23" i="10"/>
  <c r="C23" i="10" s="1"/>
  <c r="A24" i="10"/>
  <c r="C24" i="10" s="1"/>
  <c r="A25" i="10"/>
  <c r="C25" i="10" s="1"/>
  <c r="A26" i="10"/>
  <c r="C26" i="10" s="1"/>
  <c r="A27" i="10"/>
  <c r="C27" i="10" s="1"/>
  <c r="A28" i="10"/>
  <c r="C28" i="10" s="1"/>
  <c r="A29" i="10"/>
  <c r="C29" i="10" s="1"/>
  <c r="A30" i="10"/>
  <c r="C30" i="10" s="1"/>
  <c r="A31" i="10"/>
  <c r="C31" i="10" s="1"/>
  <c r="A32" i="10"/>
  <c r="C32" i="10" s="1"/>
  <c r="A33" i="10"/>
  <c r="C33" i="10" s="1"/>
  <c r="A34" i="10"/>
  <c r="C34" i="10" s="1"/>
  <c r="A35" i="10"/>
  <c r="C35" i="10" s="1"/>
  <c r="A36" i="10"/>
  <c r="C36" i="10" s="1"/>
  <c r="A37" i="10"/>
  <c r="C37" i="10" s="1"/>
  <c r="A38" i="10"/>
  <c r="C38" i="10" s="1"/>
  <c r="A39" i="10"/>
  <c r="C39" i="10" s="1"/>
  <c r="A40" i="10"/>
  <c r="C40" i="10" s="1"/>
  <c r="A41" i="10"/>
  <c r="C41" i="10" s="1"/>
  <c r="A42" i="10"/>
  <c r="C42" i="10" s="1"/>
  <c r="A43" i="10"/>
  <c r="C43" i="10" s="1"/>
  <c r="A44" i="10"/>
  <c r="C44" i="10" s="1"/>
  <c r="A45" i="10"/>
  <c r="C45" i="10" s="1"/>
  <c r="A46" i="10"/>
  <c r="C46" i="10" s="1"/>
  <c r="A47" i="10"/>
  <c r="C47" i="10" s="1"/>
  <c r="A48" i="10"/>
  <c r="C48" i="10" s="1"/>
  <c r="A49" i="10"/>
  <c r="C49" i="10" s="1"/>
  <c r="A50" i="10"/>
  <c r="C50" i="10" s="1"/>
  <c r="A51" i="10"/>
  <c r="C51" i="10" s="1"/>
  <c r="A52" i="10"/>
  <c r="C52" i="10" s="1"/>
  <c r="A53" i="10"/>
  <c r="C53" i="10" s="1"/>
  <c r="A54" i="10"/>
  <c r="C54" i="10" s="1"/>
  <c r="A55" i="10"/>
  <c r="C55" i="10" s="1"/>
  <c r="A56" i="10"/>
  <c r="C56" i="10" s="1"/>
  <c r="A57" i="10"/>
  <c r="C57" i="10" s="1"/>
  <c r="A58" i="10"/>
  <c r="C58" i="10" s="1"/>
  <c r="A59" i="10"/>
  <c r="C59" i="10" s="1"/>
  <c r="A60" i="10"/>
  <c r="C60" i="10" s="1"/>
  <c r="A61" i="10"/>
  <c r="C61" i="10" s="1"/>
  <c r="A62" i="10"/>
  <c r="C62" i="10" s="1"/>
  <c r="A63" i="10"/>
  <c r="C63" i="10" s="1"/>
  <c r="A64" i="10"/>
  <c r="C64" i="10" s="1"/>
  <c r="A65" i="10"/>
  <c r="C65" i="10" s="1"/>
  <c r="A66" i="10"/>
  <c r="C66" i="10" s="1"/>
  <c r="A67" i="10"/>
  <c r="C67" i="10" s="1"/>
  <c r="A68" i="10"/>
  <c r="C68" i="10" s="1"/>
  <c r="A69" i="10"/>
  <c r="C69" i="10" s="1"/>
  <c r="A70" i="10"/>
  <c r="C70" i="10" s="1"/>
  <c r="A71" i="10"/>
  <c r="C71" i="10" s="1"/>
  <c r="A72" i="10"/>
  <c r="C72" i="10" s="1"/>
  <c r="A73" i="10"/>
  <c r="C73" i="10" s="1"/>
  <c r="A74" i="10"/>
  <c r="C74" i="10" s="1"/>
  <c r="A75" i="10"/>
  <c r="C75" i="10" s="1"/>
  <c r="A76" i="10"/>
  <c r="C76" i="10" s="1"/>
  <c r="A77" i="10"/>
  <c r="C77" i="10" s="1"/>
  <c r="A78" i="10"/>
  <c r="C78" i="10" s="1"/>
  <c r="A79" i="10"/>
  <c r="C79" i="10" s="1"/>
  <c r="A80" i="10"/>
  <c r="C80" i="10" s="1"/>
  <c r="A81" i="10"/>
  <c r="C81" i="10" s="1"/>
  <c r="A82" i="10"/>
  <c r="C82" i="10" s="1"/>
  <c r="A83" i="10"/>
  <c r="C83" i="10" s="1"/>
  <c r="A84" i="10"/>
  <c r="C84" i="10" s="1"/>
  <c r="A85" i="10"/>
  <c r="C85" i="10" s="1"/>
  <c r="A86" i="10"/>
  <c r="C86" i="10" s="1"/>
  <c r="A87" i="10"/>
  <c r="C87" i="10" s="1"/>
  <c r="A88" i="10"/>
  <c r="C88" i="10" s="1"/>
  <c r="A89" i="10"/>
  <c r="C89" i="10" s="1"/>
  <c r="A90" i="10"/>
  <c r="C90" i="10" s="1"/>
  <c r="A91" i="10"/>
  <c r="C91" i="10" s="1"/>
  <c r="A92" i="10"/>
  <c r="C92" i="10" s="1"/>
  <c r="A93" i="10"/>
  <c r="C93" i="10" s="1"/>
  <c r="A94" i="10"/>
  <c r="C94" i="10" s="1"/>
  <c r="A95" i="10"/>
  <c r="C95" i="10" s="1"/>
  <c r="A96" i="10"/>
  <c r="C96" i="10" s="1"/>
  <c r="A97" i="10"/>
  <c r="C97" i="10" s="1"/>
  <c r="A98" i="10"/>
  <c r="C98" i="10" s="1"/>
  <c r="A99" i="10"/>
  <c r="C99" i="10" s="1"/>
  <c r="A100" i="10"/>
  <c r="C100" i="10" s="1"/>
  <c r="A101" i="10"/>
  <c r="C101" i="10" s="1"/>
  <c r="A102" i="10"/>
  <c r="C102" i="10" s="1"/>
  <c r="A103" i="10"/>
  <c r="C103" i="10" s="1"/>
  <c r="A104" i="10"/>
  <c r="C104" i="10" s="1"/>
  <c r="A105" i="10"/>
  <c r="C105" i="10" s="1"/>
  <c r="A106" i="10"/>
  <c r="C106" i="10" s="1"/>
  <c r="A107" i="10"/>
  <c r="C107" i="10" s="1"/>
  <c r="A108" i="10"/>
  <c r="C108" i="10" s="1"/>
  <c r="A109" i="10"/>
  <c r="C109" i="10" s="1"/>
  <c r="A110" i="10"/>
  <c r="C110" i="10" s="1"/>
  <c r="A111" i="10"/>
  <c r="C111" i="10" s="1"/>
  <c r="A112" i="10"/>
  <c r="C112" i="10" s="1"/>
  <c r="A113" i="10"/>
  <c r="C113" i="10" s="1"/>
  <c r="A114" i="10"/>
  <c r="C114" i="10" s="1"/>
  <c r="A115" i="10"/>
  <c r="C115" i="10" s="1"/>
  <c r="A116" i="10"/>
  <c r="C116" i="10" s="1"/>
  <c r="A117" i="10"/>
  <c r="C117" i="10" s="1"/>
  <c r="A118" i="10"/>
  <c r="C118" i="10" s="1"/>
  <c r="A119" i="10"/>
  <c r="C119" i="10" s="1"/>
  <c r="A120" i="10"/>
  <c r="C120" i="10" s="1"/>
  <c r="A121" i="10"/>
  <c r="C121" i="10" s="1"/>
  <c r="A122" i="10"/>
  <c r="C122" i="10" s="1"/>
  <c r="A123" i="10"/>
  <c r="C123" i="10" s="1"/>
  <c r="A124" i="10"/>
  <c r="C124" i="10" s="1"/>
  <c r="A125" i="10"/>
  <c r="C125" i="10" s="1"/>
  <c r="A126" i="10"/>
  <c r="C126" i="10" s="1"/>
  <c r="A127" i="10"/>
  <c r="C127" i="10" s="1"/>
  <c r="A128" i="10"/>
  <c r="C128" i="10" s="1"/>
  <c r="A129" i="10"/>
  <c r="C129" i="10" s="1"/>
  <c r="A130" i="10"/>
  <c r="C130" i="10" s="1"/>
  <c r="A131" i="10"/>
  <c r="C131" i="10" s="1"/>
  <c r="A132" i="10"/>
  <c r="C132" i="10" s="1"/>
  <c r="A133" i="10"/>
  <c r="C133" i="10" s="1"/>
  <c r="A134" i="10"/>
  <c r="C134" i="10" s="1"/>
  <c r="A135" i="10"/>
  <c r="C135" i="10" s="1"/>
  <c r="A136" i="10"/>
  <c r="C136" i="10" s="1"/>
  <c r="A137" i="10"/>
  <c r="C137" i="10" s="1"/>
  <c r="A138" i="10"/>
  <c r="C138" i="10" s="1"/>
  <c r="A139" i="10"/>
  <c r="C139" i="10" s="1"/>
  <c r="A140" i="10"/>
  <c r="C140" i="10" s="1"/>
  <c r="A141" i="10"/>
  <c r="C141" i="10" s="1"/>
  <c r="A142" i="10"/>
  <c r="C142" i="10" s="1"/>
  <c r="A143" i="10"/>
  <c r="C143" i="10" s="1"/>
  <c r="A144" i="10"/>
  <c r="C144" i="10" s="1"/>
  <c r="A145" i="10"/>
  <c r="C145" i="10" s="1"/>
  <c r="A146" i="10"/>
  <c r="C146" i="10" s="1"/>
  <c r="A147" i="10"/>
  <c r="C147" i="10" s="1"/>
  <c r="A148" i="10"/>
  <c r="C148" i="10" s="1"/>
  <c r="A149" i="10"/>
  <c r="C149" i="10" s="1"/>
  <c r="A150" i="10"/>
  <c r="C150" i="10" s="1"/>
  <c r="A151" i="10"/>
  <c r="C151" i="10" s="1"/>
  <c r="A152" i="10"/>
  <c r="C152" i="10" s="1"/>
  <c r="A153" i="10"/>
  <c r="C153" i="10" s="1"/>
  <c r="A154" i="10"/>
  <c r="C154" i="10" s="1"/>
  <c r="A155" i="10"/>
  <c r="C155" i="10" s="1"/>
  <c r="A156" i="10"/>
  <c r="C156" i="10" s="1"/>
  <c r="A157" i="10"/>
  <c r="C157" i="10" s="1"/>
  <c r="A158" i="10"/>
  <c r="C158" i="10" s="1"/>
  <c r="A159" i="10"/>
  <c r="C159" i="10" s="1"/>
  <c r="A160" i="10"/>
  <c r="C160" i="10" s="1"/>
  <c r="A161" i="10"/>
  <c r="C161" i="10" s="1"/>
  <c r="A162" i="10"/>
  <c r="C162" i="10" s="1"/>
  <c r="A163" i="10"/>
  <c r="C163" i="10" s="1"/>
  <c r="A164" i="10"/>
  <c r="C164" i="10" s="1"/>
  <c r="A165" i="10"/>
  <c r="C165" i="10" s="1"/>
  <c r="A166" i="10"/>
  <c r="C166" i="10" s="1"/>
  <c r="A167" i="10"/>
  <c r="C167" i="10" s="1"/>
  <c r="A168" i="10"/>
  <c r="C168" i="10" s="1"/>
  <c r="A169" i="10"/>
  <c r="C169" i="10" s="1"/>
  <c r="A170" i="10"/>
  <c r="C170" i="10" s="1"/>
  <c r="A171" i="10"/>
  <c r="C171" i="10" s="1"/>
  <c r="A172" i="10"/>
  <c r="C172" i="10" s="1"/>
  <c r="A173" i="10"/>
  <c r="C173" i="10" s="1"/>
  <c r="A174" i="10"/>
  <c r="C174" i="10" s="1"/>
  <c r="A175" i="10"/>
  <c r="C175" i="10" s="1"/>
  <c r="A176" i="10"/>
  <c r="C176" i="10" s="1"/>
  <c r="A177" i="10"/>
  <c r="C177" i="10" s="1"/>
  <c r="A178" i="10"/>
  <c r="C178" i="10" s="1"/>
  <c r="A179" i="10"/>
  <c r="C179" i="10" s="1"/>
  <c r="A180" i="10"/>
  <c r="C180" i="10" s="1"/>
  <c r="A181" i="10"/>
  <c r="C181" i="10" s="1"/>
  <c r="A182" i="10"/>
  <c r="C182" i="10" s="1"/>
  <c r="A183" i="10"/>
  <c r="C183" i="10" s="1"/>
  <c r="A184" i="10"/>
  <c r="C184" i="10" s="1"/>
  <c r="A185" i="10"/>
  <c r="C185" i="10" s="1"/>
  <c r="A186" i="10"/>
  <c r="C186" i="10" s="1"/>
  <c r="A187" i="10"/>
  <c r="C187" i="10" s="1"/>
  <c r="A188" i="10"/>
  <c r="C188" i="10" s="1"/>
  <c r="A189" i="10"/>
  <c r="C189" i="10" s="1"/>
  <c r="A190" i="10"/>
  <c r="C190" i="10" s="1"/>
  <c r="A191" i="10"/>
  <c r="C191" i="10" s="1"/>
  <c r="A192" i="10"/>
  <c r="C192" i="10" s="1"/>
  <c r="D192" i="10" s="1"/>
  <c r="A193" i="10"/>
  <c r="C193" i="10" s="1"/>
  <c r="D193" i="10" s="1"/>
  <c r="A194" i="10"/>
  <c r="C194" i="10" s="1"/>
  <c r="D194" i="10" s="1"/>
  <c r="A195" i="10"/>
  <c r="C195" i="10" s="1"/>
  <c r="D195" i="10" s="1"/>
  <c r="A196" i="10"/>
  <c r="C196" i="10" s="1"/>
  <c r="D196" i="10" s="1"/>
  <c r="A197" i="10"/>
  <c r="C197" i="10" s="1"/>
  <c r="D197" i="10" s="1"/>
  <c r="A2" i="10"/>
  <c r="C2" i="10" s="1"/>
  <c r="K59" i="44"/>
  <c r="K9" i="44"/>
  <c r="L9" i="44"/>
  <c r="M9" i="44"/>
  <c r="K5" i="44" s="1"/>
  <c r="N9" i="44"/>
  <c r="K10" i="44"/>
  <c r="L10" i="44"/>
  <c r="M10" i="44"/>
  <c r="N10" i="44"/>
  <c r="K11" i="44"/>
  <c r="L11" i="44"/>
  <c r="M11" i="44"/>
  <c r="N11" i="44"/>
  <c r="K12" i="44"/>
  <c r="L12" i="44"/>
  <c r="M12" i="44"/>
  <c r="N12" i="44"/>
  <c r="K13" i="44"/>
  <c r="L13" i="44"/>
  <c r="M13" i="44"/>
  <c r="N13" i="44"/>
  <c r="K14" i="44"/>
  <c r="L14" i="44"/>
  <c r="M14" i="44"/>
  <c r="N14" i="44"/>
  <c r="K15" i="44"/>
  <c r="L15" i="44"/>
  <c r="M15" i="44"/>
  <c r="N15" i="44"/>
  <c r="K16" i="44"/>
  <c r="L16" i="44"/>
  <c r="M16" i="44"/>
  <c r="N16" i="44"/>
  <c r="K17" i="44"/>
  <c r="L17" i="44"/>
  <c r="M17" i="44"/>
  <c r="N17" i="44"/>
  <c r="K18" i="44"/>
  <c r="L18" i="44"/>
  <c r="M18" i="44"/>
  <c r="N18" i="44"/>
  <c r="K19" i="44"/>
  <c r="L19" i="44"/>
  <c r="M19" i="44"/>
  <c r="N19" i="44"/>
  <c r="K20" i="44"/>
  <c r="L20" i="44"/>
  <c r="M20" i="44"/>
  <c r="N20" i="44"/>
  <c r="K21" i="44"/>
  <c r="L21" i="44"/>
  <c r="M21" i="44"/>
  <c r="N21" i="44"/>
  <c r="K22" i="44"/>
  <c r="L22" i="44"/>
  <c r="M22" i="44"/>
  <c r="N22" i="44"/>
  <c r="K23" i="44"/>
  <c r="L23" i="44"/>
  <c r="M23" i="44"/>
  <c r="N23" i="44"/>
  <c r="K24" i="44"/>
  <c r="L24" i="44"/>
  <c r="M24" i="44"/>
  <c r="N24" i="44"/>
  <c r="K25" i="44"/>
  <c r="L25" i="44"/>
  <c r="M25" i="44"/>
  <c r="N25" i="44"/>
  <c r="K26" i="44"/>
  <c r="L26" i="44"/>
  <c r="M26" i="44"/>
  <c r="N26" i="44"/>
  <c r="K27" i="44"/>
  <c r="L27" i="44"/>
  <c r="M27" i="44"/>
  <c r="N27" i="44"/>
  <c r="K28" i="44"/>
  <c r="L28" i="44"/>
  <c r="M28" i="44"/>
  <c r="N28" i="44"/>
  <c r="K29" i="44"/>
  <c r="L29" i="44"/>
  <c r="M29" i="44"/>
  <c r="N29" i="44"/>
  <c r="K30" i="44"/>
  <c r="L30" i="44"/>
  <c r="M30" i="44"/>
  <c r="N30" i="44"/>
  <c r="K31" i="44"/>
  <c r="L31" i="44"/>
  <c r="M31" i="44"/>
  <c r="N31" i="44"/>
  <c r="K32" i="44"/>
  <c r="L32" i="44"/>
  <c r="M32" i="44"/>
  <c r="N32" i="44"/>
  <c r="K33" i="44"/>
  <c r="L33" i="44"/>
  <c r="M33" i="44"/>
  <c r="N33" i="44"/>
  <c r="K34" i="44"/>
  <c r="L34" i="44"/>
  <c r="M34" i="44"/>
  <c r="N34" i="44"/>
  <c r="K35" i="44"/>
  <c r="L35" i="44"/>
  <c r="M35" i="44"/>
  <c r="N35" i="44"/>
  <c r="K36" i="44"/>
  <c r="L36" i="44"/>
  <c r="M36" i="44"/>
  <c r="N36" i="44"/>
  <c r="K37" i="44"/>
  <c r="L37" i="44"/>
  <c r="M37" i="44"/>
  <c r="N37" i="44"/>
  <c r="K38" i="44"/>
  <c r="L38" i="44"/>
  <c r="M38" i="44"/>
  <c r="N38" i="44"/>
  <c r="K39" i="44"/>
  <c r="L39" i="44"/>
  <c r="M39" i="44"/>
  <c r="N39" i="44"/>
  <c r="K40" i="44"/>
  <c r="L40" i="44"/>
  <c r="M40" i="44"/>
  <c r="N40" i="44"/>
  <c r="K41" i="44"/>
  <c r="L41" i="44"/>
  <c r="M41" i="44"/>
  <c r="N41" i="44"/>
  <c r="K42" i="44"/>
  <c r="L42" i="44"/>
  <c r="M42" i="44"/>
  <c r="N42" i="44"/>
  <c r="K43" i="44"/>
  <c r="L43" i="44"/>
  <c r="M43" i="44"/>
  <c r="N43" i="44"/>
  <c r="K44" i="44"/>
  <c r="L44" i="44"/>
  <c r="M44" i="44"/>
  <c r="N44" i="44"/>
  <c r="K45" i="44"/>
  <c r="L45" i="44"/>
  <c r="M45" i="44"/>
  <c r="N45" i="44"/>
  <c r="K46" i="44"/>
  <c r="L46" i="44"/>
  <c r="M46" i="44"/>
  <c r="N46" i="44"/>
  <c r="K47" i="44"/>
  <c r="L47" i="44"/>
  <c r="M47" i="44"/>
  <c r="N47" i="44"/>
  <c r="K48" i="44"/>
  <c r="L48" i="44"/>
  <c r="M48" i="44"/>
  <c r="K49" i="44"/>
  <c r="L49" i="44"/>
  <c r="M49" i="44"/>
  <c r="K50" i="44"/>
  <c r="L50" i="44"/>
  <c r="M50" i="44"/>
  <c r="K51" i="44"/>
  <c r="L51" i="44"/>
  <c r="M51" i="44"/>
  <c r="K52" i="44"/>
  <c r="L52" i="44"/>
  <c r="M52" i="44"/>
  <c r="K53" i="44"/>
  <c r="L53" i="44"/>
  <c r="M53" i="44"/>
  <c r="K54" i="44"/>
  <c r="L54" i="44"/>
  <c r="M54" i="44"/>
  <c r="K55" i="44"/>
  <c r="L55" i="44"/>
  <c r="M55" i="44"/>
  <c r="K56" i="44"/>
  <c r="L56" i="44"/>
  <c r="M56" i="44"/>
  <c r="K57" i="44"/>
  <c r="L57" i="44"/>
  <c r="M57" i="44"/>
  <c r="K58" i="44"/>
  <c r="L58" i="44"/>
  <c r="M58" i="44"/>
  <c r="L59" i="44"/>
  <c r="M59" i="44"/>
  <c r="L8" i="44"/>
  <c r="M8" i="44"/>
  <c r="K6" i="44"/>
  <c r="K44" i="42"/>
  <c r="L44" i="42"/>
  <c r="M44" i="42"/>
  <c r="N44" i="42"/>
  <c r="O44" i="42"/>
  <c r="P44" i="42"/>
  <c r="Q44" i="42"/>
  <c r="R44" i="42"/>
  <c r="S44" i="42"/>
  <c r="T44" i="42"/>
  <c r="U44" i="42"/>
  <c r="V44" i="42"/>
  <c r="V258" i="42"/>
  <c r="U258" i="42"/>
  <c r="T258" i="42"/>
  <c r="S258" i="42"/>
  <c r="R258" i="42"/>
  <c r="Q258" i="42"/>
  <c r="P258" i="42"/>
  <c r="O258" i="42"/>
  <c r="N258" i="42"/>
  <c r="M258" i="42"/>
  <c r="V257" i="42"/>
  <c r="U257" i="42"/>
  <c r="T257" i="42"/>
  <c r="S257" i="42"/>
  <c r="R257" i="42"/>
  <c r="Q257" i="42"/>
  <c r="P257" i="42"/>
  <c r="O257" i="42"/>
  <c r="N257" i="42"/>
  <c r="M257" i="42"/>
  <c r="V256" i="42"/>
  <c r="U256" i="42"/>
  <c r="T256" i="42"/>
  <c r="S256" i="42"/>
  <c r="R256" i="42"/>
  <c r="Q256" i="42"/>
  <c r="P256" i="42"/>
  <c r="O256" i="42"/>
  <c r="N256" i="42"/>
  <c r="M256" i="42"/>
  <c r="V255" i="42"/>
  <c r="U255" i="42"/>
  <c r="T255" i="42"/>
  <c r="S255" i="42"/>
  <c r="R255" i="42"/>
  <c r="Q255" i="42"/>
  <c r="P255" i="42"/>
  <c r="O255" i="42"/>
  <c r="N255" i="42"/>
  <c r="M255" i="42"/>
  <c r="V254" i="42"/>
  <c r="U254" i="42"/>
  <c r="T254" i="42"/>
  <c r="S254" i="42"/>
  <c r="R254" i="42"/>
  <c r="Q254" i="42"/>
  <c r="P254" i="42"/>
  <c r="O254" i="42"/>
  <c r="N254" i="42"/>
  <c r="M254" i="42"/>
  <c r="V253" i="42"/>
  <c r="U253" i="42"/>
  <c r="T253" i="42"/>
  <c r="S253" i="42"/>
  <c r="R253" i="42"/>
  <c r="Q253" i="42"/>
  <c r="P253" i="42"/>
  <c r="O253" i="42"/>
  <c r="N253" i="42"/>
  <c r="M253" i="42"/>
  <c r="V252" i="42"/>
  <c r="U252" i="42"/>
  <c r="T252" i="42"/>
  <c r="S252" i="42"/>
  <c r="R252" i="42"/>
  <c r="Q252" i="42"/>
  <c r="P252" i="42"/>
  <c r="O252" i="42"/>
  <c r="N252" i="42"/>
  <c r="M252" i="42"/>
  <c r="V251" i="42"/>
  <c r="U251" i="42"/>
  <c r="T251" i="42"/>
  <c r="S251" i="42"/>
  <c r="R251" i="42"/>
  <c r="Q251" i="42"/>
  <c r="P251" i="42"/>
  <c r="O251" i="42"/>
  <c r="N251" i="42"/>
  <c r="M251" i="42"/>
  <c r="V250" i="42"/>
  <c r="U250" i="42"/>
  <c r="T250" i="42"/>
  <c r="S250" i="42"/>
  <c r="R250" i="42"/>
  <c r="Q250" i="42"/>
  <c r="P250" i="42"/>
  <c r="O250" i="42"/>
  <c r="N250" i="42"/>
  <c r="M250" i="42"/>
  <c r="V249" i="42"/>
  <c r="U249" i="42"/>
  <c r="T249" i="42"/>
  <c r="S249" i="42"/>
  <c r="R249" i="42"/>
  <c r="Q249" i="42"/>
  <c r="P249" i="42"/>
  <c r="O249" i="42"/>
  <c r="N249" i="42"/>
  <c r="M249" i="42"/>
  <c r="V248" i="42"/>
  <c r="U248" i="42"/>
  <c r="T248" i="42"/>
  <c r="S248" i="42"/>
  <c r="R248" i="42"/>
  <c r="Q248" i="42"/>
  <c r="P248" i="42"/>
  <c r="O248" i="42"/>
  <c r="N248" i="42"/>
  <c r="M248" i="42"/>
  <c r="V247" i="42"/>
  <c r="U247" i="42"/>
  <c r="T247" i="42"/>
  <c r="S247" i="42"/>
  <c r="R247" i="42"/>
  <c r="Q247" i="42"/>
  <c r="P247" i="42"/>
  <c r="O247" i="42"/>
  <c r="N247" i="42"/>
  <c r="M247" i="42"/>
  <c r="V246" i="42"/>
  <c r="U246" i="42"/>
  <c r="T246" i="42"/>
  <c r="S246" i="42"/>
  <c r="R246" i="42"/>
  <c r="Q246" i="42"/>
  <c r="P246" i="42"/>
  <c r="O246" i="42"/>
  <c r="N246" i="42"/>
  <c r="M246" i="42"/>
  <c r="V245" i="42"/>
  <c r="U245" i="42"/>
  <c r="T245" i="42"/>
  <c r="S245" i="42"/>
  <c r="R245" i="42"/>
  <c r="Q245" i="42"/>
  <c r="P245" i="42"/>
  <c r="O245" i="42"/>
  <c r="N245" i="42"/>
  <c r="M245" i="42"/>
  <c r="V244" i="42"/>
  <c r="U244" i="42"/>
  <c r="T244" i="42"/>
  <c r="S244" i="42"/>
  <c r="R244" i="42"/>
  <c r="Q244" i="42"/>
  <c r="P244" i="42"/>
  <c r="O244" i="42"/>
  <c r="N244" i="42"/>
  <c r="M244" i="42"/>
  <c r="V243" i="42"/>
  <c r="U243" i="42"/>
  <c r="T243" i="42"/>
  <c r="S243" i="42"/>
  <c r="R243" i="42"/>
  <c r="Q243" i="42"/>
  <c r="P243" i="42"/>
  <c r="O243" i="42"/>
  <c r="N243" i="42"/>
  <c r="M243" i="42"/>
  <c r="V242" i="42"/>
  <c r="U242" i="42"/>
  <c r="T242" i="42"/>
  <c r="S242" i="42"/>
  <c r="R242" i="42"/>
  <c r="Q242" i="42"/>
  <c r="P242" i="42"/>
  <c r="O242" i="42"/>
  <c r="N242" i="42"/>
  <c r="M242" i="42"/>
  <c r="V241" i="42"/>
  <c r="U241" i="42"/>
  <c r="T241" i="42"/>
  <c r="S241" i="42"/>
  <c r="R241" i="42"/>
  <c r="Q241" i="42"/>
  <c r="P241" i="42"/>
  <c r="O241" i="42"/>
  <c r="N241" i="42"/>
  <c r="M241" i="42"/>
  <c r="V240" i="42"/>
  <c r="U240" i="42"/>
  <c r="T240" i="42"/>
  <c r="S240" i="42"/>
  <c r="R240" i="42"/>
  <c r="Q240" i="42"/>
  <c r="P240" i="42"/>
  <c r="O240" i="42"/>
  <c r="N240" i="42"/>
  <c r="M240" i="42"/>
  <c r="V239" i="42"/>
  <c r="U239" i="42"/>
  <c r="T239" i="42"/>
  <c r="S239" i="42"/>
  <c r="R239" i="42"/>
  <c r="Q239" i="42"/>
  <c r="P239" i="42"/>
  <c r="O239" i="42"/>
  <c r="N239" i="42"/>
  <c r="M239" i="42"/>
  <c r="V238" i="42"/>
  <c r="U238" i="42"/>
  <c r="T238" i="42"/>
  <c r="S238" i="42"/>
  <c r="R238" i="42"/>
  <c r="Q238" i="42"/>
  <c r="P238" i="42"/>
  <c r="O238" i="42"/>
  <c r="N238" i="42"/>
  <c r="M238" i="42"/>
  <c r="V237" i="42"/>
  <c r="U237" i="42"/>
  <c r="T237" i="42"/>
  <c r="S237" i="42"/>
  <c r="R237" i="42"/>
  <c r="Q237" i="42"/>
  <c r="P237" i="42"/>
  <c r="O237" i="42"/>
  <c r="N237" i="42"/>
  <c r="M237" i="42"/>
  <c r="V236" i="42"/>
  <c r="U236" i="42"/>
  <c r="T236" i="42"/>
  <c r="S236" i="42"/>
  <c r="R236" i="42"/>
  <c r="Q236" i="42"/>
  <c r="P236" i="42"/>
  <c r="O236" i="42"/>
  <c r="N236" i="42"/>
  <c r="M236" i="42"/>
  <c r="V235" i="42"/>
  <c r="U235" i="42"/>
  <c r="T235" i="42"/>
  <c r="S235" i="42"/>
  <c r="R235" i="42"/>
  <c r="Q235" i="42"/>
  <c r="P235" i="42"/>
  <c r="O235" i="42"/>
  <c r="N235" i="42"/>
  <c r="M235" i="42"/>
  <c r="V234" i="42"/>
  <c r="U234" i="42"/>
  <c r="T234" i="42"/>
  <c r="S234" i="42"/>
  <c r="R234" i="42"/>
  <c r="Q234" i="42"/>
  <c r="P234" i="42"/>
  <c r="O234" i="42"/>
  <c r="N234" i="42"/>
  <c r="M234" i="42"/>
  <c r="V233" i="42"/>
  <c r="U233" i="42"/>
  <c r="T233" i="42"/>
  <c r="S233" i="42"/>
  <c r="R233" i="42"/>
  <c r="Q233" i="42"/>
  <c r="P233" i="42"/>
  <c r="O233" i="42"/>
  <c r="N233" i="42"/>
  <c r="M233" i="42"/>
  <c r="V232" i="42"/>
  <c r="U232" i="42"/>
  <c r="T232" i="42"/>
  <c r="S232" i="42"/>
  <c r="R232" i="42"/>
  <c r="Q232" i="42"/>
  <c r="P232" i="42"/>
  <c r="O232" i="42"/>
  <c r="N232" i="42"/>
  <c r="M232" i="42"/>
  <c r="V231" i="42"/>
  <c r="U231" i="42"/>
  <c r="T231" i="42"/>
  <c r="S231" i="42"/>
  <c r="R231" i="42"/>
  <c r="Q231" i="42"/>
  <c r="P231" i="42"/>
  <c r="O231" i="42"/>
  <c r="N231" i="42"/>
  <c r="M231" i="42"/>
  <c r="V230" i="42"/>
  <c r="U230" i="42"/>
  <c r="T230" i="42"/>
  <c r="S230" i="42"/>
  <c r="R230" i="42"/>
  <c r="Q230" i="42"/>
  <c r="P230" i="42"/>
  <c r="O230" i="42"/>
  <c r="N230" i="42"/>
  <c r="M230" i="42"/>
  <c r="V229" i="42"/>
  <c r="U229" i="42"/>
  <c r="T229" i="42"/>
  <c r="S229" i="42"/>
  <c r="R229" i="42"/>
  <c r="Q229" i="42"/>
  <c r="P229" i="42"/>
  <c r="O229" i="42"/>
  <c r="N229" i="42"/>
  <c r="M229" i="42"/>
  <c r="V228" i="42"/>
  <c r="U228" i="42"/>
  <c r="T228" i="42"/>
  <c r="S228" i="42"/>
  <c r="R228" i="42"/>
  <c r="Q228" i="42"/>
  <c r="P228" i="42"/>
  <c r="O228" i="42"/>
  <c r="N228" i="42"/>
  <c r="M228" i="42"/>
  <c r="V227" i="42"/>
  <c r="U227" i="42"/>
  <c r="T227" i="42"/>
  <c r="S227" i="42"/>
  <c r="R227" i="42"/>
  <c r="Q227" i="42"/>
  <c r="P227" i="42"/>
  <c r="O227" i="42"/>
  <c r="N227" i="42"/>
  <c r="M227" i="42"/>
  <c r="V226" i="42"/>
  <c r="U226" i="42"/>
  <c r="T226" i="42"/>
  <c r="S226" i="42"/>
  <c r="R226" i="42"/>
  <c r="Q226" i="42"/>
  <c r="P226" i="42"/>
  <c r="O226" i="42"/>
  <c r="N226" i="42"/>
  <c r="M226" i="42"/>
  <c r="V225" i="42"/>
  <c r="U225" i="42"/>
  <c r="T225" i="42"/>
  <c r="S225" i="42"/>
  <c r="R225" i="42"/>
  <c r="Q225" i="42"/>
  <c r="P225" i="42"/>
  <c r="O225" i="42"/>
  <c r="N225" i="42"/>
  <c r="M225" i="42"/>
  <c r="V224" i="42"/>
  <c r="U224" i="42"/>
  <c r="T224" i="42"/>
  <c r="S224" i="42"/>
  <c r="R224" i="42"/>
  <c r="Q224" i="42"/>
  <c r="P224" i="42"/>
  <c r="O224" i="42"/>
  <c r="N224" i="42"/>
  <c r="M224" i="42"/>
  <c r="V223" i="42"/>
  <c r="U223" i="42"/>
  <c r="T223" i="42"/>
  <c r="S223" i="42"/>
  <c r="R223" i="42"/>
  <c r="Q223" i="42"/>
  <c r="P223" i="42"/>
  <c r="O223" i="42"/>
  <c r="N223" i="42"/>
  <c r="M223" i="42"/>
  <c r="V222" i="42"/>
  <c r="U222" i="42"/>
  <c r="T222" i="42"/>
  <c r="S222" i="42"/>
  <c r="R222" i="42"/>
  <c r="Q222" i="42"/>
  <c r="P222" i="42"/>
  <c r="O222" i="42"/>
  <c r="N222" i="42"/>
  <c r="M222" i="42"/>
  <c r="V221" i="42"/>
  <c r="U221" i="42"/>
  <c r="T221" i="42"/>
  <c r="S221" i="42"/>
  <c r="R221" i="42"/>
  <c r="Q221" i="42"/>
  <c r="P221" i="42"/>
  <c r="O221" i="42"/>
  <c r="N221" i="42"/>
  <c r="M221" i="42"/>
  <c r="V220" i="42"/>
  <c r="U220" i="42"/>
  <c r="T220" i="42"/>
  <c r="S220" i="42"/>
  <c r="R220" i="42"/>
  <c r="Q220" i="42"/>
  <c r="P220" i="42"/>
  <c r="O220" i="42"/>
  <c r="N220" i="42"/>
  <c r="M220" i="42"/>
  <c r="V219" i="42"/>
  <c r="U219" i="42"/>
  <c r="T219" i="42"/>
  <c r="S219" i="42"/>
  <c r="R219" i="42"/>
  <c r="Q219" i="42"/>
  <c r="P219" i="42"/>
  <c r="O219" i="42"/>
  <c r="N219" i="42"/>
  <c r="M219" i="42"/>
  <c r="V218" i="42"/>
  <c r="U218" i="42"/>
  <c r="T218" i="42"/>
  <c r="S218" i="42"/>
  <c r="R218" i="42"/>
  <c r="Q218" i="42"/>
  <c r="P218" i="42"/>
  <c r="O218" i="42"/>
  <c r="N218" i="42"/>
  <c r="M218" i="42"/>
  <c r="V217" i="42"/>
  <c r="U217" i="42"/>
  <c r="T217" i="42"/>
  <c r="S217" i="42"/>
  <c r="R217" i="42"/>
  <c r="Q217" i="42"/>
  <c r="P217" i="42"/>
  <c r="O217" i="42"/>
  <c r="N217" i="42"/>
  <c r="M217" i="42"/>
  <c r="V216" i="42"/>
  <c r="U216" i="42"/>
  <c r="T216" i="42"/>
  <c r="S216" i="42"/>
  <c r="R216" i="42"/>
  <c r="Q216" i="42"/>
  <c r="P216" i="42"/>
  <c r="O216" i="42"/>
  <c r="N216" i="42"/>
  <c r="M216" i="42"/>
  <c r="V215" i="42"/>
  <c r="U215" i="42"/>
  <c r="T215" i="42"/>
  <c r="S215" i="42"/>
  <c r="R215" i="42"/>
  <c r="Q215" i="42"/>
  <c r="P215" i="42"/>
  <c r="O215" i="42"/>
  <c r="N215" i="42"/>
  <c r="M215" i="42"/>
  <c r="V214" i="42"/>
  <c r="U214" i="42"/>
  <c r="T214" i="42"/>
  <c r="S214" i="42"/>
  <c r="R214" i="42"/>
  <c r="Q214" i="42"/>
  <c r="P214" i="42"/>
  <c r="O214" i="42"/>
  <c r="N214" i="42"/>
  <c r="M214" i="42"/>
  <c r="V213" i="42"/>
  <c r="U213" i="42"/>
  <c r="T213" i="42"/>
  <c r="S213" i="42"/>
  <c r="R213" i="42"/>
  <c r="Q213" i="42"/>
  <c r="P213" i="42"/>
  <c r="O213" i="42"/>
  <c r="N213" i="42"/>
  <c r="M213" i="42"/>
  <c r="V212" i="42"/>
  <c r="U212" i="42"/>
  <c r="T212" i="42"/>
  <c r="S212" i="42"/>
  <c r="R212" i="42"/>
  <c r="Q212" i="42"/>
  <c r="P212" i="42"/>
  <c r="O212" i="42"/>
  <c r="N212" i="42"/>
  <c r="M212" i="42"/>
  <c r="V211" i="42"/>
  <c r="U211" i="42"/>
  <c r="T211" i="42"/>
  <c r="S211" i="42"/>
  <c r="R211" i="42"/>
  <c r="Q211" i="42"/>
  <c r="P211" i="42"/>
  <c r="O211" i="42"/>
  <c r="N211" i="42"/>
  <c r="M211" i="42"/>
  <c r="V210" i="42"/>
  <c r="U210" i="42"/>
  <c r="T210" i="42"/>
  <c r="S210" i="42"/>
  <c r="R210" i="42"/>
  <c r="Q210" i="42"/>
  <c r="P210" i="42"/>
  <c r="O210" i="42"/>
  <c r="N210" i="42"/>
  <c r="M210" i="42"/>
  <c r="V209" i="42"/>
  <c r="U209" i="42"/>
  <c r="T209" i="42"/>
  <c r="S209" i="42"/>
  <c r="R209" i="42"/>
  <c r="Q209" i="42"/>
  <c r="P209" i="42"/>
  <c r="O209" i="42"/>
  <c r="N209" i="42"/>
  <c r="M209" i="42"/>
  <c r="V208" i="42"/>
  <c r="U208" i="42"/>
  <c r="T208" i="42"/>
  <c r="S208" i="42"/>
  <c r="R208" i="42"/>
  <c r="Q208" i="42"/>
  <c r="P208" i="42"/>
  <c r="O208" i="42"/>
  <c r="N208" i="42"/>
  <c r="M208" i="42"/>
  <c r="V207" i="42"/>
  <c r="U207" i="42"/>
  <c r="T207" i="42"/>
  <c r="S207" i="42"/>
  <c r="R207" i="42"/>
  <c r="Q207" i="42"/>
  <c r="P207" i="42"/>
  <c r="O207" i="42"/>
  <c r="N207" i="42"/>
  <c r="M207" i="42"/>
  <c r="V206" i="42"/>
  <c r="U206" i="42"/>
  <c r="T206" i="42"/>
  <c r="S206" i="42"/>
  <c r="R206" i="42"/>
  <c r="Q206" i="42"/>
  <c r="P206" i="42"/>
  <c r="O206" i="42"/>
  <c r="N206" i="42"/>
  <c r="M206" i="42"/>
  <c r="V205" i="42"/>
  <c r="U205" i="42"/>
  <c r="T205" i="42"/>
  <c r="S205" i="42"/>
  <c r="R205" i="42"/>
  <c r="Q205" i="42"/>
  <c r="P205" i="42"/>
  <c r="O205" i="42"/>
  <c r="N205" i="42"/>
  <c r="M205" i="42"/>
  <c r="V204" i="42"/>
  <c r="U204" i="42"/>
  <c r="T204" i="42"/>
  <c r="S204" i="42"/>
  <c r="R204" i="42"/>
  <c r="Q204" i="42"/>
  <c r="P204" i="42"/>
  <c r="O204" i="42"/>
  <c r="N204" i="42"/>
  <c r="M204" i="42"/>
  <c r="V203" i="42"/>
  <c r="U203" i="42"/>
  <c r="T203" i="42"/>
  <c r="S203" i="42"/>
  <c r="R203" i="42"/>
  <c r="Q203" i="42"/>
  <c r="P203" i="42"/>
  <c r="O203" i="42"/>
  <c r="N203" i="42"/>
  <c r="M203" i="42"/>
  <c r="V202" i="42"/>
  <c r="U202" i="42"/>
  <c r="T202" i="42"/>
  <c r="S202" i="42"/>
  <c r="R202" i="42"/>
  <c r="Q202" i="42"/>
  <c r="P202" i="42"/>
  <c r="O202" i="42"/>
  <c r="N202" i="42"/>
  <c r="M202" i="42"/>
  <c r="V201" i="42"/>
  <c r="U201" i="42"/>
  <c r="T201" i="42"/>
  <c r="S201" i="42"/>
  <c r="R201" i="42"/>
  <c r="Q201" i="42"/>
  <c r="P201" i="42"/>
  <c r="O201" i="42"/>
  <c r="N201" i="42"/>
  <c r="M201" i="42"/>
  <c r="V200" i="42"/>
  <c r="U200" i="42"/>
  <c r="T200" i="42"/>
  <c r="S200" i="42"/>
  <c r="R200" i="42"/>
  <c r="Q200" i="42"/>
  <c r="P200" i="42"/>
  <c r="O200" i="42"/>
  <c r="N200" i="42"/>
  <c r="M200" i="42"/>
  <c r="V199" i="42"/>
  <c r="U199" i="42"/>
  <c r="T199" i="42"/>
  <c r="S199" i="42"/>
  <c r="R199" i="42"/>
  <c r="Q199" i="42"/>
  <c r="P199" i="42"/>
  <c r="O199" i="42"/>
  <c r="N199" i="42"/>
  <c r="M199" i="42"/>
  <c r="V198" i="42"/>
  <c r="U198" i="42"/>
  <c r="T198" i="42"/>
  <c r="S198" i="42"/>
  <c r="R198" i="42"/>
  <c r="Q198" i="42"/>
  <c r="P198" i="42"/>
  <c r="O198" i="42"/>
  <c r="N198" i="42"/>
  <c r="M198" i="42"/>
  <c r="V197" i="42"/>
  <c r="U197" i="42"/>
  <c r="T197" i="42"/>
  <c r="S197" i="42"/>
  <c r="R197" i="42"/>
  <c r="Q197" i="42"/>
  <c r="P197" i="42"/>
  <c r="O197" i="42"/>
  <c r="N197" i="42"/>
  <c r="M197" i="42"/>
  <c r="V196" i="42"/>
  <c r="U196" i="42"/>
  <c r="T196" i="42"/>
  <c r="S196" i="42"/>
  <c r="R196" i="42"/>
  <c r="Q196" i="42"/>
  <c r="P196" i="42"/>
  <c r="O196" i="42"/>
  <c r="N196" i="42"/>
  <c r="M196" i="42"/>
  <c r="V195" i="42"/>
  <c r="U195" i="42"/>
  <c r="T195" i="42"/>
  <c r="S195" i="42"/>
  <c r="R195" i="42"/>
  <c r="Q195" i="42"/>
  <c r="P195" i="42"/>
  <c r="O195" i="42"/>
  <c r="N195" i="42"/>
  <c r="M195" i="42"/>
  <c r="V194" i="42"/>
  <c r="U194" i="42"/>
  <c r="T194" i="42"/>
  <c r="S194" i="42"/>
  <c r="R194" i="42"/>
  <c r="Q194" i="42"/>
  <c r="P194" i="42"/>
  <c r="O194" i="42"/>
  <c r="N194" i="42"/>
  <c r="M194" i="42"/>
  <c r="V193" i="42"/>
  <c r="U193" i="42"/>
  <c r="T193" i="42"/>
  <c r="S193" i="42"/>
  <c r="R193" i="42"/>
  <c r="Q193" i="42"/>
  <c r="P193" i="42"/>
  <c r="O193" i="42"/>
  <c r="N193" i="42"/>
  <c r="M193" i="42"/>
  <c r="V192" i="42"/>
  <c r="U192" i="42"/>
  <c r="T192" i="42"/>
  <c r="S192" i="42"/>
  <c r="R192" i="42"/>
  <c r="Q192" i="42"/>
  <c r="P192" i="42"/>
  <c r="O192" i="42"/>
  <c r="N192" i="42"/>
  <c r="M192" i="42"/>
  <c r="V191" i="42"/>
  <c r="U191" i="42"/>
  <c r="T191" i="42"/>
  <c r="S191" i="42"/>
  <c r="R191" i="42"/>
  <c r="Q191" i="42"/>
  <c r="P191" i="42"/>
  <c r="O191" i="42"/>
  <c r="N191" i="42"/>
  <c r="M191" i="42"/>
  <c r="V190" i="42"/>
  <c r="U190" i="42"/>
  <c r="T190" i="42"/>
  <c r="S190" i="42"/>
  <c r="R190" i="42"/>
  <c r="Q190" i="42"/>
  <c r="P190" i="42"/>
  <c r="O190" i="42"/>
  <c r="N190" i="42"/>
  <c r="M190" i="42"/>
  <c r="V189" i="42"/>
  <c r="U189" i="42"/>
  <c r="T189" i="42"/>
  <c r="S189" i="42"/>
  <c r="R189" i="42"/>
  <c r="Q189" i="42"/>
  <c r="P189" i="42"/>
  <c r="O189" i="42"/>
  <c r="N189" i="42"/>
  <c r="M189" i="42"/>
  <c r="V188" i="42"/>
  <c r="U188" i="42"/>
  <c r="T188" i="42"/>
  <c r="S188" i="42"/>
  <c r="R188" i="42"/>
  <c r="Q188" i="42"/>
  <c r="P188" i="42"/>
  <c r="O188" i="42"/>
  <c r="N188" i="42"/>
  <c r="M188" i="42"/>
  <c r="V187" i="42"/>
  <c r="U187" i="42"/>
  <c r="T187" i="42"/>
  <c r="S187" i="42"/>
  <c r="R187" i="42"/>
  <c r="Q187" i="42"/>
  <c r="P187" i="42"/>
  <c r="O187" i="42"/>
  <c r="N187" i="42"/>
  <c r="M187" i="42"/>
  <c r="V186" i="42"/>
  <c r="U186" i="42"/>
  <c r="T186" i="42"/>
  <c r="S186" i="42"/>
  <c r="R186" i="42"/>
  <c r="Q186" i="42"/>
  <c r="P186" i="42"/>
  <c r="O186" i="42"/>
  <c r="N186" i="42"/>
  <c r="M186" i="42"/>
  <c r="V185" i="42"/>
  <c r="U185" i="42"/>
  <c r="T185" i="42"/>
  <c r="S185" i="42"/>
  <c r="R185" i="42"/>
  <c r="Q185" i="42"/>
  <c r="P185" i="42"/>
  <c r="O185" i="42"/>
  <c r="N185" i="42"/>
  <c r="M185" i="42"/>
  <c r="V184" i="42"/>
  <c r="U184" i="42"/>
  <c r="T184" i="42"/>
  <c r="S184" i="42"/>
  <c r="R184" i="42"/>
  <c r="Q184" i="42"/>
  <c r="P184" i="42"/>
  <c r="O184" i="42"/>
  <c r="N184" i="42"/>
  <c r="M184" i="42"/>
  <c r="V183" i="42"/>
  <c r="U183" i="42"/>
  <c r="T183" i="42"/>
  <c r="S183" i="42"/>
  <c r="R183" i="42"/>
  <c r="Q183" i="42"/>
  <c r="P183" i="42"/>
  <c r="O183" i="42"/>
  <c r="N183" i="42"/>
  <c r="M183" i="42"/>
  <c r="V182" i="42"/>
  <c r="U182" i="42"/>
  <c r="T182" i="42"/>
  <c r="S182" i="42"/>
  <c r="R182" i="42"/>
  <c r="Q182" i="42"/>
  <c r="P182" i="42"/>
  <c r="O182" i="42"/>
  <c r="N182" i="42"/>
  <c r="M182" i="42"/>
  <c r="V181" i="42"/>
  <c r="U181" i="42"/>
  <c r="T181" i="42"/>
  <c r="S181" i="42"/>
  <c r="R181" i="42"/>
  <c r="Q181" i="42"/>
  <c r="P181" i="42"/>
  <c r="O181" i="42"/>
  <c r="N181" i="42"/>
  <c r="M181" i="42"/>
  <c r="V180" i="42"/>
  <c r="U180" i="42"/>
  <c r="T180" i="42"/>
  <c r="S180" i="42"/>
  <c r="R180" i="42"/>
  <c r="Q180" i="42"/>
  <c r="P180" i="42"/>
  <c r="O180" i="42"/>
  <c r="N180" i="42"/>
  <c r="M180" i="42"/>
  <c r="V179" i="42"/>
  <c r="U179" i="42"/>
  <c r="T179" i="42"/>
  <c r="S179" i="42"/>
  <c r="R179" i="42"/>
  <c r="Q179" i="42"/>
  <c r="P179" i="42"/>
  <c r="O179" i="42"/>
  <c r="N179" i="42"/>
  <c r="M179" i="42"/>
  <c r="V178" i="42"/>
  <c r="U178" i="42"/>
  <c r="T178" i="42"/>
  <c r="S178" i="42"/>
  <c r="R178" i="42"/>
  <c r="Q178" i="42"/>
  <c r="P178" i="42"/>
  <c r="O178" i="42"/>
  <c r="N178" i="42"/>
  <c r="M178" i="42"/>
  <c r="V177" i="42"/>
  <c r="U177" i="42"/>
  <c r="T177" i="42"/>
  <c r="S177" i="42"/>
  <c r="R177" i="42"/>
  <c r="Q177" i="42"/>
  <c r="P177" i="42"/>
  <c r="O177" i="42"/>
  <c r="N177" i="42"/>
  <c r="M177" i="42"/>
  <c r="V176" i="42"/>
  <c r="U176" i="42"/>
  <c r="T176" i="42"/>
  <c r="S176" i="42"/>
  <c r="R176" i="42"/>
  <c r="Q176" i="42"/>
  <c r="P176" i="42"/>
  <c r="O176" i="42"/>
  <c r="N176" i="42"/>
  <c r="M176" i="42"/>
  <c r="V175" i="42"/>
  <c r="U175" i="42"/>
  <c r="T175" i="42"/>
  <c r="S175" i="42"/>
  <c r="R175" i="42"/>
  <c r="Q175" i="42"/>
  <c r="P175" i="42"/>
  <c r="O175" i="42"/>
  <c r="N175" i="42"/>
  <c r="M175" i="42"/>
  <c r="V174" i="42"/>
  <c r="U174" i="42"/>
  <c r="T174" i="42"/>
  <c r="S174" i="42"/>
  <c r="R174" i="42"/>
  <c r="Q174" i="42"/>
  <c r="P174" i="42"/>
  <c r="O174" i="42"/>
  <c r="N174" i="42"/>
  <c r="M174" i="42"/>
  <c r="V173" i="42"/>
  <c r="U173" i="42"/>
  <c r="T173" i="42"/>
  <c r="S173" i="42"/>
  <c r="R173" i="42"/>
  <c r="Q173" i="42"/>
  <c r="P173" i="42"/>
  <c r="O173" i="42"/>
  <c r="N173" i="42"/>
  <c r="M173" i="42"/>
  <c r="V172" i="42"/>
  <c r="U172" i="42"/>
  <c r="T172" i="42"/>
  <c r="S172" i="42"/>
  <c r="R172" i="42"/>
  <c r="Q172" i="42"/>
  <c r="P172" i="42"/>
  <c r="O172" i="42"/>
  <c r="N172" i="42"/>
  <c r="M172" i="42"/>
  <c r="V171" i="42"/>
  <c r="U171" i="42"/>
  <c r="T171" i="42"/>
  <c r="S171" i="42"/>
  <c r="R171" i="42"/>
  <c r="Q171" i="42"/>
  <c r="P171" i="42"/>
  <c r="O171" i="42"/>
  <c r="N171" i="42"/>
  <c r="M171" i="42"/>
  <c r="V170" i="42"/>
  <c r="U170" i="42"/>
  <c r="T170" i="42"/>
  <c r="S170" i="42"/>
  <c r="R170" i="42"/>
  <c r="Q170" i="42"/>
  <c r="P170" i="42"/>
  <c r="O170" i="42"/>
  <c r="N170" i="42"/>
  <c r="M170" i="42"/>
  <c r="V169" i="42"/>
  <c r="U169" i="42"/>
  <c r="T169" i="42"/>
  <c r="S169" i="42"/>
  <c r="R169" i="42"/>
  <c r="Q169" i="42"/>
  <c r="P169" i="42"/>
  <c r="O169" i="42"/>
  <c r="N169" i="42"/>
  <c r="M169" i="42"/>
  <c r="V168" i="42"/>
  <c r="U168" i="42"/>
  <c r="T168" i="42"/>
  <c r="S168" i="42"/>
  <c r="R168" i="42"/>
  <c r="Q168" i="42"/>
  <c r="P168" i="42"/>
  <c r="O168" i="42"/>
  <c r="N168" i="42"/>
  <c r="M168" i="42"/>
  <c r="V167" i="42"/>
  <c r="U167" i="42"/>
  <c r="T167" i="42"/>
  <c r="S167" i="42"/>
  <c r="R167" i="42"/>
  <c r="Q167" i="42"/>
  <c r="P167" i="42"/>
  <c r="O167" i="42"/>
  <c r="N167" i="42"/>
  <c r="M167" i="42"/>
  <c r="V166" i="42"/>
  <c r="U166" i="42"/>
  <c r="T166" i="42"/>
  <c r="S166" i="42"/>
  <c r="R166" i="42"/>
  <c r="Q166" i="42"/>
  <c r="P166" i="42"/>
  <c r="O166" i="42"/>
  <c r="N166" i="42"/>
  <c r="M166" i="42"/>
  <c r="V165" i="42"/>
  <c r="U165" i="42"/>
  <c r="T165" i="42"/>
  <c r="S165" i="42"/>
  <c r="R165" i="42"/>
  <c r="Q165" i="42"/>
  <c r="P165" i="42"/>
  <c r="O165" i="42"/>
  <c r="N165" i="42"/>
  <c r="M165" i="42"/>
  <c r="V164" i="42"/>
  <c r="U164" i="42"/>
  <c r="T164" i="42"/>
  <c r="S164" i="42"/>
  <c r="R164" i="42"/>
  <c r="Q164" i="42"/>
  <c r="P164" i="42"/>
  <c r="O164" i="42"/>
  <c r="N164" i="42"/>
  <c r="M164" i="42"/>
  <c r="V163" i="42"/>
  <c r="U163" i="42"/>
  <c r="T163" i="42"/>
  <c r="S163" i="42"/>
  <c r="R163" i="42"/>
  <c r="Q163" i="42"/>
  <c r="P163" i="42"/>
  <c r="O163" i="42"/>
  <c r="N163" i="42"/>
  <c r="M163" i="42"/>
  <c r="V162" i="42"/>
  <c r="U162" i="42"/>
  <c r="T162" i="42"/>
  <c r="S162" i="42"/>
  <c r="R162" i="42"/>
  <c r="Q162" i="42"/>
  <c r="P162" i="42"/>
  <c r="O162" i="42"/>
  <c r="N162" i="42"/>
  <c r="M162" i="42"/>
  <c r="V161" i="42"/>
  <c r="U161" i="42"/>
  <c r="T161" i="42"/>
  <c r="S161" i="42"/>
  <c r="R161" i="42"/>
  <c r="Q161" i="42"/>
  <c r="P161" i="42"/>
  <c r="O161" i="42"/>
  <c r="N161" i="42"/>
  <c r="M161" i="42"/>
  <c r="V160" i="42"/>
  <c r="U160" i="42"/>
  <c r="T160" i="42"/>
  <c r="S160" i="42"/>
  <c r="R160" i="42"/>
  <c r="Q160" i="42"/>
  <c r="P160" i="42"/>
  <c r="O160" i="42"/>
  <c r="N160" i="42"/>
  <c r="M160" i="42"/>
  <c r="V159" i="42"/>
  <c r="U159" i="42"/>
  <c r="T159" i="42"/>
  <c r="S159" i="42"/>
  <c r="R159" i="42"/>
  <c r="Q159" i="42"/>
  <c r="P159" i="42"/>
  <c r="O159" i="42"/>
  <c r="N159" i="42"/>
  <c r="M159" i="42"/>
  <c r="V158" i="42"/>
  <c r="U158" i="42"/>
  <c r="T158" i="42"/>
  <c r="S158" i="42"/>
  <c r="R158" i="42"/>
  <c r="Q158" i="42"/>
  <c r="P158" i="42"/>
  <c r="O158" i="42"/>
  <c r="N158" i="42"/>
  <c r="M158" i="42"/>
  <c r="V157" i="42"/>
  <c r="U157" i="42"/>
  <c r="T157" i="42"/>
  <c r="S157" i="42"/>
  <c r="R157" i="42"/>
  <c r="Q157" i="42"/>
  <c r="P157" i="42"/>
  <c r="O157" i="42"/>
  <c r="N157" i="42"/>
  <c r="M157" i="42"/>
  <c r="V156" i="42"/>
  <c r="U156" i="42"/>
  <c r="T156" i="42"/>
  <c r="S156" i="42"/>
  <c r="R156" i="42"/>
  <c r="Q156" i="42"/>
  <c r="P156" i="42"/>
  <c r="O156" i="42"/>
  <c r="N156" i="42"/>
  <c r="M156" i="42"/>
  <c r="V155" i="42"/>
  <c r="U155" i="42"/>
  <c r="T155" i="42"/>
  <c r="S155" i="42"/>
  <c r="R155" i="42"/>
  <c r="Q155" i="42"/>
  <c r="P155" i="42"/>
  <c r="O155" i="42"/>
  <c r="N155" i="42"/>
  <c r="M155" i="42"/>
  <c r="V154" i="42"/>
  <c r="U154" i="42"/>
  <c r="T154" i="42"/>
  <c r="S154" i="42"/>
  <c r="R154" i="42"/>
  <c r="Q154" i="42"/>
  <c r="P154" i="42"/>
  <c r="O154" i="42"/>
  <c r="N154" i="42"/>
  <c r="M154" i="42"/>
  <c r="V153" i="42"/>
  <c r="U153" i="42"/>
  <c r="T153" i="42"/>
  <c r="S153" i="42"/>
  <c r="R153" i="42"/>
  <c r="Q153" i="42"/>
  <c r="P153" i="42"/>
  <c r="O153" i="42"/>
  <c r="N153" i="42"/>
  <c r="M153" i="42"/>
  <c r="V152" i="42"/>
  <c r="U152" i="42"/>
  <c r="T152" i="42"/>
  <c r="S152" i="42"/>
  <c r="R152" i="42"/>
  <c r="Q152" i="42"/>
  <c r="P152" i="42"/>
  <c r="O152" i="42"/>
  <c r="N152" i="42"/>
  <c r="M152" i="42"/>
  <c r="V151" i="42"/>
  <c r="U151" i="42"/>
  <c r="T151" i="42"/>
  <c r="S151" i="42"/>
  <c r="R151" i="42"/>
  <c r="Q151" i="42"/>
  <c r="P151" i="42"/>
  <c r="O151" i="42"/>
  <c r="N151" i="42"/>
  <c r="M151" i="42"/>
  <c r="V150" i="42"/>
  <c r="U150" i="42"/>
  <c r="T150" i="42"/>
  <c r="S150" i="42"/>
  <c r="R150" i="42"/>
  <c r="Q150" i="42"/>
  <c r="P150" i="42"/>
  <c r="O150" i="42"/>
  <c r="N150" i="42"/>
  <c r="M150" i="42"/>
  <c r="V149" i="42"/>
  <c r="U149" i="42"/>
  <c r="T149" i="42"/>
  <c r="S149" i="42"/>
  <c r="R149" i="42"/>
  <c r="Q149" i="42"/>
  <c r="P149" i="42"/>
  <c r="O149" i="42"/>
  <c r="N149" i="42"/>
  <c r="M149" i="42"/>
  <c r="V148" i="42"/>
  <c r="U148" i="42"/>
  <c r="T148" i="42"/>
  <c r="S148" i="42"/>
  <c r="R148" i="42"/>
  <c r="Q148" i="42"/>
  <c r="P148" i="42"/>
  <c r="O148" i="42"/>
  <c r="N148" i="42"/>
  <c r="M148" i="42"/>
  <c r="V147" i="42"/>
  <c r="U147" i="42"/>
  <c r="T147" i="42"/>
  <c r="S147" i="42"/>
  <c r="R147" i="42"/>
  <c r="Q147" i="42"/>
  <c r="P147" i="42"/>
  <c r="O147" i="42"/>
  <c r="N147" i="42"/>
  <c r="M147" i="42"/>
  <c r="V146" i="42"/>
  <c r="U146" i="42"/>
  <c r="T146" i="42"/>
  <c r="S146" i="42"/>
  <c r="R146" i="42"/>
  <c r="Q146" i="42"/>
  <c r="P146" i="42"/>
  <c r="O146" i="42"/>
  <c r="N146" i="42"/>
  <c r="M146" i="42"/>
  <c r="V145" i="42"/>
  <c r="U145" i="42"/>
  <c r="T145" i="42"/>
  <c r="S145" i="42"/>
  <c r="R145" i="42"/>
  <c r="Q145" i="42"/>
  <c r="P145" i="42"/>
  <c r="O145" i="42"/>
  <c r="N145" i="42"/>
  <c r="M145" i="42"/>
  <c r="V144" i="42"/>
  <c r="U144" i="42"/>
  <c r="T144" i="42"/>
  <c r="S144" i="42"/>
  <c r="R144" i="42"/>
  <c r="Q144" i="42"/>
  <c r="P144" i="42"/>
  <c r="O144" i="42"/>
  <c r="N144" i="42"/>
  <c r="M144" i="42"/>
  <c r="V143" i="42"/>
  <c r="U143" i="42"/>
  <c r="T143" i="42"/>
  <c r="S143" i="42"/>
  <c r="R143" i="42"/>
  <c r="Q143" i="42"/>
  <c r="P143" i="42"/>
  <c r="O143" i="42"/>
  <c r="N143" i="42"/>
  <c r="M143" i="42"/>
  <c r="V142" i="42"/>
  <c r="U142" i="42"/>
  <c r="T142" i="42"/>
  <c r="S142" i="42"/>
  <c r="R142" i="42"/>
  <c r="Q142" i="42"/>
  <c r="P142" i="42"/>
  <c r="O142" i="42"/>
  <c r="N142" i="42"/>
  <c r="M142" i="42"/>
  <c r="V141" i="42"/>
  <c r="U141" i="42"/>
  <c r="T141" i="42"/>
  <c r="S141" i="42"/>
  <c r="R141" i="42"/>
  <c r="Q141" i="42"/>
  <c r="P141" i="42"/>
  <c r="O141" i="42"/>
  <c r="N141" i="42"/>
  <c r="M141" i="42"/>
  <c r="V140" i="42"/>
  <c r="U140" i="42"/>
  <c r="T140" i="42"/>
  <c r="S140" i="42"/>
  <c r="R140" i="42"/>
  <c r="Q140" i="42"/>
  <c r="P140" i="42"/>
  <c r="O140" i="42"/>
  <c r="N140" i="42"/>
  <c r="M140" i="42"/>
  <c r="V139" i="42"/>
  <c r="U139" i="42"/>
  <c r="T139" i="42"/>
  <c r="S139" i="42"/>
  <c r="R139" i="42"/>
  <c r="Q139" i="42"/>
  <c r="P139" i="42"/>
  <c r="O139" i="42"/>
  <c r="N139" i="42"/>
  <c r="M139" i="42"/>
  <c r="V138" i="42"/>
  <c r="U138" i="42"/>
  <c r="T138" i="42"/>
  <c r="S138" i="42"/>
  <c r="R138" i="42"/>
  <c r="Q138" i="42"/>
  <c r="P138" i="42"/>
  <c r="O138" i="42"/>
  <c r="N138" i="42"/>
  <c r="M138" i="42"/>
  <c r="V137" i="42"/>
  <c r="U137" i="42"/>
  <c r="T137" i="42"/>
  <c r="S137" i="42"/>
  <c r="R137" i="42"/>
  <c r="Q137" i="42"/>
  <c r="P137" i="42"/>
  <c r="O137" i="42"/>
  <c r="N137" i="42"/>
  <c r="M137" i="42"/>
  <c r="V136" i="42"/>
  <c r="U136" i="42"/>
  <c r="T136" i="42"/>
  <c r="S136" i="42"/>
  <c r="R136" i="42"/>
  <c r="Q136" i="42"/>
  <c r="P136" i="42"/>
  <c r="O136" i="42"/>
  <c r="N136" i="42"/>
  <c r="M136" i="42"/>
  <c r="V135" i="42"/>
  <c r="U135" i="42"/>
  <c r="T135" i="42"/>
  <c r="S135" i="42"/>
  <c r="R135" i="42"/>
  <c r="Q135" i="42"/>
  <c r="P135" i="42"/>
  <c r="O135" i="42"/>
  <c r="N135" i="42"/>
  <c r="M135" i="42"/>
  <c r="V134" i="42"/>
  <c r="U134" i="42"/>
  <c r="T134" i="42"/>
  <c r="S134" i="42"/>
  <c r="R134" i="42"/>
  <c r="Q134" i="42"/>
  <c r="P134" i="42"/>
  <c r="O134" i="42"/>
  <c r="N134" i="42"/>
  <c r="M134" i="42"/>
  <c r="V133" i="42"/>
  <c r="U133" i="42"/>
  <c r="T133" i="42"/>
  <c r="S133" i="42"/>
  <c r="R133" i="42"/>
  <c r="Q133" i="42"/>
  <c r="P133" i="42"/>
  <c r="O133" i="42"/>
  <c r="N133" i="42"/>
  <c r="M133" i="42"/>
  <c r="V132" i="42"/>
  <c r="U132" i="42"/>
  <c r="T132" i="42"/>
  <c r="S132" i="42"/>
  <c r="R132" i="42"/>
  <c r="Q132" i="42"/>
  <c r="P132" i="42"/>
  <c r="O132" i="42"/>
  <c r="N132" i="42"/>
  <c r="M132" i="42"/>
  <c r="V131" i="42"/>
  <c r="U131" i="42"/>
  <c r="T131" i="42"/>
  <c r="S131" i="42"/>
  <c r="R131" i="42"/>
  <c r="Q131" i="42"/>
  <c r="P131" i="42"/>
  <c r="O131" i="42"/>
  <c r="N131" i="42"/>
  <c r="M131" i="42"/>
  <c r="V130" i="42"/>
  <c r="U130" i="42"/>
  <c r="T130" i="42"/>
  <c r="S130" i="42"/>
  <c r="R130" i="42"/>
  <c r="Q130" i="42"/>
  <c r="P130" i="42"/>
  <c r="O130" i="42"/>
  <c r="N130" i="42"/>
  <c r="M130" i="42"/>
  <c r="V129" i="42"/>
  <c r="U129" i="42"/>
  <c r="T129" i="42"/>
  <c r="S129" i="42"/>
  <c r="R129" i="42"/>
  <c r="Q129" i="42"/>
  <c r="P129" i="42"/>
  <c r="O129" i="42"/>
  <c r="N129" i="42"/>
  <c r="M129" i="42"/>
  <c r="V128" i="42"/>
  <c r="U128" i="42"/>
  <c r="T128" i="42"/>
  <c r="S128" i="42"/>
  <c r="R128" i="42"/>
  <c r="Q128" i="42"/>
  <c r="P128" i="42"/>
  <c r="O128" i="42"/>
  <c r="N128" i="42"/>
  <c r="M128" i="42"/>
  <c r="V127" i="42"/>
  <c r="U127" i="42"/>
  <c r="T127" i="42"/>
  <c r="S127" i="42"/>
  <c r="R127" i="42"/>
  <c r="Q127" i="42"/>
  <c r="P127" i="42"/>
  <c r="O127" i="42"/>
  <c r="N127" i="42"/>
  <c r="M127" i="42"/>
  <c r="V126" i="42"/>
  <c r="U126" i="42"/>
  <c r="T126" i="42"/>
  <c r="S126" i="42"/>
  <c r="R126" i="42"/>
  <c r="Q126" i="42"/>
  <c r="P126" i="42"/>
  <c r="O126" i="42"/>
  <c r="N126" i="42"/>
  <c r="M126" i="42"/>
  <c r="V125" i="42"/>
  <c r="U125" i="42"/>
  <c r="T125" i="42"/>
  <c r="S125" i="42"/>
  <c r="R125" i="42"/>
  <c r="Q125" i="42"/>
  <c r="P125" i="42"/>
  <c r="O125" i="42"/>
  <c r="N125" i="42"/>
  <c r="M125" i="42"/>
  <c r="V124" i="42"/>
  <c r="U124" i="42"/>
  <c r="T124" i="42"/>
  <c r="S124" i="42"/>
  <c r="R124" i="42"/>
  <c r="Q124" i="42"/>
  <c r="P124" i="42"/>
  <c r="O124" i="42"/>
  <c r="N124" i="42"/>
  <c r="M124" i="42"/>
  <c r="V123" i="42"/>
  <c r="U123" i="42"/>
  <c r="T123" i="42"/>
  <c r="S123" i="42"/>
  <c r="R123" i="42"/>
  <c r="Q123" i="42"/>
  <c r="P123" i="42"/>
  <c r="O123" i="42"/>
  <c r="N123" i="42"/>
  <c r="M123" i="42"/>
  <c r="V122" i="42"/>
  <c r="U122" i="42"/>
  <c r="T122" i="42"/>
  <c r="S122" i="42"/>
  <c r="R122" i="42"/>
  <c r="Q122" i="42"/>
  <c r="P122" i="42"/>
  <c r="O122" i="42"/>
  <c r="N122" i="42"/>
  <c r="M122" i="42"/>
  <c r="V121" i="42"/>
  <c r="U121" i="42"/>
  <c r="T121" i="42"/>
  <c r="S121" i="42"/>
  <c r="R121" i="42"/>
  <c r="Q121" i="42"/>
  <c r="P121" i="42"/>
  <c r="O121" i="42"/>
  <c r="N121" i="42"/>
  <c r="M121" i="42"/>
  <c r="V120" i="42"/>
  <c r="U120" i="42"/>
  <c r="T120" i="42"/>
  <c r="S120" i="42"/>
  <c r="R120" i="42"/>
  <c r="Q120" i="42"/>
  <c r="P120" i="42"/>
  <c r="O120" i="42"/>
  <c r="N120" i="42"/>
  <c r="M120" i="42"/>
  <c r="V119" i="42"/>
  <c r="U119" i="42"/>
  <c r="T119" i="42"/>
  <c r="S119" i="42"/>
  <c r="R119" i="42"/>
  <c r="Q119" i="42"/>
  <c r="P119" i="42"/>
  <c r="O119" i="42"/>
  <c r="N119" i="42"/>
  <c r="M119" i="42"/>
  <c r="V118" i="42"/>
  <c r="U118" i="42"/>
  <c r="T118" i="42"/>
  <c r="S118" i="42"/>
  <c r="R118" i="42"/>
  <c r="Q118" i="42"/>
  <c r="P118" i="42"/>
  <c r="O118" i="42"/>
  <c r="N118" i="42"/>
  <c r="M118" i="42"/>
  <c r="V117" i="42"/>
  <c r="U117" i="42"/>
  <c r="T117" i="42"/>
  <c r="S117" i="42"/>
  <c r="R117" i="42"/>
  <c r="Q117" i="42"/>
  <c r="P117" i="42"/>
  <c r="O117" i="42"/>
  <c r="N117" i="42"/>
  <c r="M117" i="42"/>
  <c r="V116" i="42"/>
  <c r="U116" i="42"/>
  <c r="T116" i="42"/>
  <c r="S116" i="42"/>
  <c r="R116" i="42"/>
  <c r="Q116" i="42"/>
  <c r="P116" i="42"/>
  <c r="O116" i="42"/>
  <c r="N116" i="42"/>
  <c r="M116" i="42"/>
  <c r="V115" i="42"/>
  <c r="U115" i="42"/>
  <c r="T115" i="42"/>
  <c r="S115" i="42"/>
  <c r="R115" i="42"/>
  <c r="Q115" i="42"/>
  <c r="P115" i="42"/>
  <c r="O115" i="42"/>
  <c r="N115" i="42"/>
  <c r="M115" i="42"/>
  <c r="V114" i="42"/>
  <c r="U114" i="42"/>
  <c r="T114" i="42"/>
  <c r="S114" i="42"/>
  <c r="R114" i="42"/>
  <c r="Q114" i="42"/>
  <c r="P114" i="42"/>
  <c r="O114" i="42"/>
  <c r="N114" i="42"/>
  <c r="M114" i="42"/>
  <c r="V113" i="42"/>
  <c r="U113" i="42"/>
  <c r="T113" i="42"/>
  <c r="S113" i="42"/>
  <c r="R113" i="42"/>
  <c r="Q113" i="42"/>
  <c r="P113" i="42"/>
  <c r="O113" i="42"/>
  <c r="N113" i="42"/>
  <c r="M113" i="42"/>
  <c r="V112" i="42"/>
  <c r="U112" i="42"/>
  <c r="T112" i="42"/>
  <c r="S112" i="42"/>
  <c r="R112" i="42"/>
  <c r="Q112" i="42"/>
  <c r="P112" i="42"/>
  <c r="O112" i="42"/>
  <c r="N112" i="42"/>
  <c r="M112" i="42"/>
  <c r="V111" i="42"/>
  <c r="U111" i="42"/>
  <c r="T111" i="42"/>
  <c r="S111" i="42"/>
  <c r="R111" i="42"/>
  <c r="Q111" i="42"/>
  <c r="P111" i="42"/>
  <c r="O111" i="42"/>
  <c r="N111" i="42"/>
  <c r="M111" i="42"/>
  <c r="V110" i="42"/>
  <c r="U110" i="42"/>
  <c r="T110" i="42"/>
  <c r="S110" i="42"/>
  <c r="R110" i="42"/>
  <c r="Q110" i="42"/>
  <c r="P110" i="42"/>
  <c r="O110" i="42"/>
  <c r="N110" i="42"/>
  <c r="M110" i="42"/>
  <c r="V109" i="42"/>
  <c r="U109" i="42"/>
  <c r="T109" i="42"/>
  <c r="S109" i="42"/>
  <c r="R109" i="42"/>
  <c r="Q109" i="42"/>
  <c r="P109" i="42"/>
  <c r="O109" i="42"/>
  <c r="N109" i="42"/>
  <c r="M109" i="42"/>
  <c r="V108" i="42"/>
  <c r="U108" i="42"/>
  <c r="T108" i="42"/>
  <c r="S108" i="42"/>
  <c r="R108" i="42"/>
  <c r="Q108" i="42"/>
  <c r="P108" i="42"/>
  <c r="O108" i="42"/>
  <c r="N108" i="42"/>
  <c r="M108" i="42"/>
  <c r="V107" i="42"/>
  <c r="U107" i="42"/>
  <c r="T107" i="42"/>
  <c r="S107" i="42"/>
  <c r="R107" i="42"/>
  <c r="Q107" i="42"/>
  <c r="P107" i="42"/>
  <c r="O107" i="42"/>
  <c r="N107" i="42"/>
  <c r="M107" i="42"/>
  <c r="V106" i="42"/>
  <c r="U106" i="42"/>
  <c r="T106" i="42"/>
  <c r="S106" i="42"/>
  <c r="R106" i="42"/>
  <c r="Q106" i="42"/>
  <c r="P106" i="42"/>
  <c r="O106" i="42"/>
  <c r="N106" i="42"/>
  <c r="M106" i="42"/>
  <c r="V105" i="42"/>
  <c r="U105" i="42"/>
  <c r="T105" i="42"/>
  <c r="S105" i="42"/>
  <c r="R105" i="42"/>
  <c r="Q105" i="42"/>
  <c r="P105" i="42"/>
  <c r="O105" i="42"/>
  <c r="N105" i="42"/>
  <c r="M105" i="42"/>
  <c r="V104" i="42"/>
  <c r="U104" i="42"/>
  <c r="T104" i="42"/>
  <c r="S104" i="42"/>
  <c r="R104" i="42"/>
  <c r="Q104" i="42"/>
  <c r="P104" i="42"/>
  <c r="O104" i="42"/>
  <c r="N104" i="42"/>
  <c r="M104" i="42"/>
  <c r="V103" i="42"/>
  <c r="U103" i="42"/>
  <c r="T103" i="42"/>
  <c r="S103" i="42"/>
  <c r="R103" i="42"/>
  <c r="Q103" i="42"/>
  <c r="P103" i="42"/>
  <c r="O103" i="42"/>
  <c r="N103" i="42"/>
  <c r="M103" i="42"/>
  <c r="V102" i="42"/>
  <c r="U102" i="42"/>
  <c r="T102" i="42"/>
  <c r="S102" i="42"/>
  <c r="R102" i="42"/>
  <c r="Q102" i="42"/>
  <c r="P102" i="42"/>
  <c r="O102" i="42"/>
  <c r="N102" i="42"/>
  <c r="M102" i="42"/>
  <c r="V101" i="42"/>
  <c r="U101" i="42"/>
  <c r="T101" i="42"/>
  <c r="S101" i="42"/>
  <c r="R101" i="42"/>
  <c r="Q101" i="42"/>
  <c r="P101" i="42"/>
  <c r="O101" i="42"/>
  <c r="N101" i="42"/>
  <c r="M101" i="42"/>
  <c r="V100" i="42"/>
  <c r="U100" i="42"/>
  <c r="T100" i="42"/>
  <c r="S100" i="42"/>
  <c r="R100" i="42"/>
  <c r="Q100" i="42"/>
  <c r="P100" i="42"/>
  <c r="O100" i="42"/>
  <c r="N100" i="42"/>
  <c r="M100" i="42"/>
  <c r="V99" i="42"/>
  <c r="U99" i="42"/>
  <c r="T99" i="42"/>
  <c r="S99" i="42"/>
  <c r="R99" i="42"/>
  <c r="Q99" i="42"/>
  <c r="P99" i="42"/>
  <c r="O99" i="42"/>
  <c r="N99" i="42"/>
  <c r="M99" i="42"/>
  <c r="V98" i="42"/>
  <c r="U98" i="42"/>
  <c r="T98" i="42"/>
  <c r="S98" i="42"/>
  <c r="R98" i="42"/>
  <c r="Q98" i="42"/>
  <c r="P98" i="42"/>
  <c r="O98" i="42"/>
  <c r="N98" i="42"/>
  <c r="M98" i="42"/>
  <c r="V97" i="42"/>
  <c r="U97" i="42"/>
  <c r="T97" i="42"/>
  <c r="S97" i="42"/>
  <c r="R97" i="42"/>
  <c r="Q97" i="42"/>
  <c r="P97" i="42"/>
  <c r="O97" i="42"/>
  <c r="N97" i="42"/>
  <c r="M97" i="42"/>
  <c r="V96" i="42"/>
  <c r="U96" i="42"/>
  <c r="T96" i="42"/>
  <c r="S96" i="42"/>
  <c r="R96" i="42"/>
  <c r="Q96" i="42"/>
  <c r="P96" i="42"/>
  <c r="O96" i="42"/>
  <c r="N96" i="42"/>
  <c r="M96" i="42"/>
  <c r="V95" i="42"/>
  <c r="U95" i="42"/>
  <c r="T95" i="42"/>
  <c r="S95" i="42"/>
  <c r="R95" i="42"/>
  <c r="Q95" i="42"/>
  <c r="P95" i="42"/>
  <c r="O95" i="42"/>
  <c r="N95" i="42"/>
  <c r="M95" i="42"/>
  <c r="V94" i="42"/>
  <c r="U94" i="42"/>
  <c r="T94" i="42"/>
  <c r="S94" i="42"/>
  <c r="R94" i="42"/>
  <c r="Q94" i="42"/>
  <c r="P94" i="42"/>
  <c r="O94" i="42"/>
  <c r="N94" i="42"/>
  <c r="M94" i="42"/>
  <c r="V93" i="42"/>
  <c r="U93" i="42"/>
  <c r="T93" i="42"/>
  <c r="S93" i="42"/>
  <c r="R93" i="42"/>
  <c r="Q93" i="42"/>
  <c r="P93" i="42"/>
  <c r="O93" i="42"/>
  <c r="N93" i="42"/>
  <c r="M93" i="42"/>
  <c r="V92" i="42"/>
  <c r="U92" i="42"/>
  <c r="T92" i="42"/>
  <c r="S92" i="42"/>
  <c r="R92" i="42"/>
  <c r="Q92" i="42"/>
  <c r="P92" i="42"/>
  <c r="O92" i="42"/>
  <c r="N92" i="42"/>
  <c r="M92" i="42"/>
  <c r="V91" i="42"/>
  <c r="U91" i="42"/>
  <c r="T91" i="42"/>
  <c r="S91" i="42"/>
  <c r="R91" i="42"/>
  <c r="Q91" i="42"/>
  <c r="P91" i="42"/>
  <c r="O91" i="42"/>
  <c r="N91" i="42"/>
  <c r="M91" i="42"/>
  <c r="V90" i="42"/>
  <c r="U90" i="42"/>
  <c r="T90" i="42"/>
  <c r="S90" i="42"/>
  <c r="R90" i="42"/>
  <c r="Q90" i="42"/>
  <c r="P90" i="42"/>
  <c r="O90" i="42"/>
  <c r="N90" i="42"/>
  <c r="M90" i="42"/>
  <c r="V89" i="42"/>
  <c r="U89" i="42"/>
  <c r="T89" i="42"/>
  <c r="S89" i="42"/>
  <c r="R89" i="42"/>
  <c r="Q89" i="42"/>
  <c r="P89" i="42"/>
  <c r="O89" i="42"/>
  <c r="N89" i="42"/>
  <c r="M89" i="42"/>
  <c r="V88" i="42"/>
  <c r="U88" i="42"/>
  <c r="T88" i="42"/>
  <c r="S88" i="42"/>
  <c r="R88" i="42"/>
  <c r="Q88" i="42"/>
  <c r="P88" i="42"/>
  <c r="O88" i="42"/>
  <c r="N88" i="42"/>
  <c r="M88" i="42"/>
  <c r="V87" i="42"/>
  <c r="U87" i="42"/>
  <c r="T87" i="42"/>
  <c r="S87" i="42"/>
  <c r="R87" i="42"/>
  <c r="Q87" i="42"/>
  <c r="P87" i="42"/>
  <c r="O87" i="42"/>
  <c r="N87" i="42"/>
  <c r="M87" i="42"/>
  <c r="V86" i="42"/>
  <c r="U86" i="42"/>
  <c r="T86" i="42"/>
  <c r="S86" i="42"/>
  <c r="R86" i="42"/>
  <c r="Q86" i="42"/>
  <c r="P86" i="42"/>
  <c r="O86" i="42"/>
  <c r="N86" i="42"/>
  <c r="M86" i="42"/>
  <c r="V85" i="42"/>
  <c r="U85" i="42"/>
  <c r="T85" i="42"/>
  <c r="S85" i="42"/>
  <c r="R85" i="42"/>
  <c r="Q85" i="42"/>
  <c r="P85" i="42"/>
  <c r="O85" i="42"/>
  <c r="N85" i="42"/>
  <c r="M85" i="42"/>
  <c r="V84" i="42"/>
  <c r="U84" i="42"/>
  <c r="T84" i="42"/>
  <c r="S84" i="42"/>
  <c r="R84" i="42"/>
  <c r="Q84" i="42"/>
  <c r="P84" i="42"/>
  <c r="O84" i="42"/>
  <c r="N84" i="42"/>
  <c r="M84" i="42"/>
  <c r="V83" i="42"/>
  <c r="U83" i="42"/>
  <c r="T83" i="42"/>
  <c r="S83" i="42"/>
  <c r="R83" i="42"/>
  <c r="Q83" i="42"/>
  <c r="P83" i="42"/>
  <c r="O83" i="42"/>
  <c r="N83" i="42"/>
  <c r="M83" i="42"/>
  <c r="V82" i="42"/>
  <c r="U82" i="42"/>
  <c r="T82" i="42"/>
  <c r="S82" i="42"/>
  <c r="R82" i="42"/>
  <c r="Q82" i="42"/>
  <c r="P82" i="42"/>
  <c r="O82" i="42"/>
  <c r="N82" i="42"/>
  <c r="M82" i="42"/>
  <c r="V81" i="42"/>
  <c r="U81" i="42"/>
  <c r="T81" i="42"/>
  <c r="S81" i="42"/>
  <c r="R81" i="42"/>
  <c r="Q81" i="42"/>
  <c r="P81" i="42"/>
  <c r="O81" i="42"/>
  <c r="N81" i="42"/>
  <c r="M81" i="42"/>
  <c r="V80" i="42"/>
  <c r="U80" i="42"/>
  <c r="T80" i="42"/>
  <c r="S80" i="42"/>
  <c r="R80" i="42"/>
  <c r="Q80" i="42"/>
  <c r="P80" i="42"/>
  <c r="O80" i="42"/>
  <c r="N80" i="42"/>
  <c r="M80" i="42"/>
  <c r="V79" i="42"/>
  <c r="U79" i="42"/>
  <c r="T79" i="42"/>
  <c r="S79" i="42"/>
  <c r="R79" i="42"/>
  <c r="Q79" i="42"/>
  <c r="P79" i="42"/>
  <c r="O79" i="42"/>
  <c r="N79" i="42"/>
  <c r="M79" i="42"/>
  <c r="V78" i="42"/>
  <c r="U78" i="42"/>
  <c r="T78" i="42"/>
  <c r="S78" i="42"/>
  <c r="R78" i="42"/>
  <c r="Q78" i="42"/>
  <c r="P78" i="42"/>
  <c r="O78" i="42"/>
  <c r="N78" i="42"/>
  <c r="M78" i="42"/>
  <c r="V77" i="42"/>
  <c r="U77" i="42"/>
  <c r="T77" i="42"/>
  <c r="S77" i="42"/>
  <c r="R77" i="42"/>
  <c r="Q77" i="42"/>
  <c r="P77" i="42"/>
  <c r="O77" i="42"/>
  <c r="N77" i="42"/>
  <c r="M77" i="42"/>
  <c r="V76" i="42"/>
  <c r="U76" i="42"/>
  <c r="T76" i="42"/>
  <c r="S76" i="42"/>
  <c r="R76" i="42"/>
  <c r="Q76" i="42"/>
  <c r="P76" i="42"/>
  <c r="O76" i="42"/>
  <c r="N76" i="42"/>
  <c r="M76" i="42"/>
  <c r="V75" i="42"/>
  <c r="U75" i="42"/>
  <c r="T75" i="42"/>
  <c r="S75" i="42"/>
  <c r="R75" i="42"/>
  <c r="Q75" i="42"/>
  <c r="P75" i="42"/>
  <c r="O75" i="42"/>
  <c r="N75" i="42"/>
  <c r="M75" i="42"/>
  <c r="V74" i="42"/>
  <c r="U74" i="42"/>
  <c r="T74" i="42"/>
  <c r="S74" i="42"/>
  <c r="R74" i="42"/>
  <c r="Q74" i="42"/>
  <c r="P74" i="42"/>
  <c r="O74" i="42"/>
  <c r="N74" i="42"/>
  <c r="M74" i="42"/>
  <c r="V73" i="42"/>
  <c r="U73" i="42"/>
  <c r="T73" i="42"/>
  <c r="S73" i="42"/>
  <c r="R73" i="42"/>
  <c r="Q73" i="42"/>
  <c r="P73" i="42"/>
  <c r="O73" i="42"/>
  <c r="N73" i="42"/>
  <c r="M73" i="42"/>
  <c r="V72" i="42"/>
  <c r="U72" i="42"/>
  <c r="T72" i="42"/>
  <c r="S72" i="42"/>
  <c r="R72" i="42"/>
  <c r="Q72" i="42"/>
  <c r="P72" i="42"/>
  <c r="O72" i="42"/>
  <c r="N72" i="42"/>
  <c r="M72" i="42"/>
  <c r="V71" i="42"/>
  <c r="U71" i="42"/>
  <c r="T71" i="42"/>
  <c r="S71" i="42"/>
  <c r="R71" i="42"/>
  <c r="Q71" i="42"/>
  <c r="P71" i="42"/>
  <c r="O71" i="42"/>
  <c r="N71" i="42"/>
  <c r="M71" i="42"/>
  <c r="V70" i="42"/>
  <c r="U70" i="42"/>
  <c r="T70" i="42"/>
  <c r="S70" i="42"/>
  <c r="R70" i="42"/>
  <c r="Q70" i="42"/>
  <c r="P70" i="42"/>
  <c r="O70" i="42"/>
  <c r="N70" i="42"/>
  <c r="M70" i="42"/>
  <c r="V69" i="42"/>
  <c r="U69" i="42"/>
  <c r="T69" i="42"/>
  <c r="S69" i="42"/>
  <c r="R69" i="42"/>
  <c r="Q69" i="42"/>
  <c r="P69" i="42"/>
  <c r="O69" i="42"/>
  <c r="N69" i="42"/>
  <c r="M69" i="42"/>
  <c r="V68" i="42"/>
  <c r="U68" i="42"/>
  <c r="T68" i="42"/>
  <c r="S68" i="42"/>
  <c r="R68" i="42"/>
  <c r="Q68" i="42"/>
  <c r="P68" i="42"/>
  <c r="O68" i="42"/>
  <c r="N68" i="42"/>
  <c r="M68" i="42"/>
  <c r="V67" i="42"/>
  <c r="U67" i="42"/>
  <c r="T67" i="42"/>
  <c r="S67" i="42"/>
  <c r="R67" i="42"/>
  <c r="Q67" i="42"/>
  <c r="P67" i="42"/>
  <c r="O67" i="42"/>
  <c r="N67" i="42"/>
  <c r="M67" i="42"/>
  <c r="V66" i="42"/>
  <c r="U66" i="42"/>
  <c r="T66" i="42"/>
  <c r="S66" i="42"/>
  <c r="R66" i="42"/>
  <c r="Q66" i="42"/>
  <c r="P66" i="42"/>
  <c r="O66" i="42"/>
  <c r="N66" i="42"/>
  <c r="M66" i="42"/>
  <c r="V65" i="42"/>
  <c r="U65" i="42"/>
  <c r="T65" i="42"/>
  <c r="S65" i="42"/>
  <c r="R65" i="42"/>
  <c r="Q65" i="42"/>
  <c r="P65" i="42"/>
  <c r="O65" i="42"/>
  <c r="N65" i="42"/>
  <c r="M65" i="42"/>
  <c r="V64" i="42"/>
  <c r="U64" i="42"/>
  <c r="T64" i="42"/>
  <c r="S64" i="42"/>
  <c r="R64" i="42"/>
  <c r="Q64" i="42"/>
  <c r="P64" i="42"/>
  <c r="O64" i="42"/>
  <c r="N64" i="42"/>
  <c r="M64" i="42"/>
  <c r="V63" i="42"/>
  <c r="U63" i="42"/>
  <c r="T63" i="42"/>
  <c r="S63" i="42"/>
  <c r="R63" i="42"/>
  <c r="Q63" i="42"/>
  <c r="P63" i="42"/>
  <c r="O63" i="42"/>
  <c r="N63" i="42"/>
  <c r="M63" i="42"/>
  <c r="L64" i="42"/>
  <c r="L65" i="42"/>
  <c r="L66" i="42"/>
  <c r="L67" i="42"/>
  <c r="L68" i="42"/>
  <c r="L69" i="42"/>
  <c r="L70" i="42"/>
  <c r="L71" i="42"/>
  <c r="L72" i="42"/>
  <c r="L73" i="42"/>
  <c r="L74" i="42"/>
  <c r="L75" i="42"/>
  <c r="L76" i="42"/>
  <c r="L77" i="42"/>
  <c r="L78" i="42"/>
  <c r="L79" i="42"/>
  <c r="L80" i="42"/>
  <c r="L81" i="42"/>
  <c r="L82" i="42"/>
  <c r="L83" i="42"/>
  <c r="L84" i="42"/>
  <c r="L85" i="42"/>
  <c r="L86" i="42"/>
  <c r="L87" i="42"/>
  <c r="L88" i="42"/>
  <c r="L89" i="42"/>
  <c r="L90" i="42"/>
  <c r="L91" i="42"/>
  <c r="L92" i="42"/>
  <c r="L93" i="42"/>
  <c r="L94" i="42"/>
  <c r="L95" i="42"/>
  <c r="L96" i="42"/>
  <c r="L97" i="42"/>
  <c r="L98" i="42"/>
  <c r="L99" i="42"/>
  <c r="L100" i="42"/>
  <c r="L101" i="42"/>
  <c r="L102" i="42"/>
  <c r="L103" i="42"/>
  <c r="L104" i="42"/>
  <c r="L105" i="42"/>
  <c r="L106" i="42"/>
  <c r="L107" i="42"/>
  <c r="L108" i="42"/>
  <c r="L109" i="42"/>
  <c r="L110" i="42"/>
  <c r="L111" i="42"/>
  <c r="L112" i="42"/>
  <c r="L113" i="42"/>
  <c r="L114" i="42"/>
  <c r="L115" i="42"/>
  <c r="L116" i="42"/>
  <c r="L117" i="42"/>
  <c r="L118" i="42"/>
  <c r="L119" i="42"/>
  <c r="L120" i="42"/>
  <c r="L121" i="42"/>
  <c r="L122" i="42"/>
  <c r="L123" i="42"/>
  <c r="L124" i="42"/>
  <c r="L125" i="42"/>
  <c r="L126" i="42"/>
  <c r="L127" i="42"/>
  <c r="L128" i="42"/>
  <c r="L129" i="42"/>
  <c r="L130" i="42"/>
  <c r="L131" i="42"/>
  <c r="L132" i="42"/>
  <c r="L133" i="42"/>
  <c r="L134" i="42"/>
  <c r="L135" i="42"/>
  <c r="L136" i="42"/>
  <c r="L137" i="42"/>
  <c r="L138" i="42"/>
  <c r="L139" i="42"/>
  <c r="L140" i="42"/>
  <c r="L141" i="42"/>
  <c r="L142" i="42"/>
  <c r="L143" i="42"/>
  <c r="L144" i="42"/>
  <c r="L145" i="42"/>
  <c r="L146" i="42"/>
  <c r="L147" i="42"/>
  <c r="L148" i="42"/>
  <c r="L149" i="42"/>
  <c r="L150" i="42"/>
  <c r="L151" i="42"/>
  <c r="L152" i="42"/>
  <c r="L153" i="42"/>
  <c r="L154" i="42"/>
  <c r="L155" i="42"/>
  <c r="L156" i="42"/>
  <c r="L157" i="42"/>
  <c r="L158" i="42"/>
  <c r="L159" i="42"/>
  <c r="L160" i="42"/>
  <c r="L161" i="42"/>
  <c r="L162" i="42"/>
  <c r="L163" i="42"/>
  <c r="L164" i="42"/>
  <c r="L165" i="42"/>
  <c r="L166" i="42"/>
  <c r="L167" i="42"/>
  <c r="L168" i="42"/>
  <c r="L169" i="42"/>
  <c r="L170" i="42"/>
  <c r="L171" i="42"/>
  <c r="L172" i="42"/>
  <c r="L173" i="42"/>
  <c r="L174" i="42"/>
  <c r="L175" i="42"/>
  <c r="L176" i="42"/>
  <c r="L177" i="42"/>
  <c r="L178" i="42"/>
  <c r="L179" i="42"/>
  <c r="L180" i="42"/>
  <c r="L181" i="42"/>
  <c r="L182" i="42"/>
  <c r="L183" i="42"/>
  <c r="L184" i="42"/>
  <c r="L185" i="42"/>
  <c r="L186" i="42"/>
  <c r="L187" i="42"/>
  <c r="L188" i="42"/>
  <c r="L189" i="42"/>
  <c r="L190" i="42"/>
  <c r="L191" i="42"/>
  <c r="L192" i="42"/>
  <c r="L193" i="42"/>
  <c r="L194" i="42"/>
  <c r="L195" i="42"/>
  <c r="L196" i="42"/>
  <c r="L197" i="42"/>
  <c r="L198" i="42"/>
  <c r="L199" i="42"/>
  <c r="L200" i="42"/>
  <c r="L201" i="42"/>
  <c r="L202" i="42"/>
  <c r="L203" i="42"/>
  <c r="L204" i="42"/>
  <c r="L205" i="42"/>
  <c r="L206" i="42"/>
  <c r="L207" i="42"/>
  <c r="L208" i="42"/>
  <c r="L209" i="42"/>
  <c r="L210" i="42"/>
  <c r="L211" i="42"/>
  <c r="L212" i="42"/>
  <c r="L213" i="42"/>
  <c r="L214" i="42"/>
  <c r="L215" i="42"/>
  <c r="L216" i="42"/>
  <c r="L217" i="42"/>
  <c r="L218" i="42"/>
  <c r="L219" i="42"/>
  <c r="L220" i="42"/>
  <c r="L221" i="42"/>
  <c r="L222" i="42"/>
  <c r="L223" i="42"/>
  <c r="L224" i="42"/>
  <c r="L225" i="42"/>
  <c r="L226" i="42"/>
  <c r="L227" i="42"/>
  <c r="L228" i="42"/>
  <c r="L229" i="42"/>
  <c r="L230" i="42"/>
  <c r="L231" i="42"/>
  <c r="L232" i="42"/>
  <c r="L233" i="42"/>
  <c r="L234" i="42"/>
  <c r="L235" i="42"/>
  <c r="L236" i="42"/>
  <c r="L237" i="42"/>
  <c r="L238" i="42"/>
  <c r="L239" i="42"/>
  <c r="L240" i="42"/>
  <c r="L241" i="42"/>
  <c r="L242" i="42"/>
  <c r="L243" i="42"/>
  <c r="L244" i="42"/>
  <c r="L245" i="42"/>
  <c r="L246" i="42"/>
  <c r="L247" i="42"/>
  <c r="L248" i="42"/>
  <c r="L249" i="42"/>
  <c r="L250" i="42"/>
  <c r="L251" i="42"/>
  <c r="L252" i="42"/>
  <c r="L253" i="42"/>
  <c r="L254" i="42"/>
  <c r="L255" i="42"/>
  <c r="L256" i="42"/>
  <c r="L257" i="42"/>
  <c r="L258" i="42"/>
  <c r="K258" i="42"/>
  <c r="K257" i="42"/>
  <c r="K256" i="42"/>
  <c r="K255" i="42"/>
  <c r="K254" i="42"/>
  <c r="K253" i="42"/>
  <c r="K252" i="42"/>
  <c r="K251" i="42"/>
  <c r="K250" i="42"/>
  <c r="K249" i="42"/>
  <c r="K248" i="42"/>
  <c r="K247" i="42"/>
  <c r="K246" i="42"/>
  <c r="K245" i="42"/>
  <c r="K244" i="42"/>
  <c r="K243" i="42"/>
  <c r="K242" i="42"/>
  <c r="K241" i="42"/>
  <c r="K240" i="42"/>
  <c r="K239" i="42"/>
  <c r="K238" i="42"/>
  <c r="K237" i="42"/>
  <c r="K236" i="42"/>
  <c r="K235" i="42"/>
  <c r="K234" i="42"/>
  <c r="K233" i="42"/>
  <c r="K232" i="42"/>
  <c r="K231" i="42"/>
  <c r="K230" i="42"/>
  <c r="K229" i="42"/>
  <c r="K228" i="42"/>
  <c r="K227" i="42"/>
  <c r="K226" i="42"/>
  <c r="K225" i="42"/>
  <c r="K224" i="42"/>
  <c r="K223" i="42"/>
  <c r="K222" i="42"/>
  <c r="K221" i="42"/>
  <c r="K220" i="42"/>
  <c r="K219" i="42"/>
  <c r="K218" i="42"/>
  <c r="K217" i="42"/>
  <c r="K216" i="42"/>
  <c r="K215" i="42"/>
  <c r="K214" i="42"/>
  <c r="K213" i="42"/>
  <c r="K212" i="42"/>
  <c r="K211" i="42"/>
  <c r="K210" i="42"/>
  <c r="K209" i="42"/>
  <c r="K208" i="42"/>
  <c r="K207" i="42"/>
  <c r="K206" i="42"/>
  <c r="K205" i="42"/>
  <c r="K204" i="42"/>
  <c r="K203" i="42"/>
  <c r="K202" i="42"/>
  <c r="K201" i="42"/>
  <c r="K200" i="42"/>
  <c r="K199" i="42"/>
  <c r="K198" i="42"/>
  <c r="K197" i="42"/>
  <c r="K196" i="42"/>
  <c r="K195" i="42"/>
  <c r="K194" i="42"/>
  <c r="K193" i="42"/>
  <c r="K192" i="42"/>
  <c r="K191" i="42"/>
  <c r="K190" i="42"/>
  <c r="K189" i="42"/>
  <c r="K188" i="42"/>
  <c r="K187" i="42"/>
  <c r="K186" i="42"/>
  <c r="K185" i="42"/>
  <c r="K184" i="42"/>
  <c r="K183" i="42"/>
  <c r="K182" i="42"/>
  <c r="K181" i="42"/>
  <c r="K180" i="42"/>
  <c r="K179" i="42"/>
  <c r="K178" i="42"/>
  <c r="K177" i="42"/>
  <c r="K176" i="42"/>
  <c r="K175" i="42"/>
  <c r="K174" i="42"/>
  <c r="K173" i="42"/>
  <c r="K172" i="42"/>
  <c r="K171" i="42"/>
  <c r="K170" i="42"/>
  <c r="K169" i="42"/>
  <c r="K168" i="42"/>
  <c r="K167" i="42"/>
  <c r="K166" i="42"/>
  <c r="K165" i="42"/>
  <c r="K164" i="42"/>
  <c r="K163" i="42"/>
  <c r="K162" i="42"/>
  <c r="K161" i="42"/>
  <c r="K160" i="42"/>
  <c r="K159" i="42"/>
  <c r="K158" i="42"/>
  <c r="K157" i="42"/>
  <c r="K156" i="42"/>
  <c r="K155" i="42"/>
  <c r="K154" i="42"/>
  <c r="K153" i="42"/>
  <c r="K152" i="42"/>
  <c r="K151" i="42"/>
  <c r="K150" i="42"/>
  <c r="K149" i="42"/>
  <c r="K148" i="42"/>
  <c r="K147" i="42"/>
  <c r="K146" i="42"/>
  <c r="K145" i="42"/>
  <c r="K144" i="42"/>
  <c r="K143" i="42"/>
  <c r="K142" i="42"/>
  <c r="K141" i="42"/>
  <c r="K140" i="42"/>
  <c r="K139" i="42"/>
  <c r="K138" i="42"/>
  <c r="K137" i="42"/>
  <c r="K136" i="42"/>
  <c r="K135" i="42"/>
  <c r="K134" i="42"/>
  <c r="K133" i="42"/>
  <c r="K132" i="42"/>
  <c r="K131" i="42"/>
  <c r="K130" i="42"/>
  <c r="K129" i="42"/>
  <c r="K128" i="42"/>
  <c r="K127" i="42"/>
  <c r="K126" i="42"/>
  <c r="K125" i="42"/>
  <c r="K124" i="42"/>
  <c r="K123" i="42"/>
  <c r="K122" i="42"/>
  <c r="K121" i="42"/>
  <c r="K120" i="42"/>
  <c r="K119" i="42"/>
  <c r="K118" i="42"/>
  <c r="K117" i="42"/>
  <c r="K116" i="42"/>
  <c r="K115" i="42"/>
  <c r="K114" i="42"/>
  <c r="K113" i="42"/>
  <c r="K112" i="42"/>
  <c r="K111" i="42"/>
  <c r="K110" i="42"/>
  <c r="K109" i="42"/>
  <c r="K108" i="42"/>
  <c r="K107" i="42"/>
  <c r="K106" i="42"/>
  <c r="K105" i="42"/>
  <c r="K104" i="42"/>
  <c r="K103" i="42"/>
  <c r="K102" i="42"/>
  <c r="K101" i="42"/>
  <c r="K100" i="42"/>
  <c r="K99" i="42"/>
  <c r="K98" i="42"/>
  <c r="K97" i="42"/>
  <c r="K96" i="42"/>
  <c r="K95" i="42"/>
  <c r="K94" i="42"/>
  <c r="K93" i="42"/>
  <c r="K92" i="42"/>
  <c r="K91" i="42"/>
  <c r="K90" i="42"/>
  <c r="K89" i="42"/>
  <c r="K88" i="42"/>
  <c r="K87" i="42"/>
  <c r="K86" i="42"/>
  <c r="K85" i="42"/>
  <c r="K84" i="42"/>
  <c r="K83" i="42"/>
  <c r="K82" i="42"/>
  <c r="K81" i="42"/>
  <c r="K80" i="42"/>
  <c r="K79" i="42"/>
  <c r="K78" i="42"/>
  <c r="K77" i="42"/>
  <c r="K76" i="42"/>
  <c r="K75" i="42"/>
  <c r="K74" i="42"/>
  <c r="K73" i="42"/>
  <c r="K72" i="42"/>
  <c r="K71" i="42"/>
  <c r="K70" i="42"/>
  <c r="K69" i="42"/>
  <c r="K68" i="42"/>
  <c r="K67" i="42"/>
  <c r="K66" i="42"/>
  <c r="K65" i="42"/>
  <c r="K64" i="42"/>
  <c r="B258" i="42"/>
  <c r="A258" i="42"/>
  <c r="B257" i="42"/>
  <c r="A257" i="42"/>
  <c r="B256" i="42"/>
  <c r="A256" i="42"/>
  <c r="B255" i="42"/>
  <c r="A255" i="42"/>
  <c r="B254" i="42"/>
  <c r="A254" i="42"/>
  <c r="B253" i="42"/>
  <c r="A253" i="42"/>
  <c r="B252" i="42"/>
  <c r="A252" i="42"/>
  <c r="B251" i="42"/>
  <c r="A251" i="42"/>
  <c r="B250" i="42"/>
  <c r="A250" i="42"/>
  <c r="B249" i="42"/>
  <c r="A249" i="42"/>
  <c r="B248" i="42"/>
  <c r="A248" i="42"/>
  <c r="B247" i="42"/>
  <c r="A247" i="42"/>
  <c r="B246" i="42"/>
  <c r="A246" i="42"/>
  <c r="B245" i="42"/>
  <c r="A245" i="42"/>
  <c r="B244" i="42"/>
  <c r="A244" i="42"/>
  <c r="B243" i="42"/>
  <c r="A243" i="42"/>
  <c r="B242" i="42"/>
  <c r="A242" i="42"/>
  <c r="B241" i="42"/>
  <c r="A241" i="42"/>
  <c r="B240" i="42"/>
  <c r="A240" i="42"/>
  <c r="B239" i="42"/>
  <c r="A239" i="42"/>
  <c r="B238" i="42"/>
  <c r="A238" i="42"/>
  <c r="B237" i="42"/>
  <c r="A237" i="42"/>
  <c r="B236" i="42"/>
  <c r="A236" i="42"/>
  <c r="B235" i="42"/>
  <c r="A235" i="42"/>
  <c r="B234" i="42"/>
  <c r="A234" i="42"/>
  <c r="B233" i="42"/>
  <c r="A233" i="42"/>
  <c r="B232" i="42"/>
  <c r="A232" i="42"/>
  <c r="B231" i="42"/>
  <c r="A231" i="42"/>
  <c r="B230" i="42"/>
  <c r="A230" i="42"/>
  <c r="B229" i="42"/>
  <c r="A229" i="42"/>
  <c r="B228" i="42"/>
  <c r="A228" i="42"/>
  <c r="B227" i="42"/>
  <c r="A227" i="42"/>
  <c r="B226" i="42"/>
  <c r="A226" i="42"/>
  <c r="B225" i="42"/>
  <c r="A225" i="42"/>
  <c r="B224" i="42"/>
  <c r="A224" i="42"/>
  <c r="B223" i="42"/>
  <c r="A223" i="42"/>
  <c r="B222" i="42"/>
  <c r="A222" i="42"/>
  <c r="B221" i="42"/>
  <c r="A221" i="42"/>
  <c r="B220" i="42"/>
  <c r="A220" i="42"/>
  <c r="B219" i="42"/>
  <c r="A219" i="42"/>
  <c r="B218" i="42"/>
  <c r="A218" i="42"/>
  <c r="B217" i="42"/>
  <c r="A217" i="42"/>
  <c r="B216" i="42"/>
  <c r="A216" i="42"/>
  <c r="B215" i="42"/>
  <c r="A215" i="42"/>
  <c r="B214" i="42"/>
  <c r="A214" i="42"/>
  <c r="B213" i="42"/>
  <c r="A213" i="42"/>
  <c r="B212" i="42"/>
  <c r="A212" i="42"/>
  <c r="B211" i="42"/>
  <c r="A211" i="42"/>
  <c r="B210" i="42"/>
  <c r="A210" i="42"/>
  <c r="B209" i="42"/>
  <c r="A209" i="42"/>
  <c r="B208" i="42"/>
  <c r="A208" i="42"/>
  <c r="B207" i="42"/>
  <c r="A207" i="42"/>
  <c r="B206" i="42"/>
  <c r="A206" i="42"/>
  <c r="B205" i="42"/>
  <c r="A205" i="42"/>
  <c r="B204" i="42"/>
  <c r="A204" i="42"/>
  <c r="B203" i="42"/>
  <c r="A203" i="42"/>
  <c r="B202" i="42"/>
  <c r="A202" i="42"/>
  <c r="B201" i="42"/>
  <c r="A201" i="42"/>
  <c r="B200" i="42"/>
  <c r="A200" i="42"/>
  <c r="B199" i="42"/>
  <c r="A199" i="42"/>
  <c r="B198" i="42"/>
  <c r="A198" i="42"/>
  <c r="B197" i="42"/>
  <c r="A197" i="42"/>
  <c r="B196" i="42"/>
  <c r="A196" i="42"/>
  <c r="B195" i="42"/>
  <c r="A195" i="42"/>
  <c r="B194" i="42"/>
  <c r="A194" i="42"/>
  <c r="B193" i="42"/>
  <c r="A193" i="42"/>
  <c r="B192" i="42"/>
  <c r="A192" i="42"/>
  <c r="B191" i="42"/>
  <c r="A191" i="42"/>
  <c r="B190" i="42"/>
  <c r="A190" i="42"/>
  <c r="B189" i="42"/>
  <c r="A189" i="42"/>
  <c r="B188" i="42"/>
  <c r="A188" i="42"/>
  <c r="B187" i="42"/>
  <c r="A187" i="42"/>
  <c r="B186" i="42"/>
  <c r="A186" i="42"/>
  <c r="B185" i="42"/>
  <c r="A185" i="42"/>
  <c r="B184" i="42"/>
  <c r="A184" i="42"/>
  <c r="B183" i="42"/>
  <c r="A183" i="42"/>
  <c r="B182" i="42"/>
  <c r="A182" i="42"/>
  <c r="B181" i="42"/>
  <c r="A181" i="42"/>
  <c r="B180" i="42"/>
  <c r="A180" i="42"/>
  <c r="B179" i="42"/>
  <c r="A179" i="42"/>
  <c r="B178" i="42"/>
  <c r="A178" i="42"/>
  <c r="B177" i="42"/>
  <c r="A177" i="42"/>
  <c r="B176" i="42"/>
  <c r="A176" i="42"/>
  <c r="B175" i="42"/>
  <c r="A175" i="42"/>
  <c r="B174" i="42"/>
  <c r="A174" i="42"/>
  <c r="B173" i="42"/>
  <c r="A173" i="42"/>
  <c r="B172" i="42"/>
  <c r="A172" i="42"/>
  <c r="B171" i="42"/>
  <c r="A171" i="42"/>
  <c r="B170" i="42"/>
  <c r="A170" i="42"/>
  <c r="B169" i="42"/>
  <c r="A169" i="42"/>
  <c r="B168" i="42"/>
  <c r="A168" i="42"/>
  <c r="B167" i="42"/>
  <c r="A167" i="42"/>
  <c r="B166" i="42"/>
  <c r="A166" i="42"/>
  <c r="B165" i="42"/>
  <c r="A165" i="42"/>
  <c r="B164" i="42"/>
  <c r="A164" i="42"/>
  <c r="B163" i="42"/>
  <c r="A163" i="42"/>
  <c r="B162" i="42"/>
  <c r="A162" i="42"/>
  <c r="B161" i="42"/>
  <c r="A161" i="42"/>
  <c r="B160" i="42"/>
  <c r="A160" i="42"/>
  <c r="B159" i="42"/>
  <c r="A159" i="42"/>
  <c r="B158" i="42"/>
  <c r="A158" i="42"/>
  <c r="B157" i="42"/>
  <c r="A157" i="42"/>
  <c r="B156" i="42"/>
  <c r="A156" i="42"/>
  <c r="B155" i="42"/>
  <c r="A155" i="42"/>
  <c r="B154" i="42"/>
  <c r="A154" i="42"/>
  <c r="B153" i="42"/>
  <c r="A153" i="42"/>
  <c r="B152" i="42"/>
  <c r="A152" i="42"/>
  <c r="B151" i="42"/>
  <c r="A151" i="42"/>
  <c r="B150" i="42"/>
  <c r="A150" i="42"/>
  <c r="B149" i="42"/>
  <c r="A149" i="42"/>
  <c r="B148" i="42"/>
  <c r="A148" i="42"/>
  <c r="B147" i="42"/>
  <c r="A147" i="42"/>
  <c r="B146" i="42"/>
  <c r="A146" i="42"/>
  <c r="B145" i="42"/>
  <c r="A145" i="42"/>
  <c r="B144" i="42"/>
  <c r="A144" i="42"/>
  <c r="B143" i="42"/>
  <c r="A143" i="42"/>
  <c r="B142" i="42"/>
  <c r="A142" i="42"/>
  <c r="B141" i="42"/>
  <c r="A141" i="42"/>
  <c r="B140" i="42"/>
  <c r="A140" i="42"/>
  <c r="B139" i="42"/>
  <c r="A139" i="42"/>
  <c r="B138" i="42"/>
  <c r="A138" i="42"/>
  <c r="B137" i="42"/>
  <c r="A137" i="42"/>
  <c r="B136" i="42"/>
  <c r="A136" i="42"/>
  <c r="B135" i="42"/>
  <c r="A135" i="42"/>
  <c r="B134" i="42"/>
  <c r="A134" i="42"/>
  <c r="B133" i="42"/>
  <c r="A133" i="42"/>
  <c r="B132" i="42"/>
  <c r="A132" i="42"/>
  <c r="B131" i="42"/>
  <c r="A131" i="42"/>
  <c r="B130" i="42"/>
  <c r="A130" i="42"/>
  <c r="B129" i="42"/>
  <c r="A129" i="42"/>
  <c r="B128" i="42"/>
  <c r="A128" i="42"/>
  <c r="B127" i="42"/>
  <c r="A127" i="42"/>
  <c r="B126" i="42"/>
  <c r="A126" i="42"/>
  <c r="B125" i="42"/>
  <c r="A125" i="42"/>
  <c r="B124" i="42"/>
  <c r="A124" i="42"/>
  <c r="B123" i="42"/>
  <c r="A123" i="42"/>
  <c r="B122" i="42"/>
  <c r="A122" i="42"/>
  <c r="B121" i="42"/>
  <c r="A121" i="42"/>
  <c r="B120" i="42"/>
  <c r="A120" i="42"/>
  <c r="B119" i="42"/>
  <c r="A119" i="42"/>
  <c r="B118" i="42"/>
  <c r="A118" i="42"/>
  <c r="B117" i="42"/>
  <c r="A117" i="42"/>
  <c r="B116" i="42"/>
  <c r="A116" i="42"/>
  <c r="B115" i="42"/>
  <c r="A115" i="42"/>
  <c r="B114" i="42"/>
  <c r="A114" i="42"/>
  <c r="B113" i="42"/>
  <c r="A113" i="42"/>
  <c r="B112" i="42"/>
  <c r="A112" i="42"/>
  <c r="B111" i="42"/>
  <c r="A111" i="42"/>
  <c r="B110" i="42"/>
  <c r="A110" i="42"/>
  <c r="B109" i="42"/>
  <c r="A109" i="42"/>
  <c r="B108" i="42"/>
  <c r="A108" i="42"/>
  <c r="B107" i="42"/>
  <c r="A107" i="42"/>
  <c r="B106" i="42"/>
  <c r="A106" i="42"/>
  <c r="B105" i="42"/>
  <c r="A105" i="42"/>
  <c r="B104" i="42"/>
  <c r="A104" i="42"/>
  <c r="B103" i="42"/>
  <c r="A103" i="42"/>
  <c r="B102" i="42"/>
  <c r="A102" i="42"/>
  <c r="B101" i="42"/>
  <c r="A101" i="42"/>
  <c r="B100" i="42"/>
  <c r="A100" i="42"/>
  <c r="B99" i="42"/>
  <c r="A99" i="42"/>
  <c r="B98" i="42"/>
  <c r="A98" i="42"/>
  <c r="B97" i="42"/>
  <c r="A97" i="42"/>
  <c r="B96" i="42"/>
  <c r="A96" i="42"/>
  <c r="B95" i="42"/>
  <c r="A95" i="42"/>
  <c r="B94" i="42"/>
  <c r="A94" i="42"/>
  <c r="B93" i="42"/>
  <c r="A93" i="42"/>
  <c r="B92" i="42"/>
  <c r="A92" i="42"/>
  <c r="B91" i="42"/>
  <c r="A91" i="42"/>
  <c r="B90" i="42"/>
  <c r="A90" i="42"/>
  <c r="B89" i="42"/>
  <c r="A89" i="42"/>
  <c r="B88" i="42"/>
  <c r="A88" i="42"/>
  <c r="B87" i="42"/>
  <c r="A87" i="42"/>
  <c r="B86" i="42"/>
  <c r="A86" i="42"/>
  <c r="B85" i="42"/>
  <c r="A85" i="42"/>
  <c r="B84" i="42"/>
  <c r="A84" i="42"/>
  <c r="B83" i="42"/>
  <c r="A83" i="42"/>
  <c r="B82" i="42"/>
  <c r="A82" i="42"/>
  <c r="B81" i="42"/>
  <c r="A81" i="42"/>
  <c r="B80" i="42"/>
  <c r="A80" i="42"/>
  <c r="B79" i="42"/>
  <c r="A79" i="42"/>
  <c r="B78" i="42"/>
  <c r="A78" i="42"/>
  <c r="B77" i="42"/>
  <c r="A77" i="42"/>
  <c r="B76" i="42"/>
  <c r="A76" i="42"/>
  <c r="B75" i="42"/>
  <c r="A75" i="42"/>
  <c r="B74" i="42"/>
  <c r="A74" i="42"/>
  <c r="B73" i="42"/>
  <c r="A73" i="42"/>
  <c r="B72" i="42"/>
  <c r="A72" i="42"/>
  <c r="B71" i="42"/>
  <c r="A71" i="42"/>
  <c r="B70" i="42"/>
  <c r="A70" i="42"/>
  <c r="B69" i="42"/>
  <c r="A69" i="42"/>
  <c r="B68" i="42"/>
  <c r="A68" i="42"/>
  <c r="B67" i="42"/>
  <c r="A67" i="42"/>
  <c r="B66" i="42"/>
  <c r="A66" i="42"/>
  <c r="B65" i="42"/>
  <c r="A65" i="42"/>
  <c r="B64" i="42"/>
  <c r="A64" i="42"/>
  <c r="B63" i="42"/>
  <c r="A63" i="42"/>
  <c r="J44" i="42"/>
  <c r="W48" i="42" l="1"/>
  <c r="W46" i="42"/>
  <c r="W45" i="42"/>
  <c r="W47" i="42"/>
  <c r="C131" i="42"/>
  <c r="D131" i="42" s="1"/>
  <c r="C141" i="42"/>
  <c r="D141" i="42" s="1"/>
  <c r="C143" i="42"/>
  <c r="D143" i="42" s="1"/>
  <c r="C145" i="42"/>
  <c r="D145" i="42" s="1"/>
  <c r="G145" i="42" s="1"/>
  <c r="C157" i="42"/>
  <c r="D157" i="42" s="1"/>
  <c r="C159" i="42"/>
  <c r="D159" i="42" s="1"/>
  <c r="E159" i="42" s="1"/>
  <c r="C167" i="42"/>
  <c r="D167" i="42" s="1"/>
  <c r="C169" i="42"/>
  <c r="D169" i="42" s="1"/>
  <c r="C171" i="42"/>
  <c r="D171" i="42" s="1"/>
  <c r="C175" i="42"/>
  <c r="D175" i="42" s="1"/>
  <c r="G175" i="42" s="1"/>
  <c r="C177" i="42"/>
  <c r="D177" i="42" s="1"/>
  <c r="C179" i="42"/>
  <c r="D179" i="42" s="1"/>
  <c r="E179" i="42" s="1"/>
  <c r="C181" i="42"/>
  <c r="D181" i="42" s="1"/>
  <c r="C191" i="42"/>
  <c r="D191" i="42" s="1"/>
  <c r="C65" i="42"/>
  <c r="D65" i="42" s="1"/>
  <c r="C95" i="42"/>
  <c r="D95" i="42" s="1"/>
  <c r="C105" i="42"/>
  <c r="D105" i="42" s="1"/>
  <c r="C119" i="42"/>
  <c r="D119" i="42" s="1"/>
  <c r="C121" i="42"/>
  <c r="D121" i="42" s="1"/>
  <c r="C123" i="42"/>
  <c r="D123" i="42" s="1"/>
  <c r="E123" i="42" s="1"/>
  <c r="C125" i="42"/>
  <c r="D125" i="42" s="1"/>
  <c r="C129" i="42"/>
  <c r="D129" i="42" s="1"/>
  <c r="C133" i="42"/>
  <c r="D133" i="42" s="1"/>
  <c r="C135" i="42"/>
  <c r="D135" i="42" s="1"/>
  <c r="E135" i="42" s="1"/>
  <c r="C137" i="42"/>
  <c r="D137" i="42" s="1"/>
  <c r="C139" i="42"/>
  <c r="D139" i="42" s="1"/>
  <c r="C147" i="42"/>
  <c r="D147" i="42" s="1"/>
  <c r="C149" i="42"/>
  <c r="D149" i="42" s="1"/>
  <c r="G149" i="42" s="1"/>
  <c r="C151" i="42"/>
  <c r="D151" i="42" s="1"/>
  <c r="C153" i="42"/>
  <c r="D153" i="42" s="1"/>
  <c r="G153" i="42" s="1"/>
  <c r="C155" i="42"/>
  <c r="D155" i="42" s="1"/>
  <c r="C161" i="42"/>
  <c r="D161" i="42" s="1"/>
  <c r="G161" i="42" s="1"/>
  <c r="C163" i="42"/>
  <c r="D163" i="42" s="1"/>
  <c r="C165" i="42"/>
  <c r="D165" i="42" s="1"/>
  <c r="G165" i="42" s="1"/>
  <c r="C173" i="42"/>
  <c r="D173" i="42" s="1"/>
  <c r="C183" i="42"/>
  <c r="D183" i="42" s="1"/>
  <c r="G183" i="42" s="1"/>
  <c r="C185" i="42"/>
  <c r="D185" i="42" s="1"/>
  <c r="C187" i="42"/>
  <c r="D187" i="42" s="1"/>
  <c r="G187" i="42" s="1"/>
  <c r="C189" i="42"/>
  <c r="D189" i="42" s="1"/>
  <c r="C67" i="42"/>
  <c r="D67" i="42" s="1"/>
  <c r="C69" i="42"/>
  <c r="D69" i="42" s="1"/>
  <c r="G69" i="42" s="1"/>
  <c r="C71" i="42"/>
  <c r="D71" i="42" s="1"/>
  <c r="G71" i="42" s="1"/>
  <c r="C73" i="42"/>
  <c r="D73" i="42" s="1"/>
  <c r="C75" i="42"/>
  <c r="D75" i="42" s="1"/>
  <c r="C77" i="42"/>
  <c r="D77" i="42" s="1"/>
  <c r="G77" i="42" s="1"/>
  <c r="C79" i="42"/>
  <c r="D79" i="42" s="1"/>
  <c r="C81" i="42"/>
  <c r="D81" i="42" s="1"/>
  <c r="E81" i="42" s="1"/>
  <c r="C83" i="42"/>
  <c r="D83" i="42" s="1"/>
  <c r="C85" i="42"/>
  <c r="D85" i="42" s="1"/>
  <c r="E85" i="42" s="1"/>
  <c r="C87" i="42"/>
  <c r="D87" i="42" s="1"/>
  <c r="C89" i="42"/>
  <c r="D89" i="42" s="1"/>
  <c r="C91" i="42"/>
  <c r="D91" i="42" s="1"/>
  <c r="C93" i="42"/>
  <c r="D93" i="42" s="1"/>
  <c r="E93" i="42" s="1"/>
  <c r="C97" i="42"/>
  <c r="D97" i="42" s="1"/>
  <c r="C99" i="42"/>
  <c r="D99" i="42" s="1"/>
  <c r="C101" i="42"/>
  <c r="D101" i="42" s="1"/>
  <c r="C103" i="42"/>
  <c r="D103" i="42" s="1"/>
  <c r="E103" i="42" s="1"/>
  <c r="C107" i="42"/>
  <c r="D107" i="42" s="1"/>
  <c r="C109" i="42"/>
  <c r="D109" i="42" s="1"/>
  <c r="C111" i="42"/>
  <c r="D111" i="42" s="1"/>
  <c r="C113" i="42"/>
  <c r="D113" i="42" s="1"/>
  <c r="G113" i="42" s="1"/>
  <c r="C115" i="42"/>
  <c r="D115" i="42" s="1"/>
  <c r="C117" i="42"/>
  <c r="D117" i="42" s="1"/>
  <c r="E117" i="42" s="1"/>
  <c r="C127" i="42"/>
  <c r="D127" i="42" s="1"/>
  <c r="C64" i="42"/>
  <c r="D64" i="42" s="1"/>
  <c r="C66" i="42"/>
  <c r="D66" i="42" s="1"/>
  <c r="C68" i="42"/>
  <c r="D68" i="42" s="1"/>
  <c r="C70" i="42"/>
  <c r="D70" i="42" s="1"/>
  <c r="C72" i="42"/>
  <c r="D72" i="42" s="1"/>
  <c r="G72" i="42" s="1"/>
  <c r="C74" i="42"/>
  <c r="D74" i="42" s="1"/>
  <c r="C76" i="42"/>
  <c r="D76" i="42" s="1"/>
  <c r="G76" i="42" s="1"/>
  <c r="C78" i="42"/>
  <c r="D78" i="42" s="1"/>
  <c r="C80" i="42"/>
  <c r="D80" i="42" s="1"/>
  <c r="E80" i="42" s="1"/>
  <c r="C82" i="42"/>
  <c r="D82" i="42" s="1"/>
  <c r="C84" i="42"/>
  <c r="D84" i="42" s="1"/>
  <c r="C86" i="42"/>
  <c r="D86" i="42" s="1"/>
  <c r="C88" i="42"/>
  <c r="D88" i="42" s="1"/>
  <c r="E88" i="42" s="1"/>
  <c r="C193" i="42"/>
  <c r="D193" i="42" s="1"/>
  <c r="C195" i="42"/>
  <c r="D195" i="42" s="1"/>
  <c r="C197" i="42"/>
  <c r="D197" i="42" s="1"/>
  <c r="C199" i="42"/>
  <c r="D199" i="42" s="1"/>
  <c r="C201" i="42"/>
  <c r="D201" i="42" s="1"/>
  <c r="C203" i="42"/>
  <c r="D203" i="42" s="1"/>
  <c r="G203" i="42" s="1"/>
  <c r="C205" i="42"/>
  <c r="D205" i="42" s="1"/>
  <c r="C207" i="42"/>
  <c r="D207" i="42" s="1"/>
  <c r="C209" i="42"/>
  <c r="D209" i="42" s="1"/>
  <c r="C211" i="42"/>
  <c r="D211" i="42" s="1"/>
  <c r="C213" i="42"/>
  <c r="D213" i="42" s="1"/>
  <c r="C215" i="42"/>
  <c r="D215" i="42" s="1"/>
  <c r="E215" i="42" s="1"/>
  <c r="C217" i="42"/>
  <c r="D217" i="42" s="1"/>
  <c r="C219" i="42"/>
  <c r="D219" i="42" s="1"/>
  <c r="E219" i="42" s="1"/>
  <c r="C221" i="42"/>
  <c r="D221" i="42" s="1"/>
  <c r="C223" i="42"/>
  <c r="D223" i="42" s="1"/>
  <c r="C225" i="42"/>
  <c r="D225" i="42" s="1"/>
  <c r="C227" i="42"/>
  <c r="D227" i="42" s="1"/>
  <c r="E227" i="42" s="1"/>
  <c r="C229" i="42"/>
  <c r="D229" i="42" s="1"/>
  <c r="C231" i="42"/>
  <c r="D231" i="42" s="1"/>
  <c r="C233" i="42"/>
  <c r="D233" i="42" s="1"/>
  <c r="C235" i="42"/>
  <c r="D235" i="42" s="1"/>
  <c r="G235" i="42" s="1"/>
  <c r="C237" i="42"/>
  <c r="D237" i="42" s="1"/>
  <c r="C239" i="42"/>
  <c r="D239" i="42" s="1"/>
  <c r="G239" i="42" s="1"/>
  <c r="C241" i="42"/>
  <c r="D241" i="42" s="1"/>
  <c r="C243" i="42"/>
  <c r="D243" i="42" s="1"/>
  <c r="E243" i="42" s="1"/>
  <c r="C245" i="42"/>
  <c r="D245" i="42" s="1"/>
  <c r="C247" i="42"/>
  <c r="D247" i="42" s="1"/>
  <c r="G247" i="42" s="1"/>
  <c r="C249" i="42"/>
  <c r="D249" i="42" s="1"/>
  <c r="C251" i="42"/>
  <c r="D251" i="42" s="1"/>
  <c r="G251" i="42" s="1"/>
  <c r="C253" i="42"/>
  <c r="D253" i="42" s="1"/>
  <c r="C255" i="42"/>
  <c r="D255" i="42" s="1"/>
  <c r="G255" i="42" s="1"/>
  <c r="C257" i="42"/>
  <c r="D257" i="42" s="1"/>
  <c r="C90" i="42"/>
  <c r="D90" i="42" s="1"/>
  <c r="G90" i="42" s="1"/>
  <c r="C92" i="42"/>
  <c r="D92" i="42" s="1"/>
  <c r="C94" i="42"/>
  <c r="D94" i="42" s="1"/>
  <c r="C96" i="42"/>
  <c r="D96" i="42" s="1"/>
  <c r="E96" i="42" s="1"/>
  <c r="C98" i="42"/>
  <c r="D98" i="42" s="1"/>
  <c r="E98" i="42" s="1"/>
  <c r="C100" i="42"/>
  <c r="D100" i="42" s="1"/>
  <c r="C102" i="42"/>
  <c r="D102" i="42" s="1"/>
  <c r="C104" i="42"/>
  <c r="D104" i="42" s="1"/>
  <c r="C106" i="42"/>
  <c r="D106" i="42" s="1"/>
  <c r="G106" i="42" s="1"/>
  <c r="C108" i="42"/>
  <c r="D108" i="42" s="1"/>
  <c r="C110" i="42"/>
  <c r="D110" i="42" s="1"/>
  <c r="C112" i="42"/>
  <c r="D112" i="42" s="1"/>
  <c r="C114" i="42"/>
  <c r="D114" i="42" s="1"/>
  <c r="C116" i="42"/>
  <c r="D116" i="42" s="1"/>
  <c r="C118" i="42"/>
  <c r="D118" i="42" s="1"/>
  <c r="G118" i="42" s="1"/>
  <c r="C120" i="42"/>
  <c r="D120" i="42" s="1"/>
  <c r="C122" i="42"/>
  <c r="D122" i="42" s="1"/>
  <c r="G122" i="42" s="1"/>
  <c r="C124" i="42"/>
  <c r="D124" i="42" s="1"/>
  <c r="C126" i="42"/>
  <c r="D126" i="42" s="1"/>
  <c r="E126" i="42" s="1"/>
  <c r="C128" i="42"/>
  <c r="D128" i="42" s="1"/>
  <c r="C130" i="42"/>
  <c r="D130" i="42" s="1"/>
  <c r="G130" i="42" s="1"/>
  <c r="C132" i="42"/>
  <c r="D132" i="42" s="1"/>
  <c r="C134" i="42"/>
  <c r="D134" i="42" s="1"/>
  <c r="G134" i="42" s="1"/>
  <c r="C136" i="42"/>
  <c r="D136" i="42" s="1"/>
  <c r="C138" i="42"/>
  <c r="D138" i="42" s="1"/>
  <c r="C140" i="42"/>
  <c r="D140" i="42" s="1"/>
  <c r="C142" i="42"/>
  <c r="D142" i="42" s="1"/>
  <c r="G142" i="42" s="1"/>
  <c r="C144" i="42"/>
  <c r="D144" i="42" s="1"/>
  <c r="G144" i="42" s="1"/>
  <c r="C146" i="42"/>
  <c r="D146" i="42" s="1"/>
  <c r="C148" i="42"/>
  <c r="D148" i="42" s="1"/>
  <c r="C150" i="42"/>
  <c r="D150" i="42" s="1"/>
  <c r="C152" i="42"/>
  <c r="D152" i="42" s="1"/>
  <c r="C154" i="42"/>
  <c r="D154" i="42" s="1"/>
  <c r="C156" i="42"/>
  <c r="D156" i="42" s="1"/>
  <c r="C158" i="42"/>
  <c r="D158" i="42" s="1"/>
  <c r="E158" i="42" s="1"/>
  <c r="C160" i="42"/>
  <c r="D160" i="42" s="1"/>
  <c r="C162" i="42"/>
  <c r="D162" i="42" s="1"/>
  <c r="G162" i="42" s="1"/>
  <c r="C164" i="42"/>
  <c r="D164" i="42" s="1"/>
  <c r="C166" i="42"/>
  <c r="D166" i="42" s="1"/>
  <c r="G166" i="42" s="1"/>
  <c r="C168" i="42"/>
  <c r="D168" i="42" s="1"/>
  <c r="C170" i="42"/>
  <c r="D170" i="42" s="1"/>
  <c r="E170" i="42" s="1"/>
  <c r="C172" i="42"/>
  <c r="D172" i="42" s="1"/>
  <c r="C174" i="42"/>
  <c r="D174" i="42" s="1"/>
  <c r="C176" i="42"/>
  <c r="D176" i="42" s="1"/>
  <c r="G176" i="42" s="1"/>
  <c r="C178" i="42"/>
  <c r="D178" i="42" s="1"/>
  <c r="E178" i="42" s="1"/>
  <c r="C180" i="42"/>
  <c r="D180" i="42" s="1"/>
  <c r="C182" i="42"/>
  <c r="D182" i="42" s="1"/>
  <c r="C184" i="42"/>
  <c r="D184" i="42" s="1"/>
  <c r="C186" i="42"/>
  <c r="D186" i="42" s="1"/>
  <c r="C188" i="42"/>
  <c r="D188" i="42" s="1"/>
  <c r="C190" i="42"/>
  <c r="D190" i="42" s="1"/>
  <c r="G190" i="42" s="1"/>
  <c r="C192" i="42"/>
  <c r="D192" i="42" s="1"/>
  <c r="C194" i="42"/>
  <c r="D194" i="42" s="1"/>
  <c r="C196" i="42"/>
  <c r="D196" i="42" s="1"/>
  <c r="C198" i="42"/>
  <c r="D198" i="42" s="1"/>
  <c r="C200" i="42"/>
  <c r="D200" i="42" s="1"/>
  <c r="C202" i="42"/>
  <c r="D202" i="42" s="1"/>
  <c r="C204" i="42"/>
  <c r="D204" i="42" s="1"/>
  <c r="C206" i="42"/>
  <c r="D206" i="42" s="1"/>
  <c r="G206" i="42" s="1"/>
  <c r="C208" i="42"/>
  <c r="D208" i="42" s="1"/>
  <c r="C210" i="42"/>
  <c r="D210" i="42" s="1"/>
  <c r="E210" i="42" s="1"/>
  <c r="C212" i="42"/>
  <c r="D212" i="42" s="1"/>
  <c r="C214" i="42"/>
  <c r="D214" i="42" s="1"/>
  <c r="C216" i="42"/>
  <c r="D216" i="42" s="1"/>
  <c r="C218" i="42"/>
  <c r="D218" i="42" s="1"/>
  <c r="G218" i="42" s="1"/>
  <c r="C220" i="42"/>
  <c r="D220" i="42" s="1"/>
  <c r="C222" i="42"/>
  <c r="D222" i="42" s="1"/>
  <c r="C224" i="42"/>
  <c r="D224" i="42" s="1"/>
  <c r="C226" i="42"/>
  <c r="D226" i="42" s="1"/>
  <c r="C228" i="42"/>
  <c r="D228" i="42" s="1"/>
  <c r="C230" i="42"/>
  <c r="D230" i="42" s="1"/>
  <c r="C232" i="42"/>
  <c r="D232" i="42" s="1"/>
  <c r="C234" i="42"/>
  <c r="D234" i="42" s="1"/>
  <c r="C236" i="42"/>
  <c r="D236" i="42" s="1"/>
  <c r="C238" i="42"/>
  <c r="D238" i="42" s="1"/>
  <c r="C240" i="42"/>
  <c r="D240" i="42" s="1"/>
  <c r="C242" i="42"/>
  <c r="D242" i="42" s="1"/>
  <c r="C244" i="42"/>
  <c r="D244" i="42" s="1"/>
  <c r="C246" i="42"/>
  <c r="D246" i="42" s="1"/>
  <c r="C248" i="42"/>
  <c r="D248" i="42" s="1"/>
  <c r="C250" i="42"/>
  <c r="D250" i="42" s="1"/>
  <c r="G250" i="42" s="1"/>
  <c r="C252" i="42"/>
  <c r="D252" i="42" s="1"/>
  <c r="C254" i="42"/>
  <c r="D254" i="42" s="1"/>
  <c r="G254" i="42" s="1"/>
  <c r="C256" i="42"/>
  <c r="D256" i="42" s="1"/>
  <c r="C258" i="42"/>
  <c r="D258" i="42" s="1"/>
  <c r="E258" i="42" s="1"/>
  <c r="P46" i="42"/>
  <c r="G141" i="42"/>
  <c r="G181" i="42"/>
  <c r="G201" i="42"/>
  <c r="G180" i="42"/>
  <c r="D22" i="10"/>
  <c r="D8" i="10"/>
  <c r="D20" i="10"/>
  <c r="D28" i="10"/>
  <c r="D9" i="10"/>
  <c r="D17" i="10"/>
  <c r="D25" i="10"/>
  <c r="D61" i="10"/>
  <c r="D15" i="10"/>
  <c r="D12" i="10"/>
  <c r="D16" i="10"/>
  <c r="D24" i="10"/>
  <c r="D5" i="10"/>
  <c r="D13" i="10"/>
  <c r="D21" i="10"/>
  <c r="D29" i="10"/>
  <c r="D37" i="10"/>
  <c r="D45" i="10"/>
  <c r="D53" i="10"/>
  <c r="D78" i="10"/>
  <c r="D82" i="10"/>
  <c r="D86" i="10"/>
  <c r="D90" i="10"/>
  <c r="D94" i="10"/>
  <c r="D98" i="10"/>
  <c r="D102" i="10"/>
  <c r="D106" i="10"/>
  <c r="D110" i="10"/>
  <c r="D114" i="10"/>
  <c r="D118" i="10"/>
  <c r="D122" i="10"/>
  <c r="D126" i="10"/>
  <c r="D130" i="10"/>
  <c r="D134" i="10"/>
  <c r="D138" i="10"/>
  <c r="D142" i="10"/>
  <c r="D146" i="10"/>
  <c r="D150" i="10"/>
  <c r="D154" i="10"/>
  <c r="D158" i="10"/>
  <c r="D162" i="10"/>
  <c r="D2" i="10"/>
  <c r="D10" i="10"/>
  <c r="D18" i="10"/>
  <c r="D23" i="10"/>
  <c r="D26" i="10"/>
  <c r="D30" i="10"/>
  <c r="D32" i="10"/>
  <c r="D34" i="10"/>
  <c r="D40" i="10"/>
  <c r="D42" i="10"/>
  <c r="D46" i="10"/>
  <c r="D48" i="10"/>
  <c r="D50" i="10"/>
  <c r="D54" i="10"/>
  <c r="D56" i="10"/>
  <c r="D58" i="10"/>
  <c r="D62" i="10"/>
  <c r="D64" i="10"/>
  <c r="D66" i="10"/>
  <c r="D68" i="10"/>
  <c r="D73" i="10"/>
  <c r="D80" i="10"/>
  <c r="D88" i="10"/>
  <c r="D96" i="10"/>
  <c r="D104" i="10"/>
  <c r="D112" i="10"/>
  <c r="D120" i="10"/>
  <c r="D128" i="10"/>
  <c r="D136" i="10"/>
  <c r="D144" i="10"/>
  <c r="D152" i="10"/>
  <c r="D160" i="10"/>
  <c r="D166" i="10"/>
  <c r="D182" i="10"/>
  <c r="D4" i="10"/>
  <c r="D36" i="10"/>
  <c r="D44" i="10"/>
  <c r="D52" i="10"/>
  <c r="D60" i="10"/>
  <c r="D71" i="10"/>
  <c r="D170" i="10"/>
  <c r="D186" i="10"/>
  <c r="D143" i="10"/>
  <c r="D139" i="10"/>
  <c r="D135" i="10"/>
  <c r="D131" i="10"/>
  <c r="D127" i="10"/>
  <c r="D123" i="10"/>
  <c r="D119" i="10"/>
  <c r="D115" i="10"/>
  <c r="D111" i="10"/>
  <c r="D107" i="10"/>
  <c r="D103" i="10"/>
  <c r="D99" i="10"/>
  <c r="D95" i="10"/>
  <c r="D91" i="10"/>
  <c r="D87" i="10"/>
  <c r="D83" i="10"/>
  <c r="D79" i="10"/>
  <c r="D75" i="10"/>
  <c r="D67" i="10"/>
  <c r="D3" i="10"/>
  <c r="D6" i="10"/>
  <c r="D11" i="10"/>
  <c r="D14" i="10"/>
  <c r="D19" i="10"/>
  <c r="D27" i="10"/>
  <c r="D33" i="10"/>
  <c r="D41" i="10"/>
  <c r="D49" i="10"/>
  <c r="D57" i="10"/>
  <c r="D65" i="10"/>
  <c r="D69" i="10"/>
  <c r="D74" i="10"/>
  <c r="D76" i="10"/>
  <c r="D84" i="10"/>
  <c r="D92" i="10"/>
  <c r="D100" i="10"/>
  <c r="D108" i="10"/>
  <c r="D116" i="10"/>
  <c r="D124" i="10"/>
  <c r="D132" i="10"/>
  <c r="D140" i="10"/>
  <c r="D148" i="10"/>
  <c r="D156" i="10"/>
  <c r="D174" i="10"/>
  <c r="D190" i="10"/>
  <c r="D7" i="10"/>
  <c r="D38" i="10"/>
  <c r="D31" i="10"/>
  <c r="D35" i="10"/>
  <c r="D39" i="10"/>
  <c r="D43" i="10"/>
  <c r="D47" i="10"/>
  <c r="D51" i="10"/>
  <c r="D55" i="10"/>
  <c r="D59" i="10"/>
  <c r="D63" i="10"/>
  <c r="D70" i="10"/>
  <c r="D178" i="10"/>
  <c r="D164" i="10"/>
  <c r="D168" i="10"/>
  <c r="D172" i="10"/>
  <c r="D176" i="10"/>
  <c r="D180" i="10"/>
  <c r="D184" i="10"/>
  <c r="D188" i="10"/>
  <c r="D72" i="10"/>
  <c r="D77" i="10"/>
  <c r="D81" i="10"/>
  <c r="D85" i="10"/>
  <c r="D89" i="10"/>
  <c r="D93" i="10"/>
  <c r="D97" i="10"/>
  <c r="D101" i="10"/>
  <c r="D105" i="10"/>
  <c r="D109" i="10"/>
  <c r="D113" i="10"/>
  <c r="D117" i="10"/>
  <c r="D121" i="10"/>
  <c r="D125" i="10"/>
  <c r="D129" i="10"/>
  <c r="D133" i="10"/>
  <c r="D137" i="10"/>
  <c r="D141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L5" i="44"/>
  <c r="K4" i="44"/>
  <c r="L6" i="44"/>
  <c r="G83" i="42"/>
  <c r="E107" i="42"/>
  <c r="E111" i="42"/>
  <c r="E163" i="42"/>
  <c r="G171" i="42"/>
  <c r="G65" i="42"/>
  <c r="G78" i="42"/>
  <c r="G86" i="42"/>
  <c r="G100" i="42"/>
  <c r="E104" i="42"/>
  <c r="E108" i="42"/>
  <c r="G112" i="42"/>
  <c r="E120" i="42"/>
  <c r="E200" i="42"/>
  <c r="N45" i="42"/>
  <c r="V47" i="42"/>
  <c r="G151" i="42"/>
  <c r="G143" i="42"/>
  <c r="E115" i="42"/>
  <c r="E105" i="42"/>
  <c r="G147" i="42"/>
  <c r="G127" i="42"/>
  <c r="G121" i="42"/>
  <c r="E132" i="42"/>
  <c r="G133" i="42"/>
  <c r="G137" i="42"/>
  <c r="G148" i="42"/>
  <c r="E150" i="42"/>
  <c r="E152" i="42"/>
  <c r="G184" i="42"/>
  <c r="G185" i="42"/>
  <c r="G189" i="42"/>
  <c r="G193" i="42"/>
  <c r="G205" i="42"/>
  <c r="G212" i="42"/>
  <c r="G213" i="42"/>
  <c r="E217" i="42"/>
  <c r="G228" i="42"/>
  <c r="E232" i="42"/>
  <c r="G233" i="42"/>
  <c r="E253" i="42"/>
  <c r="G157" i="42"/>
  <c r="E82" i="42"/>
  <c r="E64" i="42"/>
  <c r="E66" i="42"/>
  <c r="G70" i="42"/>
  <c r="G192" i="42"/>
  <c r="G221" i="42"/>
  <c r="G196" i="42"/>
  <c r="M46" i="42"/>
  <c r="S48" i="42"/>
  <c r="L47" i="42"/>
  <c r="V45" i="42"/>
  <c r="N48" i="42"/>
  <c r="U46" i="42"/>
  <c r="R45" i="42"/>
  <c r="T46" i="42"/>
  <c r="Q46" i="42"/>
  <c r="R48" i="42"/>
  <c r="P47" i="42"/>
  <c r="J48" i="42"/>
  <c r="G152" i="42"/>
  <c r="S45" i="42"/>
  <c r="R46" i="42"/>
  <c r="U48" i="42"/>
  <c r="U55" i="42" s="1"/>
  <c r="K45" i="42"/>
  <c r="N46" i="42"/>
  <c r="R47" i="42"/>
  <c r="O48" i="42"/>
  <c r="L45" i="42"/>
  <c r="L52" i="42" s="1"/>
  <c r="P45" i="42"/>
  <c r="K46" i="42"/>
  <c r="O46" i="42"/>
  <c r="S46" i="42"/>
  <c r="J47" i="42"/>
  <c r="N47" i="42"/>
  <c r="S47" i="42"/>
  <c r="K48" i="42"/>
  <c r="Q48" i="42"/>
  <c r="V48" i="42"/>
  <c r="O45" i="42"/>
  <c r="O52" i="42" s="1"/>
  <c r="J46" i="42"/>
  <c r="V46" i="42"/>
  <c r="M47" i="42"/>
  <c r="T45" i="42"/>
  <c r="T52" i="42" s="1"/>
  <c r="M45" i="42"/>
  <c r="Q45" i="42"/>
  <c r="U45" i="42"/>
  <c r="L46" i="42"/>
  <c r="K47" i="42"/>
  <c r="O47" i="42"/>
  <c r="T47" i="42"/>
  <c r="M48" i="42"/>
  <c r="T48" i="42"/>
  <c r="P48" i="42"/>
  <c r="L48" i="42"/>
  <c r="U47" i="42"/>
  <c r="U54" i="42" s="1"/>
  <c r="Q47" i="42"/>
  <c r="W53" i="42" l="1"/>
  <c r="M55" i="42"/>
  <c r="M49" i="42"/>
  <c r="C41" i="42"/>
  <c r="W54" i="42"/>
  <c r="L55" i="42"/>
  <c r="L49" i="42"/>
  <c r="W52" i="42"/>
  <c r="Q55" i="42"/>
  <c r="M52" i="42"/>
  <c r="W55" i="42"/>
  <c r="E153" i="42"/>
  <c r="G117" i="42"/>
  <c r="E196" i="42"/>
  <c r="E127" i="42"/>
  <c r="F154" i="42"/>
  <c r="E181" i="42"/>
  <c r="E247" i="42"/>
  <c r="E165" i="42"/>
  <c r="F177" i="42"/>
  <c r="F128" i="42"/>
  <c r="F182" i="42"/>
  <c r="E235" i="42"/>
  <c r="E183" i="42"/>
  <c r="G244" i="42"/>
  <c r="F244" i="42"/>
  <c r="F156" i="42"/>
  <c r="G159" i="42"/>
  <c r="F118" i="42"/>
  <c r="E90" i="42"/>
  <c r="E144" i="42"/>
  <c r="E151" i="42"/>
  <c r="G170" i="42"/>
  <c r="G66" i="42"/>
  <c r="G85" i="42"/>
  <c r="E180" i="42"/>
  <c r="F164" i="42"/>
  <c r="G238" i="42"/>
  <c r="E238" i="42"/>
  <c r="G74" i="42"/>
  <c r="E74" i="42"/>
  <c r="G207" i="42"/>
  <c r="F207" i="42"/>
  <c r="E207" i="42"/>
  <c r="E94" i="42"/>
  <c r="G94" i="42"/>
  <c r="E191" i="42"/>
  <c r="G191" i="42"/>
  <c r="G115" i="42"/>
  <c r="F160" i="42"/>
  <c r="E118" i="42"/>
  <c r="E137" i="42"/>
  <c r="F152" i="42"/>
  <c r="M53" i="42"/>
  <c r="G222" i="42"/>
  <c r="E222" i="42"/>
  <c r="G169" i="42"/>
  <c r="E169" i="42"/>
  <c r="G249" i="42"/>
  <c r="E249" i="42"/>
  <c r="E216" i="42"/>
  <c r="G216" i="42"/>
  <c r="E84" i="42"/>
  <c r="G84" i="42"/>
  <c r="E100" i="42"/>
  <c r="E206" i="42"/>
  <c r="E184" i="42"/>
  <c r="G210" i="42"/>
  <c r="F129" i="42"/>
  <c r="F69" i="42"/>
  <c r="F241" i="42"/>
  <c r="F153" i="42"/>
  <c r="F138" i="42"/>
  <c r="F234" i="42"/>
  <c r="F217" i="42"/>
  <c r="F246" i="42"/>
  <c r="E176" i="42"/>
  <c r="F101" i="42"/>
  <c r="F90" i="42"/>
  <c r="F91" i="42"/>
  <c r="F75" i="42"/>
  <c r="E231" i="42"/>
  <c r="G231" i="42"/>
  <c r="E199" i="42"/>
  <c r="G199" i="42"/>
  <c r="F167" i="42"/>
  <c r="G167" i="42"/>
  <c r="E167" i="42"/>
  <c r="F95" i="42"/>
  <c r="E95" i="42"/>
  <c r="E79" i="42"/>
  <c r="G79" i="42"/>
  <c r="G202" i="42"/>
  <c r="F202" i="42"/>
  <c r="E202" i="42"/>
  <c r="F115" i="42"/>
  <c r="E114" i="42"/>
  <c r="G114" i="42"/>
  <c r="E211" i="42"/>
  <c r="G211" i="42"/>
  <c r="F196" i="42"/>
  <c r="G195" i="42"/>
  <c r="E195" i="42"/>
  <c r="G110" i="42"/>
  <c r="E110" i="42"/>
  <c r="G131" i="42"/>
  <c r="E131" i="42"/>
  <c r="E116" i="42"/>
  <c r="F117" i="42"/>
  <c r="F116" i="42"/>
  <c r="G116" i="42"/>
  <c r="G102" i="42"/>
  <c r="F102" i="42"/>
  <c r="E229" i="42"/>
  <c r="G229" i="42"/>
  <c r="G224" i="42"/>
  <c r="E224" i="42"/>
  <c r="F197" i="42"/>
  <c r="E197" i="42"/>
  <c r="F225" i="42"/>
  <c r="F85" i="42"/>
  <c r="F235" i="42"/>
  <c r="G128" i="42"/>
  <c r="F254" i="42"/>
  <c r="E233" i="42"/>
  <c r="E213" i="42"/>
  <c r="F192" i="42"/>
  <c r="G163" i="42"/>
  <c r="F145" i="42"/>
  <c r="G243" i="42"/>
  <c r="G227" i="42"/>
  <c r="E71" i="42"/>
  <c r="E128" i="42"/>
  <c r="E69" i="42"/>
  <c r="E192" i="42"/>
  <c r="F67" i="42"/>
  <c r="E130" i="42"/>
  <c r="E218" i="42"/>
  <c r="F224" i="42"/>
  <c r="F106" i="42"/>
  <c r="P53" i="42"/>
  <c r="E141" i="42"/>
  <c r="F184" i="42"/>
  <c r="G68" i="42"/>
  <c r="E212" i="42"/>
  <c r="N52" i="42"/>
  <c r="F155" i="42"/>
  <c r="F214" i="42"/>
  <c r="F210" i="42"/>
  <c r="F249" i="42"/>
  <c r="F248" i="42"/>
  <c r="E248" i="42"/>
  <c r="G248" i="42"/>
  <c r="G226" i="42"/>
  <c r="E226" i="42"/>
  <c r="F227" i="42"/>
  <c r="F168" i="42"/>
  <c r="F169" i="42"/>
  <c r="G168" i="42"/>
  <c r="E168" i="42"/>
  <c r="E136" i="42"/>
  <c r="F137" i="42"/>
  <c r="G136" i="42"/>
  <c r="G125" i="42"/>
  <c r="E125" i="42"/>
  <c r="E139" i="42"/>
  <c r="G139" i="42"/>
  <c r="G242" i="42"/>
  <c r="F243" i="42"/>
  <c r="E242" i="42"/>
  <c r="F242" i="42"/>
  <c r="G237" i="42"/>
  <c r="E237" i="42"/>
  <c r="F238" i="42"/>
  <c r="G194" i="42"/>
  <c r="E194" i="42"/>
  <c r="F195" i="42"/>
  <c r="G173" i="42"/>
  <c r="E173" i="42"/>
  <c r="E201" i="42"/>
  <c r="F191" i="42"/>
  <c r="G129" i="42"/>
  <c r="F131" i="42"/>
  <c r="F130" i="42"/>
  <c r="E101" i="42"/>
  <c r="F146" i="42"/>
  <c r="G258" i="42"/>
  <c r="F125" i="42"/>
  <c r="E155" i="42"/>
  <c r="E221" i="42"/>
  <c r="F206" i="42"/>
  <c r="E223" i="42"/>
  <c r="G155" i="42"/>
  <c r="G179" i="42"/>
  <c r="E129" i="42"/>
  <c r="G105" i="42"/>
  <c r="G104" i="42"/>
  <c r="G101" i="42"/>
  <c r="F140" i="42"/>
  <c r="E106" i="42"/>
  <c r="F258" i="42"/>
  <c r="F211" i="42"/>
  <c r="E205" i="42"/>
  <c r="G219" i="42"/>
  <c r="E145" i="42"/>
  <c r="G82" i="42"/>
  <c r="P52" i="42"/>
  <c r="E72" i="42"/>
  <c r="S55" i="42"/>
  <c r="F183" i="42"/>
  <c r="E149" i="42"/>
  <c r="F66" i="42"/>
  <c r="F158" i="42"/>
  <c r="E254" i="42"/>
  <c r="F88" i="42"/>
  <c r="F100" i="42"/>
  <c r="G225" i="42"/>
  <c r="G87" i="42"/>
  <c r="E83" i="42"/>
  <c r="F236" i="42"/>
  <c r="E190" i="42"/>
  <c r="G253" i="42"/>
  <c r="F222" i="42"/>
  <c r="G217" i="42"/>
  <c r="G197" i="42"/>
  <c r="F190" i="42"/>
  <c r="E171" i="42"/>
  <c r="F126" i="42"/>
  <c r="G64" i="42"/>
  <c r="E89" i="42"/>
  <c r="G124" i="42"/>
  <c r="F257" i="42"/>
  <c r="F181" i="42"/>
  <c r="F250" i="42"/>
  <c r="E189" i="42"/>
  <c r="E122" i="42"/>
  <c r="F161" i="42"/>
  <c r="E133" i="42"/>
  <c r="F162" i="42"/>
  <c r="G107" i="42"/>
  <c r="F240" i="42"/>
  <c r="F133" i="42"/>
  <c r="G200" i="42"/>
  <c r="E76" i="42"/>
  <c r="E99" i="42"/>
  <c r="F253" i="42"/>
  <c r="F193" i="42"/>
  <c r="G232" i="42"/>
  <c r="F218" i="42"/>
  <c r="F200" i="42"/>
  <c r="E143" i="42"/>
  <c r="F135" i="42"/>
  <c r="F122" i="42"/>
  <c r="G98" i="42"/>
  <c r="E78" i="42"/>
  <c r="G81" i="42"/>
  <c r="F79" i="42"/>
  <c r="E121" i="42"/>
  <c r="F105" i="42"/>
  <c r="G164" i="42"/>
  <c r="E91" i="42"/>
  <c r="F144" i="42"/>
  <c r="F185" i="42"/>
  <c r="F87" i="42"/>
  <c r="F165" i="42"/>
  <c r="E166" i="42"/>
  <c r="E134" i="42"/>
  <c r="G111" i="42"/>
  <c r="F80" i="42"/>
  <c r="E164" i="42"/>
  <c r="G108" i="42"/>
  <c r="G91" i="42"/>
  <c r="G88" i="42"/>
  <c r="F201" i="42"/>
  <c r="E250" i="42"/>
  <c r="F166" i="42"/>
  <c r="F134" i="42"/>
  <c r="F111" i="42"/>
  <c r="E162" i="42"/>
  <c r="G132" i="42"/>
  <c r="E244" i="42"/>
  <c r="F220" i="42"/>
  <c r="F189" i="42"/>
  <c r="F143" i="42"/>
  <c r="F245" i="42"/>
  <c r="F172" i="42"/>
  <c r="F89" i="42"/>
  <c r="F216" i="42"/>
  <c r="G215" i="42"/>
  <c r="G135" i="42"/>
  <c r="F149" i="42"/>
  <c r="G150" i="42"/>
  <c r="G95" i="42"/>
  <c r="F72" i="42"/>
  <c r="F83" i="42"/>
  <c r="E148" i="42"/>
  <c r="F123" i="42"/>
  <c r="G103" i="42"/>
  <c r="G99" i="42"/>
  <c r="G67" i="42"/>
  <c r="F73" i="42"/>
  <c r="F68" i="42"/>
  <c r="F208" i="42"/>
  <c r="F178" i="42"/>
  <c r="F255" i="42"/>
  <c r="F230" i="42"/>
  <c r="F215" i="42"/>
  <c r="G223" i="42"/>
  <c r="F204" i="42"/>
  <c r="F176" i="42"/>
  <c r="F223" i="42"/>
  <c r="F203" i="42"/>
  <c r="F198" i="42"/>
  <c r="F179" i="42"/>
  <c r="E255" i="42"/>
  <c r="E203" i="42"/>
  <c r="F70" i="42"/>
  <c r="F180" i="42"/>
  <c r="E175" i="42"/>
  <c r="E113" i="42"/>
  <c r="G96" i="42"/>
  <c r="F136" i="42"/>
  <c r="F84" i="42"/>
  <c r="G146" i="42"/>
  <c r="F99" i="42"/>
  <c r="E67" i="42"/>
  <c r="F233" i="42"/>
  <c r="E70" i="42"/>
  <c r="F96" i="42"/>
  <c r="F77" i="42"/>
  <c r="E146" i="42"/>
  <c r="F71" i="42"/>
  <c r="F97" i="42"/>
  <c r="F256" i="42"/>
  <c r="F104" i="42"/>
  <c r="F213" i="42"/>
  <c r="E157" i="42"/>
  <c r="E147" i="42"/>
  <c r="F127" i="42"/>
  <c r="E239" i="42"/>
  <c r="F228" i="42"/>
  <c r="F98" i="42"/>
  <c r="E97" i="42"/>
  <c r="G154" i="42"/>
  <c r="E68" i="42"/>
  <c r="G156" i="42"/>
  <c r="F148" i="42"/>
  <c r="E124" i="42"/>
  <c r="F107" i="42"/>
  <c r="E73" i="42"/>
  <c r="G160" i="42"/>
  <c r="F65" i="42"/>
  <c r="F120" i="42"/>
  <c r="F237" i="42"/>
  <c r="G178" i="42"/>
  <c r="G234" i="42"/>
  <c r="E234" i="42"/>
  <c r="E257" i="42"/>
  <c r="F186" i="42"/>
  <c r="E86" i="42"/>
  <c r="G257" i="42"/>
  <c r="F247" i="42"/>
  <c r="F239" i="42"/>
  <c r="F226" i="42"/>
  <c r="F194" i="42"/>
  <c r="E185" i="42"/>
  <c r="F212" i="42"/>
  <c r="F157" i="42"/>
  <c r="F147" i="42"/>
  <c r="F86" i="42"/>
  <c r="F232" i="42"/>
  <c r="F159" i="42"/>
  <c r="F151" i="42"/>
  <c r="F114" i="42"/>
  <c r="F94" i="42"/>
  <c r="G158" i="42"/>
  <c r="F150" i="42"/>
  <c r="G126" i="42"/>
  <c r="G97" i="42"/>
  <c r="E65" i="42"/>
  <c r="E154" i="42"/>
  <c r="G119" i="42"/>
  <c r="E156" i="42"/>
  <c r="F124" i="42"/>
  <c r="G93" i="42"/>
  <c r="E77" i="42"/>
  <c r="F76" i="42"/>
  <c r="G120" i="42"/>
  <c r="E160" i="42"/>
  <c r="F209" i="42"/>
  <c r="F113" i="42"/>
  <c r="F109" i="42"/>
  <c r="F92" i="42"/>
  <c r="G208" i="42"/>
  <c r="E208" i="42"/>
  <c r="E225" i="42"/>
  <c r="E193" i="42"/>
  <c r="E102" i="42"/>
  <c r="E161" i="42"/>
  <c r="F78" i="42"/>
  <c r="P54" i="42"/>
  <c r="E87" i="42"/>
  <c r="G123" i="42"/>
  <c r="F93" i="42"/>
  <c r="E228" i="42"/>
  <c r="F108" i="42"/>
  <c r="R52" i="42"/>
  <c r="G186" i="42"/>
  <c r="E186" i="42"/>
  <c r="F229" i="42"/>
  <c r="G245" i="42"/>
  <c r="G241" i="42"/>
  <c r="G209" i="42"/>
  <c r="G177" i="42"/>
  <c r="P55" i="42"/>
  <c r="O54" i="42"/>
  <c r="U52" i="42"/>
  <c r="E251" i="42"/>
  <c r="M54" i="42"/>
  <c r="F110" i="42"/>
  <c r="S54" i="42"/>
  <c r="O53" i="42"/>
  <c r="E187" i="42"/>
  <c r="F139" i="42"/>
  <c r="F74" i="42"/>
  <c r="S52" i="42"/>
  <c r="F142" i="42"/>
  <c r="F112" i="42"/>
  <c r="G80" i="42"/>
  <c r="E138" i="42"/>
  <c r="F121" i="42"/>
  <c r="G89" i="42"/>
  <c r="E172" i="42"/>
  <c r="E140" i="42"/>
  <c r="F132" i="42"/>
  <c r="G109" i="42"/>
  <c r="E92" i="42"/>
  <c r="G75" i="42"/>
  <c r="F170" i="42"/>
  <c r="G73" i="42"/>
  <c r="G246" i="42"/>
  <c r="E246" i="42"/>
  <c r="G236" i="42"/>
  <c r="E236" i="42"/>
  <c r="G214" i="42"/>
  <c r="E214" i="42"/>
  <c r="G204" i="42"/>
  <c r="E204" i="42"/>
  <c r="G182" i="42"/>
  <c r="E182" i="42"/>
  <c r="G256" i="42"/>
  <c r="E256" i="42"/>
  <c r="F205" i="42"/>
  <c r="N55" i="42"/>
  <c r="G252" i="42"/>
  <c r="E252" i="42"/>
  <c r="G230" i="42"/>
  <c r="E230" i="42"/>
  <c r="G220" i="42"/>
  <c r="E220" i="42"/>
  <c r="G198" i="42"/>
  <c r="E198" i="42"/>
  <c r="G188" i="42"/>
  <c r="E188" i="42"/>
  <c r="F221" i="42"/>
  <c r="E245" i="42"/>
  <c r="E241" i="42"/>
  <c r="E209" i="42"/>
  <c r="E177" i="42"/>
  <c r="T54" i="42"/>
  <c r="F252" i="42"/>
  <c r="F171" i="42"/>
  <c r="F141" i="42"/>
  <c r="F188" i="42"/>
  <c r="F82" i="42"/>
  <c r="R53" i="42"/>
  <c r="E142" i="42"/>
  <c r="E112" i="42"/>
  <c r="F81" i="42"/>
  <c r="G138" i="42"/>
  <c r="F119" i="42"/>
  <c r="G172" i="42"/>
  <c r="G140" i="42"/>
  <c r="E109" i="42"/>
  <c r="G92" i="42"/>
  <c r="E75" i="42"/>
  <c r="F103" i="42"/>
  <c r="G240" i="42"/>
  <c r="E240" i="42"/>
  <c r="F251" i="42"/>
  <c r="F231" i="42"/>
  <c r="F219" i="42"/>
  <c r="F199" i="42"/>
  <c r="F187" i="42"/>
  <c r="Q54" i="42"/>
  <c r="T55" i="42"/>
  <c r="Q52" i="42"/>
  <c r="V53" i="42"/>
  <c r="F173" i="42"/>
  <c r="F163" i="42"/>
  <c r="V55" i="42"/>
  <c r="N54" i="42"/>
  <c r="O55" i="42"/>
  <c r="E119" i="42"/>
  <c r="R55" i="42"/>
  <c r="V52" i="42"/>
  <c r="F175" i="42"/>
  <c r="U53" i="42"/>
  <c r="T53" i="42"/>
  <c r="R54" i="42"/>
  <c r="L54" i="42"/>
  <c r="V54" i="42"/>
  <c r="Q53" i="42"/>
  <c r="G174" i="42"/>
  <c r="F174" i="42"/>
  <c r="E174" i="42"/>
  <c r="L53" i="42"/>
  <c r="S53" i="42"/>
  <c r="N53" i="42"/>
  <c r="L50" i="10" l="1"/>
  <c r="D60" i="42"/>
  <c r="C43" i="42"/>
  <c r="L51" i="10" l="1"/>
  <c r="M50" i="10" s="1"/>
  <c r="L52" i="10"/>
  <c r="M51" i="10" l="1"/>
  <c r="L53" i="10"/>
  <c r="M52" i="10" l="1"/>
  <c r="L54" i="10"/>
  <c r="M53" i="10" l="1"/>
  <c r="L55" i="10"/>
  <c r="M54" i="10" l="1"/>
  <c r="L56" i="10"/>
  <c r="M55" i="10" l="1"/>
  <c r="L57" i="10"/>
  <c r="M56" i="10" l="1"/>
  <c r="L58" i="10"/>
  <c r="M57" i="10" l="1"/>
  <c r="L59" i="10"/>
  <c r="M58" i="10" l="1"/>
  <c r="L60" i="10"/>
  <c r="M60" i="10" s="1"/>
  <c r="M59" i="10" l="1"/>
</calcChain>
</file>

<file path=xl/sharedStrings.xml><?xml version="1.0" encoding="utf-8"?>
<sst xmlns="http://schemas.openxmlformats.org/spreadsheetml/2006/main" count="825" uniqueCount="319">
  <si>
    <t>Actual</t>
  </si>
  <si>
    <t>Predicted</t>
  </si>
  <si>
    <t>Residuals</t>
  </si>
  <si>
    <t>DW</t>
  </si>
  <si>
    <t>R^2</t>
  </si>
  <si>
    <t>Rsq</t>
  </si>
  <si>
    <t>Date</t>
  </si>
  <si>
    <t>price</t>
  </si>
  <si>
    <t>November</t>
  </si>
  <si>
    <t>October</t>
  </si>
  <si>
    <t>July</t>
  </si>
  <si>
    <t>June</t>
  </si>
  <si>
    <t>September</t>
  </si>
  <si>
    <t>sales</t>
  </si>
  <si>
    <t>01/07/2019</t>
  </si>
  <si>
    <t>01/14/2019</t>
  </si>
  <si>
    <t>01/21/2019</t>
  </si>
  <si>
    <t>01/28/2019</t>
  </si>
  <si>
    <t>02/04/2019</t>
  </si>
  <si>
    <t>02/11/2019</t>
  </si>
  <si>
    <t>02/18/2019</t>
  </si>
  <si>
    <t>02/25/2019</t>
  </si>
  <si>
    <t>03/04/2019</t>
  </si>
  <si>
    <t>03/11/2019</t>
  </si>
  <si>
    <t>03/18/2019</t>
  </si>
  <si>
    <t>03/25/2019</t>
  </si>
  <si>
    <t>04/01/2019</t>
  </si>
  <si>
    <t>04/08/2019</t>
  </si>
  <si>
    <t>04/15/2019</t>
  </si>
  <si>
    <t>04/22/2019</t>
  </si>
  <si>
    <t>04/29/2019</t>
  </si>
  <si>
    <t>05/06/2019</t>
  </si>
  <si>
    <t>05/13/2019</t>
  </si>
  <si>
    <t>05/20/2019</t>
  </si>
  <si>
    <t>05/27/2019</t>
  </si>
  <si>
    <t>06/03/2019</t>
  </si>
  <si>
    <t>06/10/2019</t>
  </si>
  <si>
    <t>06/17/2019</t>
  </si>
  <si>
    <t>06/24/2019</t>
  </si>
  <si>
    <t>07/01/2019</t>
  </si>
  <si>
    <t>07/08/2019</t>
  </si>
  <si>
    <t>07/15/2019</t>
  </si>
  <si>
    <t>07/22/2019</t>
  </si>
  <si>
    <t>07/29/2019</t>
  </si>
  <si>
    <t>08/05/2019</t>
  </si>
  <si>
    <t>08/12/2019</t>
  </si>
  <si>
    <t>08/19/2019</t>
  </si>
  <si>
    <t>08/26/2019</t>
  </si>
  <si>
    <t>09/02/2019</t>
  </si>
  <si>
    <t>09/09/2019</t>
  </si>
  <si>
    <t>09/16/2019</t>
  </si>
  <si>
    <t>09/23/2019</t>
  </si>
  <si>
    <t>09/30/2019</t>
  </si>
  <si>
    <t>10/07/2019</t>
  </si>
  <si>
    <t>10/14/2019</t>
  </si>
  <si>
    <t>10/21/2019</t>
  </si>
  <si>
    <t>10/28/2019</t>
  </si>
  <si>
    <t>11/04/2019</t>
  </si>
  <si>
    <t>11/11/2019</t>
  </si>
  <si>
    <t>11/18/2019</t>
  </si>
  <si>
    <t>11/25/2019</t>
  </si>
  <si>
    <t>12/02/2019</t>
  </si>
  <si>
    <t>12/09/2019</t>
  </si>
  <si>
    <t>12/16/2019</t>
  </si>
  <si>
    <t>12/23/2019</t>
  </si>
  <si>
    <t>12/30/2019</t>
  </si>
  <si>
    <t>01/06/2020</t>
  </si>
  <si>
    <t>01/13/2020</t>
  </si>
  <si>
    <t>01/20/2020</t>
  </si>
  <si>
    <t>01/27/2020</t>
  </si>
  <si>
    <t>02/03/2020</t>
  </si>
  <si>
    <t>02/10/2020</t>
  </si>
  <si>
    <t>02/17/2020</t>
  </si>
  <si>
    <t>02/24/2020</t>
  </si>
  <si>
    <t>03/02/2020</t>
  </si>
  <si>
    <t>03/09/2020</t>
  </si>
  <si>
    <t>03/16/2020</t>
  </si>
  <si>
    <t>03/23/2020</t>
  </si>
  <si>
    <t>03/30/2020</t>
  </si>
  <si>
    <t>04/06/2020</t>
  </si>
  <si>
    <t>04/13/2020</t>
  </si>
  <si>
    <t>04/20/2020</t>
  </si>
  <si>
    <t>04/27/2020</t>
  </si>
  <si>
    <t>05/04/2020</t>
  </si>
  <si>
    <t>05/11/2020</t>
  </si>
  <si>
    <t>05/18/2020</t>
  </si>
  <si>
    <t>05/25/2020</t>
  </si>
  <si>
    <t>06/01/2020</t>
  </si>
  <si>
    <t>06/08/2020</t>
  </si>
  <si>
    <t>06/15/2020</t>
  </si>
  <si>
    <t>06/22/2020</t>
  </si>
  <si>
    <t>06/29/2020</t>
  </si>
  <si>
    <t>07/06/2020</t>
  </si>
  <si>
    <t>07/13/2020</t>
  </si>
  <si>
    <t>07/20/2020</t>
  </si>
  <si>
    <t>07/27/2020</t>
  </si>
  <si>
    <t>08/03/2020</t>
  </si>
  <si>
    <t>08/10/2020</t>
  </si>
  <si>
    <t>08/17/2020</t>
  </si>
  <si>
    <t>08/24/2020</t>
  </si>
  <si>
    <t>08/31/2020</t>
  </si>
  <si>
    <t>09/07/2020</t>
  </si>
  <si>
    <t>09/14/2020</t>
  </si>
  <si>
    <t>09/21/2020</t>
  </si>
  <si>
    <t>09/28/2020</t>
  </si>
  <si>
    <t>10/05/2020</t>
  </si>
  <si>
    <t>10/12/2020</t>
  </si>
  <si>
    <t>10/19/2020</t>
  </si>
  <si>
    <t>10/26/2020</t>
  </si>
  <si>
    <t>11/02/2020</t>
  </si>
  <si>
    <t>11/09/2020</t>
  </si>
  <si>
    <t>11/16/2020</t>
  </si>
  <si>
    <t>11/23/2020</t>
  </si>
  <si>
    <t>11/30/2020</t>
  </si>
  <si>
    <t>12/07/2020</t>
  </si>
  <si>
    <t>12/14/2020</t>
  </si>
  <si>
    <t>12/21/2020</t>
  </si>
  <si>
    <t>12/28/2020</t>
  </si>
  <si>
    <t>01/04/2021</t>
  </si>
  <si>
    <t>01/11/2021</t>
  </si>
  <si>
    <t>01/18/2021</t>
  </si>
  <si>
    <t>01/25/2021</t>
  </si>
  <si>
    <t>02/01/2021</t>
  </si>
  <si>
    <t>02/08/2021</t>
  </si>
  <si>
    <t>02/15/2021</t>
  </si>
  <si>
    <t>02/22/2021</t>
  </si>
  <si>
    <t>03/01/2021</t>
  </si>
  <si>
    <t>03/08/2021</t>
  </si>
  <si>
    <t>03/15/2021</t>
  </si>
  <si>
    <t>03/22/2021</t>
  </si>
  <si>
    <t>03/29/2021</t>
  </si>
  <si>
    <t>04/05/2021</t>
  </si>
  <si>
    <t>04/12/2021</t>
  </si>
  <si>
    <t>04/19/2021</t>
  </si>
  <si>
    <t>04/26/2021</t>
  </si>
  <si>
    <t>05/03/2021</t>
  </si>
  <si>
    <t>05/10/2021</t>
  </si>
  <si>
    <t>05/17/2021</t>
  </si>
  <si>
    <t>05/24/2021</t>
  </si>
  <si>
    <t>05/31/2021</t>
  </si>
  <si>
    <t>06/07/2021</t>
  </si>
  <si>
    <t>06/14/2021</t>
  </si>
  <si>
    <t>06/21/2021</t>
  </si>
  <si>
    <t>06/28/2021</t>
  </si>
  <si>
    <t>07/05/2021</t>
  </si>
  <si>
    <t>07/12/2021</t>
  </si>
  <si>
    <t>07/19/2021</t>
  </si>
  <si>
    <t>07/26/2021</t>
  </si>
  <si>
    <t>08/02/2021</t>
  </si>
  <si>
    <t>08/09/2021</t>
  </si>
  <si>
    <t>08/16/2021</t>
  </si>
  <si>
    <t>08/23/2021</t>
  </si>
  <si>
    <t>08/30/2021</t>
  </si>
  <si>
    <t>09/06/2021</t>
  </si>
  <si>
    <t>09/13/2021</t>
  </si>
  <si>
    <t>09/20/2021</t>
  </si>
  <si>
    <t>09/27/2021</t>
  </si>
  <si>
    <t>10/04/2021</t>
  </si>
  <si>
    <t>10/11/2021</t>
  </si>
  <si>
    <t>10/18/2021</t>
  </si>
  <si>
    <t>10/25/2021</t>
  </si>
  <si>
    <t>11/01/2021</t>
  </si>
  <si>
    <t>11/08/2021</t>
  </si>
  <si>
    <t>11/15/2021</t>
  </si>
  <si>
    <t>11/22/2021</t>
  </si>
  <si>
    <t>11/29/2021</t>
  </si>
  <si>
    <t>12/06/2021</t>
  </si>
  <si>
    <t>12/13/2021</t>
  </si>
  <si>
    <t>12/20/2021</t>
  </si>
  <si>
    <t>12/27/2021</t>
  </si>
  <si>
    <t>01/03/2022</t>
  </si>
  <si>
    <t>01/10/2022</t>
  </si>
  <si>
    <t>01/17/2022</t>
  </si>
  <si>
    <t>01/24/2022</t>
  </si>
  <si>
    <t>01/31/2022</t>
  </si>
  <si>
    <t>02/07/2022</t>
  </si>
  <si>
    <t>02/14/2022</t>
  </si>
  <si>
    <t>02/21/2022</t>
  </si>
  <si>
    <t>02/28/2022</t>
  </si>
  <si>
    <t>03/07/2022</t>
  </si>
  <si>
    <t>03/14/2022</t>
  </si>
  <si>
    <t>03/21/2022</t>
  </si>
  <si>
    <t>03/28/2022</t>
  </si>
  <si>
    <t>04/04/2022</t>
  </si>
  <si>
    <t>04/11/2022</t>
  </si>
  <si>
    <t>04/18/2022</t>
  </si>
  <si>
    <t>04/25/2022</t>
  </si>
  <si>
    <t>05/02/2022</t>
  </si>
  <si>
    <t>05/09/2022</t>
  </si>
  <si>
    <t>05/16/2022</t>
  </si>
  <si>
    <t>05/23/2022</t>
  </si>
  <si>
    <t>05/30/2022</t>
  </si>
  <si>
    <t>06/06/2022</t>
  </si>
  <si>
    <t>06/13/2022</t>
  </si>
  <si>
    <t>06/20/2022</t>
  </si>
  <si>
    <t>06/27/2022</t>
  </si>
  <si>
    <t>07/04/2022</t>
  </si>
  <si>
    <t>07/11/2022</t>
  </si>
  <si>
    <t>07/18/2022</t>
  </si>
  <si>
    <t>07/25/2022</t>
  </si>
  <si>
    <t>08/01/2022</t>
  </si>
  <si>
    <t>08/08/2022</t>
  </si>
  <si>
    <t>08/15/2022</t>
  </si>
  <si>
    <t>08/22/2022</t>
  </si>
  <si>
    <t>08/29/2022</t>
  </si>
  <si>
    <t>09/05/2022</t>
  </si>
  <si>
    <t>09/12/2022</t>
  </si>
  <si>
    <t>09/19/2022</t>
  </si>
  <si>
    <t>09/26/2022</t>
  </si>
  <si>
    <t>10/03/2022</t>
  </si>
  <si>
    <t>promo</t>
  </si>
  <si>
    <t>Year</t>
  </si>
  <si>
    <t>WeekYear</t>
  </si>
  <si>
    <t>Month</t>
  </si>
  <si>
    <t>January</t>
  </si>
  <si>
    <t>February</t>
  </si>
  <si>
    <t>March</t>
  </si>
  <si>
    <t>April</t>
  </si>
  <si>
    <t>May</t>
  </si>
  <si>
    <t>December</t>
  </si>
  <si>
    <t>marketing</t>
  </si>
  <si>
    <t>comp_marketing</t>
  </si>
  <si>
    <t>macro</t>
  </si>
  <si>
    <t>Constant</t>
  </si>
  <si>
    <t xml:space="preserve">August </t>
  </si>
  <si>
    <t>Macro</t>
  </si>
  <si>
    <t>Promo</t>
  </si>
  <si>
    <t>Model Output</t>
  </si>
  <si>
    <t>Decomp</t>
  </si>
  <si>
    <t>Coefficients</t>
  </si>
  <si>
    <t>Variable Name</t>
  </si>
  <si>
    <t>Description</t>
  </si>
  <si>
    <t>January - December</t>
  </si>
  <si>
    <t>Weekly Date</t>
  </si>
  <si>
    <t>Week Number for that Year (Week 1 - Week 52)</t>
  </si>
  <si>
    <t>Month Number (1 for January to 12 for December)</t>
  </si>
  <si>
    <t>Dummy Variable used to capture the seasonality in the data</t>
  </si>
  <si>
    <t>Marketing Spend by the company</t>
  </si>
  <si>
    <t>Marketing Spend by main competitor</t>
  </si>
  <si>
    <t>Sales (dependend variable)</t>
  </si>
  <si>
    <t>Price of the product for that week</t>
  </si>
  <si>
    <t xml:space="preserve">Macroeconomic variable to capture the state of the economy </t>
  </si>
  <si>
    <t>Row Labels</t>
  </si>
  <si>
    <t>Grand Total</t>
  </si>
  <si>
    <t>Column Labels</t>
  </si>
  <si>
    <t>Sum of sales</t>
  </si>
  <si>
    <t>Weeknum</t>
  </si>
  <si>
    <t>Correlation Table</t>
  </si>
  <si>
    <t>Rank</t>
  </si>
  <si>
    <t>Percentile</t>
  </si>
  <si>
    <t>Z - Score</t>
  </si>
  <si>
    <t>Marketing</t>
  </si>
  <si>
    <t>Did the ROI increase or decrease YoY?</t>
  </si>
  <si>
    <t>What was the ROI from Marketing in 2022?</t>
  </si>
  <si>
    <t>comp_promo</t>
  </si>
  <si>
    <t>What was the impact of marketing in 2022?</t>
  </si>
  <si>
    <t>What was the impact of competitor marketing in 2022?</t>
  </si>
  <si>
    <t>Price</t>
  </si>
  <si>
    <t>Seasonality</t>
  </si>
  <si>
    <t>Which month had the highest baseline sales since 2019?</t>
  </si>
  <si>
    <t>What was the impact of the increase in Price since 2019?</t>
  </si>
  <si>
    <t>What is the price elasticity of demand for our product?</t>
  </si>
  <si>
    <t>Forecasting &amp; Scenario Planning</t>
  </si>
  <si>
    <t>We expect our competitor to increase marketing spend by 20% next year, how will that impact us?</t>
  </si>
  <si>
    <t>We would like to increase price by 10% next year, what impact will that have on our business?</t>
  </si>
  <si>
    <t>Impact in Model</t>
  </si>
  <si>
    <t>N/A</t>
  </si>
  <si>
    <t>Positive or Negative</t>
  </si>
  <si>
    <t>Positive</t>
  </si>
  <si>
    <t>Negative</t>
  </si>
  <si>
    <t>We expect our marketing to be 10% more efficient next year. If we keep spend at the same level, how many incremental units will we get from our marketing efforts next year?</t>
  </si>
  <si>
    <t>Raw Values from Database</t>
  </si>
  <si>
    <t>Revenue</t>
  </si>
  <si>
    <t>Sum of marketing3</t>
  </si>
  <si>
    <t>Sum of marketing2</t>
  </si>
  <si>
    <t>Sum of comp_marketing3</t>
  </si>
  <si>
    <t>Sum of comp_marketing2</t>
  </si>
  <si>
    <t>Spend</t>
  </si>
  <si>
    <t>ROI</t>
  </si>
  <si>
    <t>Impact from initial price increase</t>
  </si>
  <si>
    <t>Sales</t>
  </si>
  <si>
    <t>Total Revenue (actual)</t>
  </si>
  <si>
    <t>Total Revenue (No Price Increase)</t>
  </si>
  <si>
    <t>Sum of Impact from initial price increase</t>
  </si>
  <si>
    <t>Sum of Total Revenue (actual)</t>
  </si>
  <si>
    <t>Sum of Total Revenue (No Price Increase)</t>
  </si>
  <si>
    <t>Price Increase % since 2019:</t>
  </si>
  <si>
    <t>% of units lost due to price increase</t>
  </si>
  <si>
    <t>Sales (No Price Increase)</t>
  </si>
  <si>
    <t>Sum of Sales</t>
  </si>
  <si>
    <t>Sum of Sales (No Price Increase)</t>
  </si>
  <si>
    <t>Price elasticity of demand</t>
  </si>
  <si>
    <t>Inelastic Demand</t>
  </si>
  <si>
    <t>Units lost due to 10% increase in Price Next year</t>
  </si>
  <si>
    <t>10% increase in Price</t>
  </si>
  <si>
    <t>Difference from Original Price (60)</t>
  </si>
  <si>
    <t>Estimate of Units lost (using trendline in graph)</t>
  </si>
  <si>
    <t>2023 (forecasting exercise)</t>
  </si>
  <si>
    <t>22% or 112K Units (Decomp Tab)</t>
  </si>
  <si>
    <t>$1.74 (Next Tab)</t>
  </si>
  <si>
    <t>Increase (Next Tab)</t>
  </si>
  <si>
    <t xml:space="preserve">Competitor Marketing </t>
  </si>
  <si>
    <t>-1.86% or 10K Units (Decomp Tab)</t>
  </si>
  <si>
    <t>More Efficient (Next Tab)</t>
  </si>
  <si>
    <t>145K Units Lost due to Price increase (Next Tab)</t>
  </si>
  <si>
    <t>Inelastic Demand: -0.17 (Next Tab)</t>
  </si>
  <si>
    <t>August (Decomp Tab)</t>
  </si>
  <si>
    <t>135K Units (Decomp Tab)</t>
  </si>
  <si>
    <t>12K Units (Decomp Tab)</t>
  </si>
  <si>
    <t>Questions</t>
  </si>
  <si>
    <t>Answers</t>
  </si>
  <si>
    <t>MAPE</t>
  </si>
  <si>
    <t>Dummy Variable to indicate if a promo was running that week (0 - No promo; 1 Promo Running)</t>
  </si>
  <si>
    <t>Dummy Variable to indicate if a competitor promo was running that week (0 - No promo; 1 Promo Running)</t>
  </si>
  <si>
    <t>Was the competitor marketing more efficient YoY in driving down our units?</t>
  </si>
  <si>
    <t>Model Formula</t>
  </si>
  <si>
    <t>Values from Model decomp (units driven/lost)</t>
  </si>
  <si>
    <t>-37K Units (Next Tab)</t>
  </si>
  <si>
    <t>Add back in units lost at $80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</si>
</sst>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"/>
    <numFmt numFmtId="166" formatCode="0.0000"/>
    <numFmt numFmtId="167" formatCode="_(* #,##0.0_);_(* \(#,##0.0\);_(* &quot;-&quot;??_);_(@_)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164" fontId="0" fillId="0" borderId="0" xfId="54" applyFont="1"/>
    <xf numFmtId="16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33" borderId="0" xfId="0" applyFill="1"/>
    <xf numFmtId="14" fontId="0" fillId="33" borderId="0" xfId="0" applyNumberFormat="1" applyFill="1"/>
    <xf numFmtId="0" fontId="18" fillId="33" borderId="0" xfId="0" applyFont="1" applyFill="1"/>
    <xf numFmtId="0" fontId="18" fillId="0" borderId="0" xfId="0" applyFont="1"/>
    <xf numFmtId="14" fontId="18" fillId="34" borderId="0" xfId="0" applyNumberFormat="1" applyFont="1" applyFill="1"/>
    <xf numFmtId="0" fontId="18" fillId="34" borderId="0" xfId="0" applyFont="1" applyFill="1"/>
    <xf numFmtId="0" fontId="18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0" fillId="0" borderId="0" xfId="0" applyAlignment="1">
      <alignment horizontal="center"/>
    </xf>
    <xf numFmtId="2" fontId="0" fillId="0" borderId="10" xfId="0" applyNumberFormat="1" applyBorder="1"/>
    <xf numFmtId="0" fontId="18" fillId="0" borderId="10" xfId="0" applyFont="1" applyBorder="1"/>
    <xf numFmtId="167" fontId="0" fillId="0" borderId="0" xfId="54" applyNumberFormat="1" applyFont="1"/>
    <xf numFmtId="0" fontId="0" fillId="36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0" fillId="34" borderId="0" xfId="0" applyFill="1"/>
    <xf numFmtId="0" fontId="0" fillId="40" borderId="0" xfId="0" applyFill="1"/>
    <xf numFmtId="0" fontId="0" fillId="34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1" borderId="0" xfId="0" applyFill="1"/>
    <xf numFmtId="0" fontId="0" fillId="41" borderId="10" xfId="0" applyFill="1" applyBorder="1"/>
    <xf numFmtId="168" fontId="0" fillId="0" borderId="0" xfId="0" applyNumberForma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9" borderId="0" xfId="0" applyFill="1"/>
    <xf numFmtId="0" fontId="0" fillId="39" borderId="10" xfId="0" applyFill="1" applyBorder="1" applyAlignment="1">
      <alignment horizontal="center"/>
    </xf>
    <xf numFmtId="1" fontId="0" fillId="37" borderId="0" xfId="0" applyNumberFormat="1" applyFill="1"/>
    <xf numFmtId="0" fontId="0" fillId="37" borderId="10" xfId="0" applyFill="1" applyBorder="1" applyAlignment="1">
      <alignment horizontal="center"/>
    </xf>
    <xf numFmtId="0" fontId="0" fillId="36" borderId="0" xfId="0" applyFill="1"/>
    <xf numFmtId="0" fontId="0" fillId="36" borderId="10" xfId="0" applyFill="1" applyBorder="1"/>
    <xf numFmtId="0" fontId="0" fillId="37" borderId="10" xfId="0" applyFill="1" applyBorder="1"/>
    <xf numFmtId="1" fontId="0" fillId="39" borderId="0" xfId="0" applyNumberFormat="1" applyFill="1"/>
    <xf numFmtId="9" fontId="0" fillId="39" borderId="10" xfId="1" applyFont="1" applyFill="1" applyBorder="1" applyAlignment="1">
      <alignment horizontal="center"/>
    </xf>
    <xf numFmtId="2" fontId="0" fillId="39" borderId="10" xfId="0" applyNumberFormat="1" applyFill="1" applyBorder="1" applyAlignment="1">
      <alignment horizontal="center"/>
    </xf>
    <xf numFmtId="0" fontId="0" fillId="42" borderId="10" xfId="0" applyFill="1" applyBorder="1" applyAlignment="1">
      <alignment horizontal="center" vertical="center"/>
    </xf>
    <xf numFmtId="3" fontId="18" fillId="42" borderId="10" xfId="54" applyNumberFormat="1" applyFont="1" applyFill="1" applyBorder="1" applyAlignment="1">
      <alignment horizontal="center" vertical="center"/>
    </xf>
    <xf numFmtId="164" fontId="0" fillId="42" borderId="0" xfId="54" applyFont="1" applyFill="1"/>
    <xf numFmtId="0" fontId="0" fillId="42" borderId="0" xfId="0" applyFill="1" applyAlignment="1">
      <alignment horizontal="center" wrapText="1"/>
    </xf>
    <xf numFmtId="0" fontId="0" fillId="40" borderId="10" xfId="0" applyFill="1" applyBorder="1" applyAlignment="1">
      <alignment horizontal="center" vertical="center" wrapText="1"/>
    </xf>
    <xf numFmtId="0" fontId="0" fillId="40" borderId="10" xfId="0" quotePrefix="1" applyFill="1" applyBorder="1" applyAlignment="1">
      <alignment horizontal="center" vertical="center" wrapText="1"/>
    </xf>
    <xf numFmtId="0" fontId="0" fillId="39" borderId="10" xfId="0" quotePrefix="1" applyFill="1" applyBorder="1" applyAlignment="1">
      <alignment horizontal="center" vertical="center" wrapText="1"/>
    </xf>
    <xf numFmtId="0" fontId="18" fillId="43" borderId="10" xfId="0" applyFont="1" applyFill="1" applyBorder="1" applyAlignment="1">
      <alignment horizontal="center"/>
    </xf>
    <xf numFmtId="10" fontId="0" fillId="0" borderId="0" xfId="0" applyNumberFormat="1"/>
    <xf numFmtId="0" fontId="0" fillId="0" borderId="10" xfId="0" applyBorder="1"/>
    <xf numFmtId="0" fontId="18" fillId="44" borderId="10" xfId="0" applyFont="1" applyFill="1" applyBorder="1" applyAlignment="1">
      <alignment horizontal="center"/>
    </xf>
    <xf numFmtId="14" fontId="18" fillId="0" borderId="0" xfId="0" applyNumberFormat="1" applyFont="1"/>
    <xf numFmtId="1" fontId="16" fillId="0" borderId="0" xfId="0" applyNumberFormat="1" applyFont="1"/>
    <xf numFmtId="10" fontId="16" fillId="0" borderId="0" xfId="1" applyNumberFormat="1" applyFont="1"/>
    <xf numFmtId="0" fontId="18" fillId="34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18" fillId="42" borderId="14" xfId="0" applyFont="1" applyFill="1" applyBorder="1" applyAlignment="1">
      <alignment horizontal="center" vertical="center" wrapText="1"/>
    </xf>
    <xf numFmtId="0" fontId="18" fillId="42" borderId="15" xfId="0" applyFont="1" applyFill="1" applyBorder="1" applyAlignment="1">
      <alignment horizontal="center" vertical="center" wrapText="1"/>
    </xf>
    <xf numFmtId="0" fontId="18" fillId="42" borderId="11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18" fillId="39" borderId="10" xfId="0" applyFont="1" applyFill="1" applyBorder="1" applyAlignment="1">
      <alignment horizontal="center" vertical="center" wrapText="1"/>
    </xf>
  </cellXfs>
  <cellStyles count="225">
    <cellStyle name="20% - Accent1" xfId="73" builtinId="30" customBuiltin="1"/>
    <cellStyle name="20% - Accent2" xfId="77" builtinId="34" customBuiltin="1"/>
    <cellStyle name="20% - Accent3" xfId="81" builtinId="38" customBuiltin="1"/>
    <cellStyle name="20% - Accent4" xfId="85" builtinId="42" customBuiltin="1"/>
    <cellStyle name="20% - Accent5" xfId="89" builtinId="46" customBuiltin="1"/>
    <cellStyle name="20% - Accent6" xfId="93" builtinId="50" customBuiltin="1"/>
    <cellStyle name="40% - Accent1" xfId="74" builtinId="31" customBuiltin="1"/>
    <cellStyle name="40% - Accent2" xfId="78" builtinId="35" customBuiltin="1"/>
    <cellStyle name="40% - Accent3" xfId="82" builtinId="39" customBuiltin="1"/>
    <cellStyle name="40% - Accent4" xfId="86" builtinId="43" customBuiltin="1"/>
    <cellStyle name="40% - Accent5" xfId="90" builtinId="47" customBuiltin="1"/>
    <cellStyle name="40% - Accent6" xfId="94" builtinId="51" customBuiltin="1"/>
    <cellStyle name="60% - Accent1" xfId="75" builtinId="32" customBuiltin="1"/>
    <cellStyle name="60% - Accent2" xfId="79" builtinId="36" customBuiltin="1"/>
    <cellStyle name="60% - Accent3" xfId="83" builtinId="40" customBuiltin="1"/>
    <cellStyle name="60% - Accent4" xfId="87" builtinId="44" customBuiltin="1"/>
    <cellStyle name="60% - Accent5" xfId="91" builtinId="48" customBuiltin="1"/>
    <cellStyle name="60% - Accent6" xfId="95" builtinId="52" customBuiltin="1"/>
    <cellStyle name="Accent1" xfId="72" builtinId="29" customBuiltin="1"/>
    <cellStyle name="Accent2" xfId="76" builtinId="33" customBuiltin="1"/>
    <cellStyle name="Accent3" xfId="80" builtinId="37" customBuiltin="1"/>
    <cellStyle name="Accent4" xfId="84" builtinId="41" customBuiltin="1"/>
    <cellStyle name="Accent5" xfId="88" builtinId="45" customBuiltin="1"/>
    <cellStyle name="Accent6" xfId="92" builtinId="49" customBuiltin="1"/>
    <cellStyle name="Bad" xfId="61" builtinId="27" customBuiltin="1"/>
    <cellStyle name="Calculation" xfId="65" builtinId="22" customBuiltin="1"/>
    <cellStyle name="Check Cell" xfId="67" builtinId="23" customBuiltin="1"/>
    <cellStyle name="Comma" xfId="54" builtinId="3"/>
    <cellStyle name="Explanatory Text" xfId="70" builtinId="53" customBuiltin="1"/>
    <cellStyle name="Good" xfId="60" builtinId="26" customBuiltin="1"/>
    <cellStyle name="Heading 1" xfId="56" builtinId="16" customBuiltin="1"/>
    <cellStyle name="Heading 2" xfId="57" builtinId="17" customBuiltin="1"/>
    <cellStyle name="Heading 3" xfId="58" builtinId="18" customBuiltin="1"/>
    <cellStyle name="Heading 4" xfId="59" builtinId="19" customBuiltin="1"/>
    <cellStyle name="Input" xfId="63" builtinId="20" customBuiltin="1"/>
    <cellStyle name="Linked Cell" xfId="66" builtinId="24" customBuiltin="1"/>
    <cellStyle name="Neutral" xfId="62" builtinId="28" customBuiltin="1"/>
    <cellStyle name="Normal" xfId="0" builtinId="0"/>
    <cellStyle name="Normal 2" xfId="52" xr:uid="{F3B82402-B351-4197-97A5-7925E59B5CFF}"/>
    <cellStyle name="Normal 3" xfId="53" xr:uid="{887C2AC2-2DFC-4BB6-B471-04F60077BEDA}"/>
    <cellStyle name="Note" xfId="69" builtinId="10" customBuiltin="1"/>
    <cellStyle name="Output" xfId="64" builtinId="21" customBuiltin="1"/>
    <cellStyle name="Percent" xfId="1" builtinId="5"/>
    <cellStyle name="style1593289777617" xfId="2" xr:uid="{A8E5964E-20EC-4F5D-92B4-2DD585C71A54}"/>
    <cellStyle name="style1593289777675" xfId="5" xr:uid="{C206E772-A0C9-48D8-A4B3-DC76A86BCBB5}"/>
    <cellStyle name="style1593289777729" xfId="8" xr:uid="{5AB5911F-04E9-4E02-B695-F653FAE4A883}"/>
    <cellStyle name="style1593289777780" xfId="11" xr:uid="{3C16024B-814C-47AF-8996-85243FD8E2F1}"/>
    <cellStyle name="style1593289777895" xfId="3" xr:uid="{B80CCA70-3312-4E77-A2B3-04326FCEEC7B}"/>
    <cellStyle name="style1593289777990" xfId="4" xr:uid="{9D4A2647-D0C4-4C21-88B9-1AA6B73877A8}"/>
    <cellStyle name="style1593289778084" xfId="6" xr:uid="{19A6A75A-B702-4930-B378-6A5723C494E0}"/>
    <cellStyle name="style1593289778136" xfId="9" xr:uid="{B7E6140B-5F2B-49FB-90C3-19316C3DB1CA}"/>
    <cellStyle name="style1593289778193" xfId="12" xr:uid="{5BF9EC4F-8278-4884-B8CB-A805D6A9293F}"/>
    <cellStyle name="style1593289778255" xfId="7" xr:uid="{E3D0E82C-72A0-4C64-93CB-5C86909757E5}"/>
    <cellStyle name="style1593289778312" xfId="10" xr:uid="{EB3EB58E-0D6A-4C19-9E67-18C1A89E75EB}"/>
    <cellStyle name="style1593289778396" xfId="13" xr:uid="{8E08D50C-09D8-4E4E-9373-A0A6FD0F1ED4}"/>
    <cellStyle name="style1593302717173" xfId="14" xr:uid="{2CAE13A9-A525-496E-A2DF-97F78BC18EF2}"/>
    <cellStyle name="style1593302717234" xfId="17" xr:uid="{C7BDBB68-F9EE-45F7-B644-4575C43E2BF4}"/>
    <cellStyle name="style1593302717330" xfId="20" xr:uid="{80DA4B21-0CCA-4212-B664-C528478970C0}"/>
    <cellStyle name="style1593302717387" xfId="23" xr:uid="{A45C36B3-83F1-4FE5-8F44-B12433398354}"/>
    <cellStyle name="style1593302717499" xfId="15" xr:uid="{C510B1AA-02CF-416A-A79A-CF07C693706E}"/>
    <cellStyle name="style1593302717638" xfId="16" xr:uid="{5204E7F9-9CF5-4814-AA38-555781CA819D}"/>
    <cellStyle name="style1593302717729" xfId="18" xr:uid="{DB663C64-F1B9-47F8-8A63-BC17C9F0DF4D}"/>
    <cellStyle name="style1593302717787" xfId="21" xr:uid="{C1B8735F-4035-4FB1-9B27-955711DC3D34}"/>
    <cellStyle name="style1593302717844" xfId="24" xr:uid="{95A3138D-B22E-4FCD-B8B1-33570B169A6D}"/>
    <cellStyle name="style1593302717896" xfId="19" xr:uid="{FB3E4115-BC59-4376-A1A1-6F3C9ABFB7DA}"/>
    <cellStyle name="style1593302717947" xfId="22" xr:uid="{6D8709F1-D0C7-4B7F-B0A0-2C3F67D5EC75}"/>
    <cellStyle name="style1593302718000" xfId="25" xr:uid="{72446216-9066-4CAD-8DD7-FEF35E3B516B}"/>
    <cellStyle name="style1593310641261" xfId="26" xr:uid="{633CE562-EB2E-4EE8-BCC9-362E8CA059D6}"/>
    <cellStyle name="style1593310641297" xfId="27" xr:uid="{11B3BC8F-8A5D-45F7-B11D-10C42FCFE16A}"/>
    <cellStyle name="style1593310641352" xfId="31" xr:uid="{2D8185D4-FAC4-4252-B4A5-50BEF39C30CA}"/>
    <cellStyle name="style1593310641400" xfId="32" xr:uid="{8D70301A-5D71-4E89-91F8-B458987E6E4B}"/>
    <cellStyle name="style1593310641449" xfId="28" xr:uid="{DE2AD90D-5749-4756-9480-4D0B42E0DB58}"/>
    <cellStyle name="style1593310641499" xfId="29" xr:uid="{E532768F-9221-4BE7-99D4-6F907B440D60}"/>
    <cellStyle name="style1593310641551" xfId="34" xr:uid="{8AB96E31-A1AA-4AA4-B3BB-69EE2D0F41D8}"/>
    <cellStyle name="style1593310641601" xfId="30" xr:uid="{3BB79C51-7302-4870-BC4D-84951A8E177A}"/>
    <cellStyle name="style1593310641649" xfId="33" xr:uid="{8E9F85A9-FDFB-42F9-9DC3-6C6E6F943CF1}"/>
    <cellStyle name="style1593310641699" xfId="35" xr:uid="{B7605A25-8439-4278-AAC2-5C629516EDD6}"/>
    <cellStyle name="style1593310641805" xfId="42" xr:uid="{82CF1A1C-D446-4C78-901C-A4E39E1C91CD}"/>
    <cellStyle name="style1593310641856" xfId="47" xr:uid="{6C76B3E9-A94A-40EE-8B80-750341EE2BCD}"/>
    <cellStyle name="style1593310641904" xfId="36" xr:uid="{7CDB9BB6-40C4-40FC-BDC7-F0B679173116}"/>
    <cellStyle name="style1593310641963" xfId="37" xr:uid="{177F06BF-DB09-4DB6-B284-F5ABE8D1574B}"/>
    <cellStyle name="style1593310642019" xfId="43" xr:uid="{E35114BF-CCC7-4639-866F-537FA148E518}"/>
    <cellStyle name="style1593310642087" xfId="48" xr:uid="{84C2A818-DEDD-4B7B-8313-AF29C5DF4C67}"/>
    <cellStyle name="style1593310642310" xfId="38" xr:uid="{595B218E-1D9E-48FD-AD88-2E1CB2709490}"/>
    <cellStyle name="style1593310642358" xfId="39" xr:uid="{C14863AF-E59C-45BA-A635-6F0F3101CADE}"/>
    <cellStyle name="style1593310642407" xfId="40" xr:uid="{1649D6E2-8EAB-4E3A-BB7E-9FDC23A46000}"/>
    <cellStyle name="style1593310642445" xfId="41" xr:uid="{F23DB7AB-542F-4FFA-B61E-89E84A783A4B}"/>
    <cellStyle name="style1593310642493" xfId="44" xr:uid="{21438BC1-85E6-4759-A1BF-0CC2F6C34B84}"/>
    <cellStyle name="style1593310642542" xfId="45" xr:uid="{6F7E397D-C5F5-4442-B3C0-495C0496A740}"/>
    <cellStyle name="style1593310642590" xfId="46" xr:uid="{264E0DE0-0DC7-4A41-A4F1-C5CC1CF94FBB}"/>
    <cellStyle name="style1593310642680" xfId="49" xr:uid="{CED191CE-E832-4C2F-BF47-3C8C72186FA6}"/>
    <cellStyle name="style1593310642732" xfId="50" xr:uid="{24C7D331-7B75-448D-AC28-B94AAFAF2EF3}"/>
    <cellStyle name="style1593310642781" xfId="51" xr:uid="{17C3B2BE-89F4-44B6-8C73-A84775038E71}"/>
    <cellStyle name="style1593470599682" xfId="101" xr:uid="{FE1EFB6A-B532-45EA-88B6-DBAD80BF1655}"/>
    <cellStyle name="style1593470599735" xfId="99" xr:uid="{0F8E92B0-D418-4CCB-B308-8AA721E40295}"/>
    <cellStyle name="style1593470599786" xfId="96" xr:uid="{1D4A8DEA-CB11-4DAC-903B-8C8E78B309B6}"/>
    <cellStyle name="style1593470599845" xfId="98" xr:uid="{4F55937A-273D-49A2-AB51-31F47CFCB24C}"/>
    <cellStyle name="style1593470599884" xfId="100" xr:uid="{6631DA1E-BC81-413A-8634-A5208C64CA86}"/>
    <cellStyle name="style1593470599923" xfId="109" xr:uid="{60CAF1A3-A707-4C17-B9BC-ADA90BD0D719}"/>
    <cellStyle name="style1593470599972" xfId="106" xr:uid="{09C3C6A6-4247-4263-8A54-086C9CCDD45D}"/>
    <cellStyle name="style1593470600022" xfId="97" xr:uid="{1F0687EB-842C-4520-A1D3-BF71A653ACFE}"/>
    <cellStyle name="style1593470600079" xfId="102" xr:uid="{7AD198BC-AF66-41AE-B245-B900D140D089}"/>
    <cellStyle name="style1593470600129" xfId="110" xr:uid="{E6AEBC19-C4EA-4766-840F-49C33FC34AE0}"/>
    <cellStyle name="style1593470600180" xfId="113" xr:uid="{30834080-B29B-4581-89B5-7844A6847E4F}"/>
    <cellStyle name="style1593470600230" xfId="114" xr:uid="{8048ACEB-627A-4BD4-ABF6-8C4D2FAB11D0}"/>
    <cellStyle name="style1593470600280" xfId="105" xr:uid="{6CC48962-A526-435F-BA5A-95B6350869CD}"/>
    <cellStyle name="style1593470600397" xfId="115" xr:uid="{1D2DC04C-195F-45D9-BE62-F021A1C26E98}"/>
    <cellStyle name="style1593470600458" xfId="120" xr:uid="{8BBBF294-03D0-4AB6-9DB3-29BDB131A466}"/>
    <cellStyle name="style1593470600518" xfId="112" xr:uid="{59A5B2AB-AEBF-4E08-B29D-5024020B33C4}"/>
    <cellStyle name="style1593470600568" xfId="108" xr:uid="{C9B43491-73BD-4493-A274-E93B1DA958C0}"/>
    <cellStyle name="style1593470600620" xfId="116" xr:uid="{06EE6F95-96A3-434E-B7F3-D9F0E7F772E6}"/>
    <cellStyle name="style1593470600707" xfId="121" xr:uid="{6BFAC57D-5B06-434C-8BDD-1AD2A94DB9CB}"/>
    <cellStyle name="style1593470600907" xfId="104" xr:uid="{26CC8B2F-C5B3-4412-9586-8D259751ED1F}"/>
    <cellStyle name="style1593470600955" xfId="111" xr:uid="{E5C65127-21BF-49A3-8036-BBBBD04D440F}"/>
    <cellStyle name="style1593470601007" xfId="107" xr:uid="{99850000-BA86-4CE0-992F-E52B15B5494A}"/>
    <cellStyle name="style1593470601045" xfId="103" xr:uid="{77CF0B37-3932-4CC6-BDEE-2725EF30682C}"/>
    <cellStyle name="style1593470601094" xfId="117" xr:uid="{8BF359FF-AE5D-4907-BB6A-A6DBDDF72F08}"/>
    <cellStyle name="style1593470601144" xfId="118" xr:uid="{98FEAAFD-C002-4D4D-BEB6-5C1EC34390D6}"/>
    <cellStyle name="style1593470601193" xfId="119" xr:uid="{6F3885B3-B0E1-4F75-928D-6B7F40A2783D}"/>
    <cellStyle name="style1593470601263" xfId="122" xr:uid="{43FA43E5-F7AF-413D-9F86-40265F0142F4}"/>
    <cellStyle name="style1593470601312" xfId="123" xr:uid="{D1CB3130-66FB-4D5C-BFBB-2AE0E8074CE1}"/>
    <cellStyle name="style1593470601380" xfId="124" xr:uid="{4689F576-2C4B-436B-9375-F121F576E8AB}"/>
    <cellStyle name="style1593470601701" xfId="125" xr:uid="{EB051682-A583-440C-8C73-E3836C795A87}"/>
    <cellStyle name="style1593470601739" xfId="126" xr:uid="{53493210-F98F-454F-9CC8-343B3D9D097F}"/>
    <cellStyle name="style1593470601856" xfId="127" xr:uid="{BFA1C023-65D2-4FB1-99C3-436AF96DDE71}"/>
    <cellStyle name="style1593470601905" xfId="128" xr:uid="{2DDA16C1-4DFB-4EA0-A66A-4CFC8AC960EE}"/>
    <cellStyle name="style1593472068878" xfId="130" xr:uid="{4B99F78A-0FFF-49E5-A5BC-E865DAD72AC9}"/>
    <cellStyle name="style1593472068937" xfId="131" xr:uid="{B5AB217C-BCA5-442F-AA98-26E220459261}"/>
    <cellStyle name="style1593472068989" xfId="129" xr:uid="{39CD64CE-6F14-4266-A4DB-CEA486AE1722}"/>
    <cellStyle name="style1593472069041" xfId="132" xr:uid="{776E5CE0-D44B-44C5-A076-0C9A51D818EE}"/>
    <cellStyle name="style1593472069081" xfId="133" xr:uid="{8B858E91-108E-45EA-B1F2-34C92F0E481C}"/>
    <cellStyle name="style1593472069121" xfId="137" xr:uid="{97E0D66A-0BEA-4B47-959E-6039ADFB9EFE}"/>
    <cellStyle name="style1593472069172" xfId="138" xr:uid="{0422ADF0-3439-4989-84B7-222F1719DD93}"/>
    <cellStyle name="style1593472069223" xfId="134" xr:uid="{12274D96-F669-43BB-9F7F-9940CE02609B}"/>
    <cellStyle name="style1593472069272" xfId="135" xr:uid="{081AF299-D2CE-414F-B574-02C62A6CABE9}"/>
    <cellStyle name="style1593472069322" xfId="140" xr:uid="{F30BC3F7-1427-4091-B1EE-CF0DF4DD15F2}"/>
    <cellStyle name="style1593472069371" xfId="136" xr:uid="{149F71B5-A9F1-4492-BFEC-EABB15D551A2}"/>
    <cellStyle name="style1593472069421" xfId="139" xr:uid="{B6A79542-7B9F-428E-9CD4-9905E2414888}"/>
    <cellStyle name="style1593472069472" xfId="141" xr:uid="{46555AC6-C9A8-4F3B-8B41-B805259A1A65}"/>
    <cellStyle name="style1593472069581" xfId="148" xr:uid="{25CD7664-F856-473C-A166-F837A5B26237}"/>
    <cellStyle name="style1593472069636" xfId="153" xr:uid="{697E5202-085F-4ED8-9C43-2CAB8E5354A0}"/>
    <cellStyle name="style1593472069687" xfId="142" xr:uid="{D1819C51-606B-40C6-87B3-16D5CA97A33D}"/>
    <cellStyle name="style1593472069748" xfId="143" xr:uid="{91DE2E93-D917-4BF8-A466-971D13D823A4}"/>
    <cellStyle name="style1593472069818" xfId="149" xr:uid="{AA8E2762-7419-4B66-AC8D-F77BF82D24B6}"/>
    <cellStyle name="style1593472069875" xfId="154" xr:uid="{A31D5E28-ADEF-45C2-B457-82A612C74D80}"/>
    <cellStyle name="style1593472070088" xfId="144" xr:uid="{A6210F8C-755D-4AB9-8F00-74CFC01B21A9}"/>
    <cellStyle name="style1593472070136" xfId="145" xr:uid="{94B40DEB-944C-4806-AD5B-D9AE228FB1B1}"/>
    <cellStyle name="style1593472070183" xfId="146" xr:uid="{71D66CE2-4C26-41F9-963A-396315FBBE67}"/>
    <cellStyle name="style1593472070221" xfId="147" xr:uid="{800FDB53-39FA-4E25-A6DE-55C4D3418326}"/>
    <cellStyle name="style1593472070269" xfId="150" xr:uid="{DF38BA1F-CDB5-42FD-B274-7E109B7A8353}"/>
    <cellStyle name="style1593472070317" xfId="151" xr:uid="{6DEF8437-DDF6-487F-BF27-CE175E39706E}"/>
    <cellStyle name="style1593472070364" xfId="152" xr:uid="{6EA2A175-E486-4986-8F4E-83F26AE7A042}"/>
    <cellStyle name="style1593472070433" xfId="155" xr:uid="{F6669B46-0FE1-4617-B7E8-73C6728B447C}"/>
    <cellStyle name="style1593472070481" xfId="156" xr:uid="{15BC6B67-A4BB-47EF-B33D-1D66E7A2ED14}"/>
    <cellStyle name="style1593472070529" xfId="157" xr:uid="{C43FA424-60D0-44FB-816E-51257EC4153A}"/>
    <cellStyle name="style1593472070843" xfId="158" xr:uid="{F0C4F584-498C-4284-B3D2-DA827CD08FBE}"/>
    <cellStyle name="style1593472070880" xfId="159" xr:uid="{F5248F42-1051-4EAD-85DE-8003C30CDCC0}"/>
    <cellStyle name="style1593472070975" xfId="160" xr:uid="{DD3BD119-76C0-45D1-BAB9-93B2D177735F}"/>
    <cellStyle name="style1593472071024" xfId="161" xr:uid="{DFFDC7DF-B1C2-4905-969B-5CAFB9E40816}"/>
    <cellStyle name="style1597451319092" xfId="162" xr:uid="{2D13679C-1503-4737-B980-73A589A6AB17}"/>
    <cellStyle name="style1597451319148" xfId="163" xr:uid="{44F688FB-6F2D-48C4-9DD2-C9551656D590}"/>
    <cellStyle name="style1597451319201" xfId="167" xr:uid="{97B1E7E6-341F-4FBB-8791-6B29576DCF79}"/>
    <cellStyle name="style1597451319273" xfId="168" xr:uid="{0E2883A8-2C97-438A-A322-9AE371855ECD}"/>
    <cellStyle name="style1597451319343" xfId="164" xr:uid="{F77E1D3B-81F2-45A1-B7C2-F464149ACC5F}"/>
    <cellStyle name="style1597451319439" xfId="169" xr:uid="{9C89F133-E24C-4C41-BC65-D76507B7F17B}"/>
    <cellStyle name="style1597451319511" xfId="165" xr:uid="{19E09BA4-35BE-4184-BE5A-5D3360FF3808}"/>
    <cellStyle name="style1597451319572" xfId="170" xr:uid="{C3BD6AF0-962A-4841-BC3B-4B5BB8CB5A44}"/>
    <cellStyle name="style1597451319638" xfId="166" xr:uid="{897E5B71-C422-4E8A-944B-5D0591E406DB}"/>
    <cellStyle name="style1597451319706" xfId="171" xr:uid="{8ADDB05E-077D-4EAE-B79B-D8FAF7CDF64E}"/>
    <cellStyle name="style1597451319982" xfId="177" xr:uid="{C4FE6B82-0552-45C9-A2B1-3490C72E8531}"/>
    <cellStyle name="style1597451320064" xfId="178" xr:uid="{A234B137-E03A-42EF-8584-0937371DB8CE}"/>
    <cellStyle name="style1597451320127" xfId="172" xr:uid="{1B847A70-28FF-443A-956B-F46F8DFAC469}"/>
    <cellStyle name="style1597451320188" xfId="173" xr:uid="{13B6143B-2CBD-4D5F-8B47-FB9A4C3FE9EC}"/>
    <cellStyle name="style1597451320267" xfId="179" xr:uid="{820712B5-FFD3-4BE7-9DE0-1AAC777C1FCC}"/>
    <cellStyle name="style1597451320577" xfId="174" xr:uid="{82A6AD2E-980E-4A9E-BE4D-3B6D5B58F5D0}"/>
    <cellStyle name="style1597451320641" xfId="175" xr:uid="{E5E0E5A6-3A9D-4F2B-BBF1-2446BB2F0335}"/>
    <cellStyle name="style1597451320707" xfId="176" xr:uid="{F1A8B805-8AF7-4EF9-9A81-D5063EE01154}"/>
    <cellStyle name="style1597451320827" xfId="180" xr:uid="{AC749188-A23F-4D09-B4BD-A204AE616B5C}"/>
    <cellStyle name="style1597451320907" xfId="181" xr:uid="{4253B78B-CD9C-41F5-B753-66F90399BB8F}"/>
    <cellStyle name="style1597451320968" xfId="182" xr:uid="{51CDF445-26C6-4979-B18D-0B74510DCE04}"/>
    <cellStyle name="style1657225203623" xfId="184" xr:uid="{26794CD3-61EE-4ADF-AA52-FB1D0609B0FF}"/>
    <cellStyle name="style1657225203717" xfId="185" xr:uid="{97ACBBF7-9F55-4252-9234-8A873B854C2E}"/>
    <cellStyle name="style1657225203815" xfId="183" xr:uid="{BC54452A-B784-4EF1-9AB2-E3261B9E8D23}"/>
    <cellStyle name="style1657225203913" xfId="186" xr:uid="{A75CD7AC-6CDC-4C5A-A31E-53824F0C89A6}"/>
    <cellStyle name="style1657225204016" xfId="187" xr:uid="{59E53559-B754-4F33-A973-16C4D4C400C5}"/>
    <cellStyle name="style1657225204113" xfId="191" xr:uid="{7934519A-4DCA-498F-9975-44AA3FF35ADA}"/>
    <cellStyle name="style1657225204222" xfId="192" xr:uid="{65B4C267-CBDC-4A34-A318-5C62DE5338DF}"/>
    <cellStyle name="style1657225204334" xfId="188" xr:uid="{CF2769F7-DCCF-4A70-812B-6DB50F01A6EE}"/>
    <cellStyle name="style1657225204438" xfId="189" xr:uid="{DF75B791-4237-4095-B88A-28CA716F12E3}"/>
    <cellStyle name="style1657225204547" xfId="194" xr:uid="{AEFFB451-96EC-401D-A47A-3268877E4084}"/>
    <cellStyle name="style1657225204652" xfId="190" xr:uid="{C4086CDA-4ACD-4EF9-A936-7BAF47E6DE90}"/>
    <cellStyle name="style1657225204818" xfId="193" xr:uid="{94B84D75-A37C-4E83-9B63-79D06A7CA5EA}"/>
    <cellStyle name="style1657225204946" xfId="195" xr:uid="{104E4C66-720B-4CDA-A956-30259EAFF4EE}"/>
    <cellStyle name="style1657225205192" xfId="202" xr:uid="{4B25CDD1-65B2-43ED-8DB6-22511C17F663}"/>
    <cellStyle name="style1657225205284" xfId="207" xr:uid="{2841D4E4-361A-43CE-94E7-D332563AEF9F}"/>
    <cellStyle name="style1657225205362" xfId="196" xr:uid="{1D110F08-E2A2-42D3-979F-1DD7ECF7C598}"/>
    <cellStyle name="style1657225205436" xfId="197" xr:uid="{EE56CEF0-3560-4815-9150-CAE0745121E7}"/>
    <cellStyle name="style1657225205519" xfId="203" xr:uid="{90879FB8-8280-48D0-864E-F97CDA0B0465}"/>
    <cellStyle name="style1657225205611" xfId="208" xr:uid="{589DAF96-34C7-416C-8C2B-8C31FAD61047}"/>
    <cellStyle name="style1657225205699" xfId="198" xr:uid="{8D841F16-CD4C-4D58-B095-FE8522D78077}"/>
    <cellStyle name="style1657225205785" xfId="199" xr:uid="{3B9952DC-7AE7-45B9-BF9E-8753EC1419D4}"/>
    <cellStyle name="style1657225205862" xfId="200" xr:uid="{14D2E06B-B987-46A9-9518-BCA32CE0C0C2}"/>
    <cellStyle name="style1657225205918" xfId="201" xr:uid="{84AAEB0F-ED4B-4E3A-818E-3A13AB97C849}"/>
    <cellStyle name="style1657225205983" xfId="204" xr:uid="{895CFC8D-AD32-4049-8347-2EDE8FFA861B}"/>
    <cellStyle name="style1657225206047" xfId="205" xr:uid="{8962126C-A0E0-4769-A898-557A1BECC85B}"/>
    <cellStyle name="style1657225206115" xfId="206" xr:uid="{6ABE87E3-DCDF-4534-9768-A085EE8751A1}"/>
    <cellStyle name="style1657225206241" xfId="209" xr:uid="{8EC84D6A-9E27-44CA-A5CF-C2C07D2EAC3A}"/>
    <cellStyle name="style1657225206323" xfId="210" xr:uid="{07D051B7-EABF-4E2D-9F6B-2AEE114B52B5}"/>
    <cellStyle name="style1657225206405" xfId="211" xr:uid="{CD4DD8E9-6274-417D-9262-3B4D11F14F1B}"/>
    <cellStyle name="style1657225206538" xfId="212" xr:uid="{89A69125-10A2-49D5-8365-0A946621E089}"/>
    <cellStyle name="style1657225206588" xfId="213" xr:uid="{8282F75D-DC9E-45CD-8D65-BB74761BC9FC}"/>
    <cellStyle name="style1657225206749" xfId="214" xr:uid="{5CDA1A42-990E-4E38-96D4-4E12ED5223F5}"/>
    <cellStyle name="style1657225206826" xfId="215" xr:uid="{A7791798-48F0-4EF0-B198-A7DD2703E1E3}"/>
    <cellStyle name="style1657299466038" xfId="216" xr:uid="{6E5CBBF3-C031-43F2-9EC5-0064CEFA18D4}"/>
    <cellStyle name="style1657299466229" xfId="217" xr:uid="{F41D67E3-41C9-4CBB-89D0-5AB05FEAA0B1}"/>
    <cellStyle name="style1657299466334" xfId="218" xr:uid="{D4EC294C-8F96-4B47-B161-FC13D02830BC}"/>
    <cellStyle name="style1657299466981" xfId="219" xr:uid="{5DF4754D-78AD-4C53-82E3-9E87BA4BA3F5}"/>
    <cellStyle name="style1657299467087" xfId="220" xr:uid="{6621057F-0CBB-48FB-B378-1D550CC6FC8A}"/>
    <cellStyle name="style1657299467195" xfId="221" xr:uid="{96E0D1D9-C502-4D2D-B93D-C4678F703BE9}"/>
    <cellStyle name="style1657299467261" xfId="222" xr:uid="{65BF5CB8-2772-40D1-8E9B-1A26831D2571}"/>
    <cellStyle name="style1657299467324" xfId="223" xr:uid="{3D878F46-1229-4576-B189-98607E039D5F}"/>
    <cellStyle name="style1657299467397" xfId="224" xr:uid="{4D4820C5-1A8F-423D-B9D8-F1C64902F309}"/>
    <cellStyle name="Title" xfId="55" builtinId="15" customBuiltin="1"/>
    <cellStyle name="Total" xfId="71" builtinId="25" customBuiltin="1"/>
    <cellStyle name="Warning Text" xfId="68" builtinId="11" customBuiltin="1"/>
  </cellStyles>
  <dxfs count="9"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" formatCode="0"/>
    </dxf>
    <dxf>
      <numFmt numFmtId="168" formatCode="_(* #,##0_);_(* \(#,##0\);_(* &quot;-&quot;??_);_(@_)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'Seasonality Analysis'!$K$8:$K$59</c:f>
              <c:numCache>
                <c:formatCode>0.000</c:formatCode>
                <c:ptCount val="52"/>
                <c:pt idx="0">
                  <c:v>0.64437322004358188</c:v>
                </c:pt>
                <c:pt idx="1">
                  <c:v>0.67671109492615222</c:v>
                </c:pt>
                <c:pt idx="2">
                  <c:v>0.6656151315819705</c:v>
                </c:pt>
                <c:pt idx="3">
                  <c:v>0.66768147175398984</c:v>
                </c:pt>
                <c:pt idx="4">
                  <c:v>0.66810606213551693</c:v>
                </c:pt>
                <c:pt idx="5">
                  <c:v>0.6825704429174364</c:v>
                </c:pt>
                <c:pt idx="6">
                  <c:v>0.68760891601347429</c:v>
                </c:pt>
                <c:pt idx="7">
                  <c:v>0.8575583131218627</c:v>
                </c:pt>
                <c:pt idx="8">
                  <c:v>0.61913663224985982</c:v>
                </c:pt>
                <c:pt idx="9">
                  <c:v>0.67076682890922856</c:v>
                </c:pt>
                <c:pt idx="10">
                  <c:v>0.69929930595934831</c:v>
                </c:pt>
                <c:pt idx="11">
                  <c:v>0.65157534135046447</c:v>
                </c:pt>
                <c:pt idx="12">
                  <c:v>0.68075885707566497</c:v>
                </c:pt>
                <c:pt idx="13">
                  <c:v>0.68364607197404414</c:v>
                </c:pt>
                <c:pt idx="14">
                  <c:v>0.72126478435415786</c:v>
                </c:pt>
                <c:pt idx="15">
                  <c:v>0.74025812974050564</c:v>
                </c:pt>
                <c:pt idx="16">
                  <c:v>0.72081188785149342</c:v>
                </c:pt>
                <c:pt idx="17">
                  <c:v>0.75851551834168984</c:v>
                </c:pt>
                <c:pt idx="18">
                  <c:v>0.54050248409964363</c:v>
                </c:pt>
                <c:pt idx="19">
                  <c:v>1.1615650627746577</c:v>
                </c:pt>
                <c:pt idx="20">
                  <c:v>0.83734780866432246</c:v>
                </c:pt>
                <c:pt idx="21">
                  <c:v>0.81894888987966707</c:v>
                </c:pt>
                <c:pt idx="22">
                  <c:v>0.66493578695463862</c:v>
                </c:pt>
                <c:pt idx="23">
                  <c:v>1.1102745391467221</c:v>
                </c:pt>
                <c:pt idx="24">
                  <c:v>1.4321423930558685</c:v>
                </c:pt>
                <c:pt idx="25">
                  <c:v>1.3130872354839125</c:v>
                </c:pt>
                <c:pt idx="26">
                  <c:v>1.2194508917701434</c:v>
                </c:pt>
                <c:pt idx="27">
                  <c:v>1.2754402168137751</c:v>
                </c:pt>
                <c:pt idx="28">
                  <c:v>1.2210643361994871</c:v>
                </c:pt>
                <c:pt idx="29">
                  <c:v>1.1338817668253649</c:v>
                </c:pt>
                <c:pt idx="30">
                  <c:v>1.420508615183383</c:v>
                </c:pt>
                <c:pt idx="31">
                  <c:v>1.1067928969711049</c:v>
                </c:pt>
                <c:pt idx="32">
                  <c:v>1.1409016618988963</c:v>
                </c:pt>
                <c:pt idx="33">
                  <c:v>1.373265852776085</c:v>
                </c:pt>
                <c:pt idx="34">
                  <c:v>1.3238152206888421</c:v>
                </c:pt>
                <c:pt idx="35">
                  <c:v>1.2291598603296263</c:v>
                </c:pt>
                <c:pt idx="36">
                  <c:v>1.4099504663675053</c:v>
                </c:pt>
                <c:pt idx="37">
                  <c:v>1.3831446568801877</c:v>
                </c:pt>
                <c:pt idx="38">
                  <c:v>1.4134604139042708</c:v>
                </c:pt>
                <c:pt idx="39">
                  <c:v>1.2967829632457435</c:v>
                </c:pt>
                <c:pt idx="40">
                  <c:v>1.2729492867668879</c:v>
                </c:pt>
                <c:pt idx="41">
                  <c:v>1.2770253550375381</c:v>
                </c:pt>
                <c:pt idx="42">
                  <c:v>1.3015949877948982</c:v>
                </c:pt>
                <c:pt idx="43">
                  <c:v>1.7022951319422339</c:v>
                </c:pt>
                <c:pt idx="44">
                  <c:v>1.6563827535973374</c:v>
                </c:pt>
                <c:pt idx="45">
                  <c:v>1.5312984122361482</c:v>
                </c:pt>
                <c:pt idx="46">
                  <c:v>0.94185366725983299</c:v>
                </c:pt>
                <c:pt idx="47">
                  <c:v>0.93729639687204014</c:v>
                </c:pt>
                <c:pt idx="48">
                  <c:v>0.77269683875666706</c:v>
                </c:pt>
                <c:pt idx="49">
                  <c:v>0.75245802817798924</c:v>
                </c:pt>
                <c:pt idx="50">
                  <c:v>0.7181511211622249</c:v>
                </c:pt>
                <c:pt idx="51">
                  <c:v>0.81331599018193668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8-480F-B528-DE7943C1CAF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'Seasonality Analysis'!$L$8:$L$59</c:f>
              <c:numCache>
                <c:formatCode>0.000</c:formatCode>
                <c:ptCount val="52"/>
                <c:pt idx="0">
                  <c:v>0.71867138372683537</c:v>
                </c:pt>
                <c:pt idx="1">
                  <c:v>0.73455027265278405</c:v>
                </c:pt>
                <c:pt idx="2">
                  <c:v>0.69609995023577687</c:v>
                </c:pt>
                <c:pt idx="3">
                  <c:v>0.69935715821280087</c:v>
                </c:pt>
                <c:pt idx="4">
                  <c:v>0.68933106491326868</c:v>
                </c:pt>
                <c:pt idx="5">
                  <c:v>0.73839276020004085</c:v>
                </c:pt>
                <c:pt idx="6">
                  <c:v>0.70678766393885428</c:v>
                </c:pt>
                <c:pt idx="7">
                  <c:v>0.87328697493363638</c:v>
                </c:pt>
                <c:pt idx="8">
                  <c:v>0.72190314475942186</c:v>
                </c:pt>
                <c:pt idx="9">
                  <c:v>0.88290591734991153</c:v>
                </c:pt>
                <c:pt idx="10">
                  <c:v>1.0398880741616514</c:v>
                </c:pt>
                <c:pt idx="11">
                  <c:v>0.98606780185927212</c:v>
                </c:pt>
                <c:pt idx="12">
                  <c:v>1.0014631986890818</c:v>
                </c:pt>
                <c:pt idx="13">
                  <c:v>0.87483923869614721</c:v>
                </c:pt>
                <c:pt idx="14">
                  <c:v>0.86855384463472518</c:v>
                </c:pt>
                <c:pt idx="15">
                  <c:v>0.79786225302882074</c:v>
                </c:pt>
                <c:pt idx="16">
                  <c:v>0.74523798635586147</c:v>
                </c:pt>
                <c:pt idx="17">
                  <c:v>0.82129888217526836</c:v>
                </c:pt>
                <c:pt idx="18">
                  <c:v>0.52797203487291344</c:v>
                </c:pt>
                <c:pt idx="19">
                  <c:v>1.3012790148492195</c:v>
                </c:pt>
                <c:pt idx="20">
                  <c:v>0.82010287624219269</c:v>
                </c:pt>
                <c:pt idx="21">
                  <c:v>0.82498868835955641</c:v>
                </c:pt>
                <c:pt idx="22">
                  <c:v>0.71966381425623949</c:v>
                </c:pt>
                <c:pt idx="23">
                  <c:v>1.0129143206493683</c:v>
                </c:pt>
                <c:pt idx="24">
                  <c:v>1.4114133604643293</c:v>
                </c:pt>
                <c:pt idx="25">
                  <c:v>1.3200588549855514</c:v>
                </c:pt>
                <c:pt idx="26">
                  <c:v>1.2273047683218536</c:v>
                </c:pt>
                <c:pt idx="27">
                  <c:v>1.3155801941310146</c:v>
                </c:pt>
                <c:pt idx="28">
                  <c:v>1.278860263480269</c:v>
                </c:pt>
                <c:pt idx="29">
                  <c:v>1.163509296532903</c:v>
                </c:pt>
                <c:pt idx="30">
                  <c:v>1.1192825187913946</c:v>
                </c:pt>
                <c:pt idx="31">
                  <c:v>1.3474652068569264</c:v>
                </c:pt>
                <c:pt idx="32">
                  <c:v>1.1640945759513084</c:v>
                </c:pt>
                <c:pt idx="33">
                  <c:v>1.3121448573911005</c:v>
                </c:pt>
                <c:pt idx="34">
                  <c:v>1.2023413225091606</c:v>
                </c:pt>
                <c:pt idx="35">
                  <c:v>1.182034666465722</c:v>
                </c:pt>
                <c:pt idx="36">
                  <c:v>1.2203068601198392</c:v>
                </c:pt>
                <c:pt idx="37">
                  <c:v>1.2338955252610417</c:v>
                </c:pt>
                <c:pt idx="38">
                  <c:v>1.117653915258366</c:v>
                </c:pt>
                <c:pt idx="39">
                  <c:v>1.1506331455322931</c:v>
                </c:pt>
                <c:pt idx="40">
                  <c:v>1.1768434914705925</c:v>
                </c:pt>
                <c:pt idx="41">
                  <c:v>1.1990586675876993</c:v>
                </c:pt>
                <c:pt idx="42">
                  <c:v>1.0908582899016614</c:v>
                </c:pt>
                <c:pt idx="43">
                  <c:v>1.2316053002616731</c:v>
                </c:pt>
                <c:pt idx="44">
                  <c:v>1.3137734616832681</c:v>
                </c:pt>
                <c:pt idx="45">
                  <c:v>1.61239327191033</c:v>
                </c:pt>
                <c:pt idx="46">
                  <c:v>0.96021371375040787</c:v>
                </c:pt>
                <c:pt idx="47">
                  <c:v>0.84216537054084717</c:v>
                </c:pt>
                <c:pt idx="48">
                  <c:v>0.76511204434386382</c:v>
                </c:pt>
                <c:pt idx="49">
                  <c:v>0.73656058065602958</c:v>
                </c:pt>
                <c:pt idx="50">
                  <c:v>0.777097552289164</c:v>
                </c:pt>
                <c:pt idx="51">
                  <c:v>0.72432060379775243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8-480F-B528-DE7943C1CAFB}"/>
            </c:ext>
          </c:extLst>
        </c:ser>
        <c:ser>
          <c:idx val="2"/>
          <c:order val="2"/>
          <c:tx>
            <c:v>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'Seasonality Analysis'!$M$8:$M$59</c:f>
              <c:numCache>
                <c:formatCode>0.000</c:formatCode>
                <c:ptCount val="52"/>
                <c:pt idx="0">
                  <c:v>0.6954563913871683</c:v>
                </c:pt>
                <c:pt idx="1">
                  <c:v>0.69279849842995089</c:v>
                </c:pt>
                <c:pt idx="2">
                  <c:v>0.79448751383990812</c:v>
                </c:pt>
                <c:pt idx="3">
                  <c:v>0.72767103837497948</c:v>
                </c:pt>
                <c:pt idx="4">
                  <c:v>0.74177263741796462</c:v>
                </c:pt>
                <c:pt idx="5">
                  <c:v>0.68366814389367769</c:v>
                </c:pt>
                <c:pt idx="6">
                  <c:v>0.76133768232842514</c:v>
                </c:pt>
                <c:pt idx="7">
                  <c:v>0.82662833074107278</c:v>
                </c:pt>
                <c:pt idx="8">
                  <c:v>0.7265143627837759</c:v>
                </c:pt>
                <c:pt idx="9">
                  <c:v>0.73657990199055579</c:v>
                </c:pt>
                <c:pt idx="10">
                  <c:v>0.77347047159672566</c:v>
                </c:pt>
                <c:pt idx="11">
                  <c:v>0.76138690287563937</c:v>
                </c:pt>
                <c:pt idx="12">
                  <c:v>0.77819561476229882</c:v>
                </c:pt>
                <c:pt idx="13">
                  <c:v>0.73640763080948068</c:v>
                </c:pt>
                <c:pt idx="14">
                  <c:v>0.78786739208755918</c:v>
                </c:pt>
                <c:pt idx="15">
                  <c:v>0.78700603765053401</c:v>
                </c:pt>
                <c:pt idx="16">
                  <c:v>0.80162444913548192</c:v>
                </c:pt>
                <c:pt idx="17">
                  <c:v>0.76402018526557958</c:v>
                </c:pt>
                <c:pt idx="18">
                  <c:v>0.62165064160755112</c:v>
                </c:pt>
                <c:pt idx="19">
                  <c:v>1.2874528268031582</c:v>
                </c:pt>
                <c:pt idx="20">
                  <c:v>0.80292878556073588</c:v>
                </c:pt>
                <c:pt idx="21">
                  <c:v>0.80799846962010924</c:v>
                </c:pt>
                <c:pt idx="22">
                  <c:v>0.77201847426400394</c:v>
                </c:pt>
                <c:pt idx="23">
                  <c:v>0.91899011126133701</c:v>
                </c:pt>
                <c:pt idx="24">
                  <c:v>1.3988382298854003</c:v>
                </c:pt>
                <c:pt idx="25">
                  <c:v>1.3654669073798029</c:v>
                </c:pt>
                <c:pt idx="26">
                  <c:v>1.3281825755984438</c:v>
                </c:pt>
                <c:pt idx="27">
                  <c:v>1.4500764994351898</c:v>
                </c:pt>
                <c:pt idx="28">
                  <c:v>1.3954666436922958</c:v>
                </c:pt>
                <c:pt idx="29">
                  <c:v>1.306944041626972</c:v>
                </c:pt>
                <c:pt idx="30">
                  <c:v>1.1664694772164768</c:v>
                </c:pt>
                <c:pt idx="31">
                  <c:v>1.3683955115846791</c:v>
                </c:pt>
                <c:pt idx="32">
                  <c:v>1.2186921518371521</c:v>
                </c:pt>
                <c:pt idx="33">
                  <c:v>1.3808236219337406</c:v>
                </c:pt>
                <c:pt idx="34">
                  <c:v>1.3828908717015913</c:v>
                </c:pt>
                <c:pt idx="35">
                  <c:v>1.1197594693775783</c:v>
                </c:pt>
                <c:pt idx="36">
                  <c:v>1.2541307241106001</c:v>
                </c:pt>
                <c:pt idx="37">
                  <c:v>1.3119152860602667</c:v>
                </c:pt>
                <c:pt idx="38">
                  <c:v>1.2413826824071705</c:v>
                </c:pt>
                <c:pt idx="39">
                  <c:v>1.1906858352058638</c:v>
                </c:pt>
                <c:pt idx="40">
                  <c:v>1.102950757490919</c:v>
                </c:pt>
                <c:pt idx="41">
                  <c:v>1.1388323124867707</c:v>
                </c:pt>
                <c:pt idx="42">
                  <c:v>1.2162803597071514</c:v>
                </c:pt>
                <c:pt idx="43">
                  <c:v>1.276919695775047</c:v>
                </c:pt>
                <c:pt idx="44">
                  <c:v>1.2770673559483403</c:v>
                </c:pt>
                <c:pt idx="45">
                  <c:v>1.461347934266465</c:v>
                </c:pt>
                <c:pt idx="46">
                  <c:v>1.0021230964445695</c:v>
                </c:pt>
                <c:pt idx="47">
                  <c:v>0.87208322196775656</c:v>
                </c:pt>
                <c:pt idx="48">
                  <c:v>0.78272387647318975</c:v>
                </c:pt>
                <c:pt idx="49">
                  <c:v>0.77905696919932399</c:v>
                </c:pt>
                <c:pt idx="50">
                  <c:v>0.64736821696295188</c:v>
                </c:pt>
                <c:pt idx="51">
                  <c:v>0.7751931797366014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8-480F-B528-DE7943C1CAFB}"/>
            </c:ext>
          </c:extLst>
        </c:ser>
        <c:ser>
          <c:idx val="3"/>
          <c:order val="3"/>
          <c:tx>
            <c:v>2022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'Seasonality Analysis'!$N$8:$N$59</c:f>
              <c:numCache>
                <c:formatCode>0.000</c:formatCode>
                <c:ptCount val="52"/>
                <c:pt idx="0">
                  <c:v>0.78746099714562656</c:v>
                </c:pt>
                <c:pt idx="1">
                  <c:v>0.73480197709735839</c:v>
                </c:pt>
                <c:pt idx="2">
                  <c:v>0.74907540634499514</c:v>
                </c:pt>
                <c:pt idx="3">
                  <c:v>0.73225747774960992</c:v>
                </c:pt>
                <c:pt idx="4">
                  <c:v>0.74786374036760439</c:v>
                </c:pt>
                <c:pt idx="5">
                  <c:v>0.74895424039789682</c:v>
                </c:pt>
                <c:pt idx="6">
                  <c:v>0.74902694011074267</c:v>
                </c:pt>
                <c:pt idx="7">
                  <c:v>0.9000005690410583</c:v>
                </c:pt>
                <c:pt idx="8">
                  <c:v>0.80178289335045005</c:v>
                </c:pt>
                <c:pt idx="9">
                  <c:v>0.83309235250081226</c:v>
                </c:pt>
                <c:pt idx="10">
                  <c:v>0.78389869820336577</c:v>
                </c:pt>
                <c:pt idx="11">
                  <c:v>0.80158902696757173</c:v>
                </c:pt>
                <c:pt idx="12">
                  <c:v>0.80612065927009269</c:v>
                </c:pt>
                <c:pt idx="13">
                  <c:v>0.76889826821259966</c:v>
                </c:pt>
                <c:pt idx="14">
                  <c:v>0.7680016352881196</c:v>
                </c:pt>
                <c:pt idx="15">
                  <c:v>0.75617577147385784</c:v>
                </c:pt>
                <c:pt idx="16">
                  <c:v>0.73465657694873254</c:v>
                </c:pt>
                <c:pt idx="17">
                  <c:v>0.73998790898429423</c:v>
                </c:pt>
                <c:pt idx="18">
                  <c:v>0.70967201652819856</c:v>
                </c:pt>
                <c:pt idx="19">
                  <c:v>1.1407344424071026</c:v>
                </c:pt>
                <c:pt idx="20">
                  <c:v>0.87307734276752536</c:v>
                </c:pt>
                <c:pt idx="21">
                  <c:v>0.8167590898626228</c:v>
                </c:pt>
                <c:pt idx="22">
                  <c:v>0.8265978207221123</c:v>
                </c:pt>
                <c:pt idx="23">
                  <c:v>0.78838186354869999</c:v>
                </c:pt>
                <c:pt idx="24">
                  <c:v>1.4650490614830869</c:v>
                </c:pt>
                <c:pt idx="25">
                  <c:v>1.5778794336757702</c:v>
                </c:pt>
                <c:pt idx="26">
                  <c:v>1.4832725238846096</c:v>
                </c:pt>
                <c:pt idx="27">
                  <c:v>1.3728654843696422</c:v>
                </c:pt>
                <c:pt idx="28">
                  <c:v>1.3906285135696281</c:v>
                </c:pt>
                <c:pt idx="29">
                  <c:v>1.2453739494406311</c:v>
                </c:pt>
                <c:pt idx="30">
                  <c:v>0.97919508259710286</c:v>
                </c:pt>
                <c:pt idx="31">
                  <c:v>1.3377998598941407</c:v>
                </c:pt>
                <c:pt idx="32">
                  <c:v>1.1423096083945912</c:v>
                </c:pt>
                <c:pt idx="33">
                  <c:v>1.3959598456051898</c:v>
                </c:pt>
                <c:pt idx="34">
                  <c:v>1.3532122561292568</c:v>
                </c:pt>
                <c:pt idx="35">
                  <c:v>1.2354382853897026</c:v>
                </c:pt>
                <c:pt idx="36">
                  <c:v>1.312839533096787</c:v>
                </c:pt>
                <c:pt idx="37">
                  <c:v>1.3339709941332216</c:v>
                </c:pt>
                <c:pt idx="38">
                  <c:v>1.2693164773664063</c:v>
                </c:pt>
                <c:pt idx="39">
                  <c:v>1.0060213756791965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8-480F-B528-DE7943C1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132927"/>
        <c:axId val="1127451551"/>
      </c:lineChart>
      <c:catAx>
        <c:axId val="127613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51551"/>
        <c:crosses val="autoZero"/>
        <c:auto val="1"/>
        <c:lblAlgn val="ctr"/>
        <c:lblOffset val="100"/>
        <c:noMultiLvlLbl val="0"/>
      </c:catAx>
      <c:valAx>
        <c:axId val="11274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Decomp!$D$62</c:f>
              <c:strCache>
                <c:ptCount val="1"/>
                <c:pt idx="0">
                  <c:v>Residuals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Decomp!$D$63:$D$258</c:f>
              <c:numCache>
                <c:formatCode>General</c:formatCode>
                <c:ptCount val="196"/>
                <c:pt idx="0">
                  <c:v>-321.39291426233285</c:v>
                </c:pt>
                <c:pt idx="1">
                  <c:v>-1042.978392720137</c:v>
                </c:pt>
                <c:pt idx="2">
                  <c:v>-1479.0684320617493</c:v>
                </c:pt>
                <c:pt idx="3">
                  <c:v>-458.45769111368918</c:v>
                </c:pt>
                <c:pt idx="4">
                  <c:v>-881.12741795173406</c:v>
                </c:pt>
                <c:pt idx="5">
                  <c:v>-1002.3509646630246</c:v>
                </c:pt>
                <c:pt idx="6">
                  <c:v>-1145.4920090575633</c:v>
                </c:pt>
                <c:pt idx="7">
                  <c:v>1054.96959520581</c:v>
                </c:pt>
                <c:pt idx="8">
                  <c:v>-1673.3866560496635</c:v>
                </c:pt>
                <c:pt idx="9">
                  <c:v>-964.84935890662382</c:v>
                </c:pt>
                <c:pt idx="10">
                  <c:v>-515.24448807878616</c:v>
                </c:pt>
                <c:pt idx="11">
                  <c:v>-1096.5841884631245</c:v>
                </c:pt>
                <c:pt idx="12">
                  <c:v>-486.31766964414146</c:v>
                </c:pt>
                <c:pt idx="13">
                  <c:v>-598.56604484182026</c:v>
                </c:pt>
                <c:pt idx="14">
                  <c:v>256.68504568700882</c:v>
                </c:pt>
                <c:pt idx="15">
                  <c:v>5.8133278381883429</c:v>
                </c:pt>
                <c:pt idx="16">
                  <c:v>-675.48307587203089</c:v>
                </c:pt>
                <c:pt idx="17">
                  <c:v>-600.78266610015089</c:v>
                </c:pt>
                <c:pt idx="18">
                  <c:v>130.43619922554717</c:v>
                </c:pt>
                <c:pt idx="19">
                  <c:v>-1092.3375006525166</c:v>
                </c:pt>
                <c:pt idx="20">
                  <c:v>412.94049744378572</c:v>
                </c:pt>
                <c:pt idx="21">
                  <c:v>-1156.6517090390789</c:v>
                </c:pt>
                <c:pt idx="22">
                  <c:v>-2395.4037744327616</c:v>
                </c:pt>
                <c:pt idx="23">
                  <c:v>2338.0701468046354</c:v>
                </c:pt>
                <c:pt idx="24">
                  <c:v>-70.438266131277487</c:v>
                </c:pt>
                <c:pt idx="25">
                  <c:v>770.91113615021459</c:v>
                </c:pt>
                <c:pt idx="26">
                  <c:v>-426.57516041535928</c:v>
                </c:pt>
                <c:pt idx="27">
                  <c:v>313.82377376841941</c:v>
                </c:pt>
                <c:pt idx="28">
                  <c:v>-678.67187906481558</c:v>
                </c:pt>
                <c:pt idx="29">
                  <c:v>-1395.899193377898</c:v>
                </c:pt>
                <c:pt idx="30">
                  <c:v>1799.7997363731829</c:v>
                </c:pt>
                <c:pt idx="31">
                  <c:v>-2184.6992933043202</c:v>
                </c:pt>
                <c:pt idx="32">
                  <c:v>-1944.0943408160092</c:v>
                </c:pt>
                <c:pt idx="33">
                  <c:v>566.8336027577061</c:v>
                </c:pt>
                <c:pt idx="34">
                  <c:v>-20.509218580173183</c:v>
                </c:pt>
                <c:pt idx="35">
                  <c:v>-425.04820855178514</c:v>
                </c:pt>
                <c:pt idx="36">
                  <c:v>1365.148453330823</c:v>
                </c:pt>
                <c:pt idx="37">
                  <c:v>1076.2778084579895</c:v>
                </c:pt>
                <c:pt idx="38">
                  <c:v>1268.1847638162653</c:v>
                </c:pt>
                <c:pt idx="39">
                  <c:v>144.68875438573377</c:v>
                </c:pt>
                <c:pt idx="40">
                  <c:v>-111.97076406625638</c:v>
                </c:pt>
                <c:pt idx="41">
                  <c:v>-30.678829927241168</c:v>
                </c:pt>
                <c:pt idx="42">
                  <c:v>536.9019021067852</c:v>
                </c:pt>
                <c:pt idx="43">
                  <c:v>-375.16821345688004</c:v>
                </c:pt>
                <c:pt idx="44">
                  <c:v>4502.4455975820201</c:v>
                </c:pt>
                <c:pt idx="45">
                  <c:v>2793.0433190317126</c:v>
                </c:pt>
                <c:pt idx="46">
                  <c:v>-4340.1891491640617</c:v>
                </c:pt>
                <c:pt idx="47">
                  <c:v>332.07345762316254</c:v>
                </c:pt>
                <c:pt idx="48">
                  <c:v>-1026.7102096171711</c:v>
                </c:pt>
                <c:pt idx="49">
                  <c:v>-1815.9542322029338</c:v>
                </c:pt>
                <c:pt idx="50">
                  <c:v>-1592.6011908539695</c:v>
                </c:pt>
                <c:pt idx="51">
                  <c:v>-988.37441922586913</c:v>
                </c:pt>
                <c:pt idx="52">
                  <c:v>-698.7815503396032</c:v>
                </c:pt>
                <c:pt idx="53">
                  <c:v>489.1988563649229</c:v>
                </c:pt>
                <c:pt idx="54">
                  <c:v>-149.91223907422682</c:v>
                </c:pt>
                <c:pt idx="55">
                  <c:v>346.01611190748372</c:v>
                </c:pt>
                <c:pt idx="56">
                  <c:v>-352.92530891639944</c:v>
                </c:pt>
                <c:pt idx="57">
                  <c:v>323.13848334060458</c:v>
                </c:pt>
                <c:pt idx="58">
                  <c:v>40.428941684833262</c:v>
                </c:pt>
                <c:pt idx="59">
                  <c:v>2563.1133256451285</c:v>
                </c:pt>
                <c:pt idx="60">
                  <c:v>130.59087271974204</c:v>
                </c:pt>
                <c:pt idx="61">
                  <c:v>1953.8256634047812</c:v>
                </c:pt>
                <c:pt idx="62">
                  <c:v>-1077.0040749553646</c:v>
                </c:pt>
                <c:pt idx="63">
                  <c:v>-969.68955328920856</c:v>
                </c:pt>
                <c:pt idx="64">
                  <c:v>3766.8954300792084</c:v>
                </c:pt>
                <c:pt idx="65">
                  <c:v>1667.3211412080436</c:v>
                </c:pt>
                <c:pt idx="66">
                  <c:v>1681.4029599522964</c:v>
                </c:pt>
                <c:pt idx="67">
                  <c:v>811.61080628180389</c:v>
                </c:pt>
                <c:pt idx="68">
                  <c:v>90.436151171395977</c:v>
                </c:pt>
                <c:pt idx="69">
                  <c:v>-103.83867643865415</c:v>
                </c:pt>
                <c:pt idx="70">
                  <c:v>175.13115441137506</c:v>
                </c:pt>
                <c:pt idx="71">
                  <c:v>737.49996943951555</c:v>
                </c:pt>
                <c:pt idx="72">
                  <c:v>-44.049580930271986</c:v>
                </c:pt>
                <c:pt idx="73">
                  <c:v>-1247.2884805248123</c:v>
                </c:pt>
                <c:pt idx="74">
                  <c:v>-2368.930257684231</c:v>
                </c:pt>
                <c:pt idx="75">
                  <c:v>1038.284439701345</c:v>
                </c:pt>
                <c:pt idx="76">
                  <c:v>730.4014954627055</c:v>
                </c:pt>
                <c:pt idx="77">
                  <c:v>4535.1668056455892</c:v>
                </c:pt>
                <c:pt idx="78">
                  <c:v>275.51814820228901</c:v>
                </c:pt>
                <c:pt idx="79">
                  <c:v>690.86112335922007</c:v>
                </c:pt>
                <c:pt idx="80">
                  <c:v>668.54129599549196</c:v>
                </c:pt>
                <c:pt idx="81">
                  <c:v>-516.8140428602801</c:v>
                </c:pt>
                <c:pt idx="82">
                  <c:v>-1383.3169857874054</c:v>
                </c:pt>
                <c:pt idx="83">
                  <c:v>1859.4708574946671</c:v>
                </c:pt>
                <c:pt idx="84">
                  <c:v>-882.11583859650091</c:v>
                </c:pt>
                <c:pt idx="85">
                  <c:v>1150.9260791578381</c:v>
                </c:pt>
                <c:pt idx="86">
                  <c:v>75.165981967751577</c:v>
                </c:pt>
                <c:pt idx="87">
                  <c:v>299.41558326230006</c:v>
                </c:pt>
                <c:pt idx="88">
                  <c:v>580.09965969457335</c:v>
                </c:pt>
                <c:pt idx="89">
                  <c:v>824.66047553398494</c:v>
                </c:pt>
                <c:pt idx="90">
                  <c:v>-571.45677106632138</c:v>
                </c:pt>
                <c:pt idx="91">
                  <c:v>-426.2056028494062</c:v>
                </c:pt>
                <c:pt idx="92">
                  <c:v>170.15907955890907</c:v>
                </c:pt>
                <c:pt idx="93">
                  <c:v>980.72298713324199</c:v>
                </c:pt>
                <c:pt idx="94">
                  <c:v>-338.92394600748594</c:v>
                </c:pt>
                <c:pt idx="95">
                  <c:v>1066.6489722642309</c:v>
                </c:pt>
                <c:pt idx="96">
                  <c:v>2254.8885197519048</c:v>
                </c:pt>
                <c:pt idx="97">
                  <c:v>1318.1431915182293</c:v>
                </c:pt>
                <c:pt idx="98">
                  <c:v>-1814.4359429045089</c:v>
                </c:pt>
                <c:pt idx="99">
                  <c:v>-3363.1140195994212</c:v>
                </c:pt>
                <c:pt idx="100">
                  <c:v>615.21319580087584</c:v>
                </c:pt>
                <c:pt idx="101">
                  <c:v>166.57101833908928</c:v>
                </c:pt>
                <c:pt idx="102">
                  <c:v>1413.462883519247</c:v>
                </c:pt>
                <c:pt idx="103">
                  <c:v>145.37213568342304</c:v>
                </c:pt>
                <c:pt idx="104">
                  <c:v>98.215626328248618</c:v>
                </c:pt>
                <c:pt idx="105">
                  <c:v>-190.11921267499929</c:v>
                </c:pt>
                <c:pt idx="106">
                  <c:v>748.01255142263108</c:v>
                </c:pt>
                <c:pt idx="107">
                  <c:v>16.193844886243824</c:v>
                </c:pt>
                <c:pt idx="108">
                  <c:v>175.31116730946451</c:v>
                </c:pt>
                <c:pt idx="109">
                  <c:v>-487.15442459674705</c:v>
                </c:pt>
                <c:pt idx="110">
                  <c:v>697.00032334219759</c:v>
                </c:pt>
                <c:pt idx="111">
                  <c:v>1531.5427095243649</c:v>
                </c:pt>
                <c:pt idx="112">
                  <c:v>-209.26144916960038</c:v>
                </c:pt>
                <c:pt idx="113">
                  <c:v>-273.72120394428384</c:v>
                </c:pt>
                <c:pt idx="114">
                  <c:v>-160.6128749805066</c:v>
                </c:pt>
                <c:pt idx="115">
                  <c:v>-89.936837011084208</c:v>
                </c:pt>
                <c:pt idx="116">
                  <c:v>118.01125319466883</c:v>
                </c:pt>
                <c:pt idx="117">
                  <c:v>-520.83609286520186</c:v>
                </c:pt>
                <c:pt idx="118">
                  <c:v>114.12240633313195</c:v>
                </c:pt>
                <c:pt idx="119">
                  <c:v>627.20029570266342</c:v>
                </c:pt>
                <c:pt idx="120">
                  <c:v>-241.5655537174207</c:v>
                </c:pt>
                <c:pt idx="121">
                  <c:v>-594.95493693490425</c:v>
                </c:pt>
                <c:pt idx="122">
                  <c:v>879.85382238250531</c:v>
                </c:pt>
                <c:pt idx="123">
                  <c:v>822.25431819190635</c:v>
                </c:pt>
                <c:pt idx="124">
                  <c:v>-76.486153227931936</c:v>
                </c:pt>
                <c:pt idx="125">
                  <c:v>-214.09928345104527</c:v>
                </c:pt>
                <c:pt idx="126">
                  <c:v>-2037.1169361770462</c:v>
                </c:pt>
                <c:pt idx="127">
                  <c:v>-2095.8249391063728</c:v>
                </c:pt>
                <c:pt idx="128">
                  <c:v>4145.3411853613034</c:v>
                </c:pt>
                <c:pt idx="129">
                  <c:v>2263.3136512514284</c:v>
                </c:pt>
                <c:pt idx="130">
                  <c:v>-569.66210085079729</c:v>
                </c:pt>
                <c:pt idx="131">
                  <c:v>973.85871250312994</c:v>
                </c:pt>
                <c:pt idx="132">
                  <c:v>-1323.098836221674</c:v>
                </c:pt>
                <c:pt idx="133">
                  <c:v>272.46984847176282</c:v>
                </c:pt>
                <c:pt idx="134">
                  <c:v>-1325.2137194616917</c:v>
                </c:pt>
                <c:pt idx="135">
                  <c:v>1197.0444770078211</c:v>
                </c:pt>
                <c:pt idx="136">
                  <c:v>-1585.2761208736265</c:v>
                </c:pt>
                <c:pt idx="137">
                  <c:v>844.56495931321115</c:v>
                </c:pt>
                <c:pt idx="138">
                  <c:v>1045.7816410436062</c:v>
                </c:pt>
                <c:pt idx="139">
                  <c:v>-2142.3481448179409</c:v>
                </c:pt>
                <c:pt idx="140">
                  <c:v>-969.83586703897163</c:v>
                </c:pt>
                <c:pt idx="141">
                  <c:v>1000.0831477638749</c:v>
                </c:pt>
                <c:pt idx="142">
                  <c:v>-224.84181004929269</c:v>
                </c:pt>
                <c:pt idx="143">
                  <c:v>-41.89237961379331</c:v>
                </c:pt>
                <c:pt idx="144">
                  <c:v>-692.46094680734677</c:v>
                </c:pt>
                <c:pt idx="145">
                  <c:v>-481.78404637608946</c:v>
                </c:pt>
                <c:pt idx="146">
                  <c:v>1670.161502070001</c:v>
                </c:pt>
                <c:pt idx="147">
                  <c:v>1182.7668061449003</c:v>
                </c:pt>
                <c:pt idx="148">
                  <c:v>2154.5051643418246</c:v>
                </c:pt>
                <c:pt idx="149">
                  <c:v>-487.85633724402214</c:v>
                </c:pt>
                <c:pt idx="150">
                  <c:v>-1109.3030977493254</c:v>
                </c:pt>
                <c:pt idx="151">
                  <c:v>-3799.3282687552819</c:v>
                </c:pt>
                <c:pt idx="152">
                  <c:v>496.31189848834765</c:v>
                </c:pt>
                <c:pt idx="153">
                  <c:v>-275.14844054462264</c:v>
                </c:pt>
                <c:pt idx="154">
                  <c:v>-832.97189707139296</c:v>
                </c:pt>
                <c:pt idx="155">
                  <c:v>380.27975534574034</c:v>
                </c:pt>
                <c:pt idx="156">
                  <c:v>896.99501052772575</c:v>
                </c:pt>
                <c:pt idx="157">
                  <c:v>154.08261085296363</c:v>
                </c:pt>
                <c:pt idx="158">
                  <c:v>161.62315231675711</c:v>
                </c:pt>
                <c:pt idx="159">
                  <c:v>-89.969906403646746</c:v>
                </c:pt>
                <c:pt idx="160">
                  <c:v>84.392139675515864</c:v>
                </c:pt>
                <c:pt idx="161">
                  <c:v>238.69730638050351</c:v>
                </c:pt>
                <c:pt idx="162">
                  <c:v>140.34919126926252</c:v>
                </c:pt>
                <c:pt idx="163">
                  <c:v>2409.3132972925741</c:v>
                </c:pt>
                <c:pt idx="164">
                  <c:v>247.21116080884349</c:v>
                </c:pt>
                <c:pt idx="165">
                  <c:v>779.48179514546246</c:v>
                </c:pt>
                <c:pt idx="166">
                  <c:v>-512.08227082487065</c:v>
                </c:pt>
                <c:pt idx="167">
                  <c:v>414.79574163167672</c:v>
                </c:pt>
                <c:pt idx="168">
                  <c:v>-585.55071824125844</c:v>
                </c:pt>
                <c:pt idx="169">
                  <c:v>-45.482469227250476</c:v>
                </c:pt>
                <c:pt idx="170">
                  <c:v>-817.70098201196743</c:v>
                </c:pt>
                <c:pt idx="171">
                  <c:v>-305.87085466332064</c:v>
                </c:pt>
                <c:pt idx="172">
                  <c:v>-2148.8302379049928</c:v>
                </c:pt>
                <c:pt idx="173">
                  <c:v>-2171.6188803142086</c:v>
                </c:pt>
                <c:pt idx="174">
                  <c:v>-1994.7772712864535</c:v>
                </c:pt>
                <c:pt idx="175">
                  <c:v>3386.5553999207532</c:v>
                </c:pt>
                <c:pt idx="176">
                  <c:v>-493.32145441977082</c:v>
                </c:pt>
                <c:pt idx="177">
                  <c:v>950.67971090233186</c:v>
                </c:pt>
                <c:pt idx="178">
                  <c:v>-1982.6060261498442</c:v>
                </c:pt>
                <c:pt idx="179">
                  <c:v>-2184.9824478001501</c:v>
                </c:pt>
                <c:pt idx="180">
                  <c:v>510.44918844108906</c:v>
                </c:pt>
                <c:pt idx="181">
                  <c:v>-85.715356217358931</c:v>
                </c:pt>
                <c:pt idx="182">
                  <c:v>1757.0491891675774</c:v>
                </c:pt>
                <c:pt idx="183">
                  <c:v>-13.714838111165591</c:v>
                </c:pt>
                <c:pt idx="184">
                  <c:v>452.44714220002061</c:v>
                </c:pt>
                <c:pt idx="185">
                  <c:v>-1313.5823431709214</c:v>
                </c:pt>
                <c:pt idx="186">
                  <c:v>-1198.0060425139</c:v>
                </c:pt>
                <c:pt idx="187">
                  <c:v>602.06601035474887</c:v>
                </c:pt>
                <c:pt idx="188">
                  <c:v>-1291.2114705102904</c:v>
                </c:pt>
                <c:pt idx="189">
                  <c:v>1657.7191529309675</c:v>
                </c:pt>
                <c:pt idx="190">
                  <c:v>941.02745002359006</c:v>
                </c:pt>
                <c:pt idx="191">
                  <c:v>-1320.8818529939308</c:v>
                </c:pt>
                <c:pt idx="192">
                  <c:v>-1556.7922418243179</c:v>
                </c:pt>
                <c:pt idx="193">
                  <c:v>1273.3758755486342</c:v>
                </c:pt>
                <c:pt idx="194">
                  <c:v>-500.16221794075318</c:v>
                </c:pt>
                <c:pt idx="195">
                  <c:v>-1398.9055901011234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41FF-A109-882CC83F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691808"/>
        <c:axId val="724693448"/>
      </c:barChart>
      <c:lineChart>
        <c:grouping val="standard"/>
        <c:varyColors val="0"/>
        <c:ser>
          <c:idx val="0"/>
          <c:order val="0"/>
          <c:tx>
            <c:strRef>
              <c:f>Decomp!$B$62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Decomp!$B$63:$B$258</c:f>
              <c:numCache>
                <c:formatCode>General</c:formatCode>
                <c:ptCount val="196"/>
                <c:pt idx="0">
                  <c:v>7630.8478180000002</c:v>
                </c:pt>
                <c:pt idx="1">
                  <c:v>8013.8019729999996</c:v>
                </c:pt>
                <c:pt idx="2">
                  <c:v>7882.4004729999997</c:v>
                </c:pt>
                <c:pt idx="3">
                  <c:v>7906.8706510000002</c:v>
                </c:pt>
                <c:pt idx="4">
                  <c:v>7911.8987690000004</c:v>
                </c:pt>
                <c:pt idx="5">
                  <c:v>8083.1900100000003</c:v>
                </c:pt>
                <c:pt idx="6">
                  <c:v>8142.8570170000003</c:v>
                </c:pt>
                <c:pt idx="7">
                  <c:v>10155.44529</c:v>
                </c:pt>
                <c:pt idx="8">
                  <c:v>7331.98909</c:v>
                </c:pt>
                <c:pt idx="9">
                  <c:v>7943.4083129999999</c:v>
                </c:pt>
                <c:pt idx="10">
                  <c:v>8281.2978829999993</c:v>
                </c:pt>
                <c:pt idx="11">
                  <c:v>7716.1373519999997</c:v>
                </c:pt>
                <c:pt idx="12">
                  <c:v>8061.7367039999999</c:v>
                </c:pt>
                <c:pt idx="13">
                  <c:v>8095.9279100000003</c:v>
                </c:pt>
                <c:pt idx="14">
                  <c:v>8541.4192189999994</c:v>
                </c:pt>
                <c:pt idx="15">
                  <c:v>8766.3437250000006</c:v>
                </c:pt>
                <c:pt idx="16">
                  <c:v>8536.0558920000003</c:v>
                </c:pt>
                <c:pt idx="17">
                  <c:v>8982.5528250000007</c:v>
                </c:pt>
                <c:pt idx="18">
                  <c:v>6400.781524</c:v>
                </c:pt>
                <c:pt idx="19">
                  <c:v>13755.57821</c:v>
                </c:pt>
                <c:pt idx="20">
                  <c:v>9916.1068460000006</c:v>
                </c:pt>
                <c:pt idx="21">
                  <c:v>9698.2217060000003</c:v>
                </c:pt>
                <c:pt idx="22">
                  <c:v>7874.3554839999997</c:v>
                </c:pt>
                <c:pt idx="23">
                  <c:v>13148.181490000001</c:v>
                </c:pt>
                <c:pt idx="24">
                  <c:v>16959.830600000001</c:v>
                </c:pt>
                <c:pt idx="25">
                  <c:v>15549.94614</c:v>
                </c:pt>
                <c:pt idx="26">
                  <c:v>14441.078380000001</c:v>
                </c:pt>
                <c:pt idx="27">
                  <c:v>15104.119619999999</c:v>
                </c:pt>
                <c:pt idx="28">
                  <c:v>14460.185240000001</c:v>
                </c:pt>
                <c:pt idx="29">
                  <c:v>13427.74488</c:v>
                </c:pt>
                <c:pt idx="30">
                  <c:v>16822.060150000001</c:v>
                </c:pt>
                <c:pt idx="31">
                  <c:v>13106.95091</c:v>
                </c:pt>
                <c:pt idx="32">
                  <c:v>13510.87644</c:v>
                </c:pt>
                <c:pt idx="33">
                  <c:v>16262.59815</c:v>
                </c:pt>
                <c:pt idx="34">
                  <c:v>15676.989939999999</c:v>
                </c:pt>
                <c:pt idx="35">
                  <c:v>14556.054700000001</c:v>
                </c:pt>
                <c:pt idx="36">
                  <c:v>16697.027600000001</c:v>
                </c:pt>
                <c:pt idx="37">
                  <c:v>16379.585709999999</c:v>
                </c:pt>
                <c:pt idx="38">
                  <c:v>16738.593379999998</c:v>
                </c:pt>
                <c:pt idx="39">
                  <c:v>15356.866389999999</c:v>
                </c:pt>
                <c:pt idx="40">
                  <c:v>15074.62133</c:v>
                </c:pt>
                <c:pt idx="41">
                  <c:v>15122.89127</c:v>
                </c:pt>
                <c:pt idx="42">
                  <c:v>15413.85173</c:v>
                </c:pt>
                <c:pt idx="43">
                  <c:v>20159.05486</c:v>
                </c:pt>
                <c:pt idx="44">
                  <c:v>19615.34764</c:v>
                </c:pt>
                <c:pt idx="45">
                  <c:v>18134.063900000001</c:v>
                </c:pt>
                <c:pt idx="46">
                  <c:v>11153.694439999999</c:v>
                </c:pt>
                <c:pt idx="47">
                  <c:v>11099.72597</c:v>
                </c:pt>
                <c:pt idx="48">
                  <c:v>9150.4919860000009</c:v>
                </c:pt>
                <c:pt idx="49">
                  <c:v>8910.8183329999993</c:v>
                </c:pt>
                <c:pt idx="50">
                  <c:v>8504.5463490000002</c:v>
                </c:pt>
                <c:pt idx="51">
                  <c:v>9631.5153329999994</c:v>
                </c:pt>
                <c:pt idx="52">
                  <c:v>9466.9282509999994</c:v>
                </c:pt>
                <c:pt idx="53">
                  <c:v>9676.0979850000003</c:v>
                </c:pt>
                <c:pt idx="54">
                  <c:v>9169.5988369999995</c:v>
                </c:pt>
                <c:pt idx="55">
                  <c:v>9212.5054490000002</c:v>
                </c:pt>
                <c:pt idx="56">
                  <c:v>9080.4335339999998</c:v>
                </c:pt>
                <c:pt idx="57">
                  <c:v>9726.7143789999991</c:v>
                </c:pt>
                <c:pt idx="58">
                  <c:v>9310.3861579999993</c:v>
                </c:pt>
                <c:pt idx="59">
                  <c:v>11503.65149</c:v>
                </c:pt>
                <c:pt idx="60">
                  <c:v>9509.4996549999996</c:v>
                </c:pt>
                <c:pt idx="61">
                  <c:v>11630.36008</c:v>
                </c:pt>
                <c:pt idx="62">
                  <c:v>13698.257659999999</c:v>
                </c:pt>
                <c:pt idx="63">
                  <c:v>12989.292939999999</c:v>
                </c:pt>
                <c:pt idx="64">
                  <c:v>13192.093720000001</c:v>
                </c:pt>
                <c:pt idx="65">
                  <c:v>11524.099179999999</c:v>
                </c:pt>
                <c:pt idx="66">
                  <c:v>11441.302820000001</c:v>
                </c:pt>
                <c:pt idx="67">
                  <c:v>10510.09526</c:v>
                </c:pt>
                <c:pt idx="68">
                  <c:v>9816.8853060000001</c:v>
                </c:pt>
                <c:pt idx="69">
                  <c:v>10818.821739999999</c:v>
                </c:pt>
                <c:pt idx="70">
                  <c:v>6954.8801940000003</c:v>
                </c:pt>
                <c:pt idx="71">
                  <c:v>17141.513279999999</c:v>
                </c:pt>
                <c:pt idx="72">
                  <c:v>10803.06697</c:v>
                </c:pt>
                <c:pt idx="73">
                  <c:v>10867.426890000001</c:v>
                </c:pt>
                <c:pt idx="74">
                  <c:v>9480.0013589999999</c:v>
                </c:pt>
                <c:pt idx="75">
                  <c:v>13342.93728</c:v>
                </c:pt>
                <c:pt idx="76">
                  <c:v>18592.293109999999</c:v>
                </c:pt>
                <c:pt idx="77">
                  <c:v>17388.896720000001</c:v>
                </c:pt>
                <c:pt idx="78">
                  <c:v>16167.063899999999</c:v>
                </c:pt>
                <c:pt idx="79">
                  <c:v>17329.900130000002</c:v>
                </c:pt>
                <c:pt idx="80">
                  <c:v>16846.19512</c:v>
                </c:pt>
                <c:pt idx="81">
                  <c:v>15326.697679999999</c:v>
                </c:pt>
                <c:pt idx="82">
                  <c:v>14744.106330000001</c:v>
                </c:pt>
                <c:pt idx="83">
                  <c:v>17749.915639999999</c:v>
                </c:pt>
                <c:pt idx="84">
                  <c:v>15334.40746</c:v>
                </c:pt>
                <c:pt idx="85">
                  <c:v>17284.647059999999</c:v>
                </c:pt>
                <c:pt idx="86">
                  <c:v>15838.22494</c:v>
                </c:pt>
                <c:pt idx="87">
                  <c:v>15570.72903</c:v>
                </c:pt>
                <c:pt idx="88">
                  <c:v>16074.881719999999</c:v>
                </c:pt>
                <c:pt idx="89">
                  <c:v>16253.882750000001</c:v>
                </c:pt>
                <c:pt idx="90">
                  <c:v>14722.653029999999</c:v>
                </c:pt>
                <c:pt idx="91">
                  <c:v>15157.082469999999</c:v>
                </c:pt>
                <c:pt idx="92">
                  <c:v>15502.34662</c:v>
                </c:pt>
                <c:pt idx="93">
                  <c:v>15794.983120000001</c:v>
                </c:pt>
                <c:pt idx="94">
                  <c:v>14369.679099999999</c:v>
                </c:pt>
                <c:pt idx="95">
                  <c:v>16223.714029999999</c:v>
                </c:pt>
                <c:pt idx="96">
                  <c:v>17306.10037</c:v>
                </c:pt>
                <c:pt idx="97">
                  <c:v>21239.765159999999</c:v>
                </c:pt>
                <c:pt idx="98">
                  <c:v>12648.72171</c:v>
                </c:pt>
                <c:pt idx="99">
                  <c:v>11093.692220000001</c:v>
                </c:pt>
                <c:pt idx="100">
                  <c:v>10078.68268</c:v>
                </c:pt>
                <c:pt idx="101">
                  <c:v>9702.5794089999999</c:v>
                </c:pt>
                <c:pt idx="102">
                  <c:v>10236.56561</c:v>
                </c:pt>
                <c:pt idx="103">
                  <c:v>9541.3444060000002</c:v>
                </c:pt>
                <c:pt idx="104">
                  <c:v>9472.6267850000004</c:v>
                </c:pt>
                <c:pt idx="105">
                  <c:v>9436.4243310000002</c:v>
                </c:pt>
                <c:pt idx="106">
                  <c:v>10821.5034</c:v>
                </c:pt>
                <c:pt idx="107">
                  <c:v>9911.4139350000005</c:v>
                </c:pt>
                <c:pt idx="108">
                  <c:v>10103.488069999999</c:v>
                </c:pt>
                <c:pt idx="109">
                  <c:v>9312.0621969999993</c:v>
                </c:pt>
                <c:pt idx="110">
                  <c:v>10369.978349999999</c:v>
                </c:pt>
                <c:pt idx="111">
                  <c:v>11259.28493</c:v>
                </c:pt>
                <c:pt idx="112">
                  <c:v>9895.6591640000006</c:v>
                </c:pt>
                <c:pt idx="113">
                  <c:v>10032.7592</c:v>
                </c:pt>
                <c:pt idx="114">
                  <c:v>10535.235849999999</c:v>
                </c:pt>
                <c:pt idx="115">
                  <c:v>10370.64877</c:v>
                </c:pt>
                <c:pt idx="116">
                  <c:v>10599.59577</c:v>
                </c:pt>
                <c:pt idx="117">
                  <c:v>10030.41274</c:v>
                </c:pt>
                <c:pt idx="118">
                  <c:v>10731.332479999999</c:v>
                </c:pt>
                <c:pt idx="119">
                  <c:v>10719.600200000001</c:v>
                </c:pt>
                <c:pt idx="120">
                  <c:v>10918.7137</c:v>
                </c:pt>
                <c:pt idx="121">
                  <c:v>10406.516009999999</c:v>
                </c:pt>
                <c:pt idx="122">
                  <c:v>8467.3382710000005</c:v>
                </c:pt>
                <c:pt idx="123">
                  <c:v>17536.05299</c:v>
                </c:pt>
                <c:pt idx="124">
                  <c:v>10936.479719999999</c:v>
                </c:pt>
                <c:pt idx="125">
                  <c:v>11005.53254</c:v>
                </c:pt>
                <c:pt idx="126">
                  <c:v>10515.45858</c:v>
                </c:pt>
                <c:pt idx="127">
                  <c:v>12517.32021</c:v>
                </c:pt>
                <c:pt idx="128">
                  <c:v>19053.203979999998</c:v>
                </c:pt>
                <c:pt idx="129">
                  <c:v>18598.662059999999</c:v>
                </c:pt>
                <c:pt idx="130">
                  <c:v>18090.822080000002</c:v>
                </c:pt>
                <c:pt idx="131">
                  <c:v>19751.10684</c:v>
                </c:pt>
                <c:pt idx="132">
                  <c:v>19007.280500000001</c:v>
                </c:pt>
                <c:pt idx="133">
                  <c:v>17801.537649999998</c:v>
                </c:pt>
                <c:pt idx="134">
                  <c:v>15888.17092</c:v>
                </c:pt>
                <c:pt idx="135">
                  <c:v>18638.551800000001</c:v>
                </c:pt>
                <c:pt idx="136">
                  <c:v>16599.482100000001</c:v>
                </c:pt>
                <c:pt idx="137">
                  <c:v>18807.83179</c:v>
                </c:pt>
                <c:pt idx="138">
                  <c:v>18835.989249999999</c:v>
                </c:pt>
                <c:pt idx="139">
                  <c:v>15251.946309999999</c:v>
                </c:pt>
                <c:pt idx="140">
                  <c:v>17082.181479999999</c:v>
                </c:pt>
                <c:pt idx="141">
                  <c:v>17869.249650000002</c:v>
                </c:pt>
                <c:pt idx="142">
                  <c:v>16908.54379</c:v>
                </c:pt>
                <c:pt idx="143">
                  <c:v>16218.0155</c:v>
                </c:pt>
                <c:pt idx="144">
                  <c:v>15022.999309999999</c:v>
                </c:pt>
                <c:pt idx="145">
                  <c:v>15511.73244</c:v>
                </c:pt>
                <c:pt idx="146">
                  <c:v>16566.631720000001</c:v>
                </c:pt>
                <c:pt idx="147">
                  <c:v>17392.584009999999</c:v>
                </c:pt>
                <c:pt idx="148">
                  <c:v>17394.595249999998</c:v>
                </c:pt>
                <c:pt idx="149">
                  <c:v>19904.63206</c:v>
                </c:pt>
                <c:pt idx="150">
                  <c:v>13649.65252</c:v>
                </c:pt>
                <c:pt idx="151">
                  <c:v>11878.413930000001</c:v>
                </c:pt>
                <c:pt idx="152">
                  <c:v>10661.274020000001</c:v>
                </c:pt>
                <c:pt idx="153">
                  <c:v>10611.32805</c:v>
                </c:pt>
                <c:pt idx="154">
                  <c:v>8817.6305339999999</c:v>
                </c:pt>
                <c:pt idx="155">
                  <c:v>10558.7004</c:v>
                </c:pt>
                <c:pt idx="156">
                  <c:v>10892.56748</c:v>
                </c:pt>
                <c:pt idx="157">
                  <c:v>10164.1607</c:v>
                </c:pt>
                <c:pt idx="158">
                  <c:v>10361.59815</c:v>
                </c:pt>
                <c:pt idx="159">
                  <c:v>10128.96387</c:v>
                </c:pt>
                <c:pt idx="160">
                  <c:v>10344.83776</c:v>
                </c:pt>
                <c:pt idx="161">
                  <c:v>10359.922119999999</c:v>
                </c:pt>
                <c:pt idx="162">
                  <c:v>10360.927739999999</c:v>
                </c:pt>
                <c:pt idx="163">
                  <c:v>12449.272999999999</c:v>
                </c:pt>
                <c:pt idx="164">
                  <c:v>11090.67535</c:v>
                </c:pt>
                <c:pt idx="165">
                  <c:v>11523.76397</c:v>
                </c:pt>
                <c:pt idx="166">
                  <c:v>10843.29192</c:v>
                </c:pt>
                <c:pt idx="167">
                  <c:v>11087.993689999999</c:v>
                </c:pt>
                <c:pt idx="168">
                  <c:v>11150.67757</c:v>
                </c:pt>
                <c:pt idx="169">
                  <c:v>10635.798220000001</c:v>
                </c:pt>
                <c:pt idx="170">
                  <c:v>10623.39553</c:v>
                </c:pt>
                <c:pt idx="171">
                  <c:v>10459.81407</c:v>
                </c:pt>
                <c:pt idx="172">
                  <c:v>10162.149450000001</c:v>
                </c:pt>
                <c:pt idx="173">
                  <c:v>10235.895189999999</c:v>
                </c:pt>
                <c:pt idx="174">
                  <c:v>9816.5500979999997</c:v>
                </c:pt>
                <c:pt idx="175">
                  <c:v>15779.228349999999</c:v>
                </c:pt>
                <c:pt idx="176">
                  <c:v>12076.857019999999</c:v>
                </c:pt>
                <c:pt idx="177">
                  <c:v>11297.833839999999</c:v>
                </c:pt>
                <c:pt idx="178">
                  <c:v>11433.928250000001</c:v>
                </c:pt>
                <c:pt idx="179">
                  <c:v>10905.30538</c:v>
                </c:pt>
                <c:pt idx="180">
                  <c:v>20265.315770000001</c:v>
                </c:pt>
                <c:pt idx="181">
                  <c:v>21826.04379</c:v>
                </c:pt>
                <c:pt idx="182">
                  <c:v>20517.39212</c:v>
                </c:pt>
                <c:pt idx="183">
                  <c:v>18990.18489</c:v>
                </c:pt>
                <c:pt idx="184">
                  <c:v>19235.89229</c:v>
                </c:pt>
                <c:pt idx="185">
                  <c:v>17226.65609</c:v>
                </c:pt>
                <c:pt idx="186">
                  <c:v>13544.73244</c:v>
                </c:pt>
                <c:pt idx="187">
                  <c:v>18505.139050000002</c:v>
                </c:pt>
                <c:pt idx="188">
                  <c:v>15801.01686</c:v>
                </c:pt>
                <c:pt idx="189">
                  <c:v>19309.638029999998</c:v>
                </c:pt>
                <c:pt idx="190">
                  <c:v>18718.331279999999</c:v>
                </c:pt>
                <c:pt idx="191">
                  <c:v>17089.220850000002</c:v>
                </c:pt>
                <c:pt idx="192">
                  <c:v>18159.874909999999</c:v>
                </c:pt>
                <c:pt idx="193">
                  <c:v>18452.176200000002</c:v>
                </c:pt>
                <c:pt idx="194">
                  <c:v>17557.841509999998</c:v>
                </c:pt>
                <c:pt idx="195">
                  <c:v>13915.80759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8-41FF-A109-882CC83F145B}"/>
            </c:ext>
          </c:extLst>
        </c:ser>
        <c:ser>
          <c:idx val="1"/>
          <c:order val="1"/>
          <c:tx>
            <c:strRef>
              <c:f>Decomp!$C$62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Decomp!$C$63:$C$258</c:f>
              <c:numCache>
                <c:formatCode>General</c:formatCode>
                <c:ptCount val="196"/>
                <c:pt idx="0">
                  <c:v>7952.240732262333</c:v>
                </c:pt>
                <c:pt idx="1">
                  <c:v>9056.7803657201366</c:v>
                </c:pt>
                <c:pt idx="2">
                  <c:v>9361.468905061749</c:v>
                </c:pt>
                <c:pt idx="3">
                  <c:v>8365.3283421136894</c:v>
                </c:pt>
                <c:pt idx="4">
                  <c:v>8793.0261869517344</c:v>
                </c:pt>
                <c:pt idx="5">
                  <c:v>9085.5409746630248</c:v>
                </c:pt>
                <c:pt idx="6">
                  <c:v>9288.3490260575636</c:v>
                </c:pt>
                <c:pt idx="7">
                  <c:v>9100.4756947941896</c:v>
                </c:pt>
                <c:pt idx="8">
                  <c:v>9005.3757460496636</c:v>
                </c:pt>
                <c:pt idx="9">
                  <c:v>8908.2576719066237</c:v>
                </c:pt>
                <c:pt idx="10">
                  <c:v>8796.5423710787854</c:v>
                </c:pt>
                <c:pt idx="11">
                  <c:v>8812.7215404631243</c:v>
                </c:pt>
                <c:pt idx="12">
                  <c:v>8548.0543736441414</c:v>
                </c:pt>
                <c:pt idx="13">
                  <c:v>8694.4939548418206</c:v>
                </c:pt>
                <c:pt idx="14">
                  <c:v>8284.7341733129906</c:v>
                </c:pt>
                <c:pt idx="15">
                  <c:v>8760.5303971618123</c:v>
                </c:pt>
                <c:pt idx="16">
                  <c:v>9211.5389678720312</c:v>
                </c:pt>
                <c:pt idx="17">
                  <c:v>9583.3354911001516</c:v>
                </c:pt>
                <c:pt idx="18">
                  <c:v>6270.3453247744528</c:v>
                </c:pt>
                <c:pt idx="19">
                  <c:v>14847.915710652516</c:v>
                </c:pt>
                <c:pt idx="20">
                  <c:v>9503.1663485562149</c:v>
                </c:pt>
                <c:pt idx="21">
                  <c:v>10854.873415039079</c:v>
                </c:pt>
                <c:pt idx="22">
                  <c:v>10269.759258432761</c:v>
                </c:pt>
                <c:pt idx="23">
                  <c:v>10810.111343195365</c:v>
                </c:pt>
                <c:pt idx="24">
                  <c:v>17030.268866131279</c:v>
                </c:pt>
                <c:pt idx="25">
                  <c:v>14779.035003849785</c:v>
                </c:pt>
                <c:pt idx="26">
                  <c:v>14867.65354041536</c:v>
                </c:pt>
                <c:pt idx="27">
                  <c:v>14790.29584623158</c:v>
                </c:pt>
                <c:pt idx="28">
                  <c:v>15138.857119064816</c:v>
                </c:pt>
                <c:pt idx="29">
                  <c:v>14823.644073377898</c:v>
                </c:pt>
                <c:pt idx="30">
                  <c:v>15022.260413626818</c:v>
                </c:pt>
                <c:pt idx="31">
                  <c:v>15291.65020330432</c:v>
                </c:pt>
                <c:pt idx="32">
                  <c:v>15454.970780816009</c:v>
                </c:pt>
                <c:pt idx="33">
                  <c:v>15695.764547242294</c:v>
                </c:pt>
                <c:pt idx="34">
                  <c:v>15697.499158580173</c:v>
                </c:pt>
                <c:pt idx="35">
                  <c:v>14981.102908551786</c:v>
                </c:pt>
                <c:pt idx="36">
                  <c:v>15331.879146669178</c:v>
                </c:pt>
                <c:pt idx="37">
                  <c:v>15303.30790154201</c:v>
                </c:pt>
                <c:pt idx="38">
                  <c:v>15470.408616183733</c:v>
                </c:pt>
                <c:pt idx="39">
                  <c:v>15212.177635614265</c:v>
                </c:pt>
                <c:pt idx="40">
                  <c:v>15186.592094066256</c:v>
                </c:pt>
                <c:pt idx="41">
                  <c:v>15153.570099927241</c:v>
                </c:pt>
                <c:pt idx="42">
                  <c:v>14876.949827893215</c:v>
                </c:pt>
                <c:pt idx="43">
                  <c:v>20534.22307345688</c:v>
                </c:pt>
                <c:pt idx="44">
                  <c:v>15112.90204241798</c:v>
                </c:pt>
                <c:pt idx="45">
                  <c:v>15341.020580968288</c:v>
                </c:pt>
                <c:pt idx="46">
                  <c:v>15493.883589164061</c:v>
                </c:pt>
                <c:pt idx="47">
                  <c:v>10767.652512376837</c:v>
                </c:pt>
                <c:pt idx="48">
                  <c:v>10177.202195617172</c:v>
                </c:pt>
                <c:pt idx="49">
                  <c:v>10726.772565202933</c:v>
                </c:pt>
                <c:pt idx="50">
                  <c:v>10097.14753985397</c:v>
                </c:pt>
                <c:pt idx="51">
                  <c:v>10619.889752225869</c:v>
                </c:pt>
                <c:pt idx="52">
                  <c:v>10165.709801339603</c:v>
                </c:pt>
                <c:pt idx="53">
                  <c:v>9186.8991286350774</c:v>
                </c:pt>
                <c:pt idx="54">
                  <c:v>9319.5110760742264</c:v>
                </c:pt>
                <c:pt idx="55">
                  <c:v>8866.4893370925165</c:v>
                </c:pt>
                <c:pt idx="56">
                  <c:v>9433.3588429163992</c:v>
                </c:pt>
                <c:pt idx="57">
                  <c:v>9403.5758956593945</c:v>
                </c:pt>
                <c:pt idx="58">
                  <c:v>9269.9572163151661</c:v>
                </c:pt>
                <c:pt idx="59">
                  <c:v>8940.5381643548717</c:v>
                </c:pt>
                <c:pt idx="60">
                  <c:v>9378.9087822802576</c:v>
                </c:pt>
                <c:pt idx="61">
                  <c:v>9676.5344165952192</c:v>
                </c:pt>
                <c:pt idx="62">
                  <c:v>14775.261734955364</c:v>
                </c:pt>
                <c:pt idx="63">
                  <c:v>13958.982493289208</c:v>
                </c:pt>
                <c:pt idx="64">
                  <c:v>9425.1982899207924</c:v>
                </c:pt>
                <c:pt idx="65">
                  <c:v>9856.7780387919556</c:v>
                </c:pt>
                <c:pt idx="66">
                  <c:v>9759.8998600477044</c:v>
                </c:pt>
                <c:pt idx="67">
                  <c:v>9698.4844537181962</c:v>
                </c:pt>
                <c:pt idx="68">
                  <c:v>9726.4491548286042</c:v>
                </c:pt>
                <c:pt idx="69">
                  <c:v>10922.660416438654</c:v>
                </c:pt>
                <c:pt idx="70">
                  <c:v>6779.7490395886252</c:v>
                </c:pt>
                <c:pt idx="71">
                  <c:v>16404.013310560484</c:v>
                </c:pt>
                <c:pt idx="72">
                  <c:v>10847.116550930272</c:v>
                </c:pt>
                <c:pt idx="73">
                  <c:v>12114.715370524813</c:v>
                </c:pt>
                <c:pt idx="74">
                  <c:v>11848.931616684231</c:v>
                </c:pt>
                <c:pt idx="75">
                  <c:v>12304.652840298655</c:v>
                </c:pt>
                <c:pt idx="76">
                  <c:v>17861.891614537293</c:v>
                </c:pt>
                <c:pt idx="77">
                  <c:v>12853.729914354411</c:v>
                </c:pt>
                <c:pt idx="78">
                  <c:v>15891.54575179771</c:v>
                </c:pt>
                <c:pt idx="79">
                  <c:v>16639.039006640782</c:v>
                </c:pt>
                <c:pt idx="80">
                  <c:v>16177.653824004508</c:v>
                </c:pt>
                <c:pt idx="81">
                  <c:v>15843.511722860279</c:v>
                </c:pt>
                <c:pt idx="82">
                  <c:v>16127.423315787406</c:v>
                </c:pt>
                <c:pt idx="83">
                  <c:v>15890.444782505332</c:v>
                </c:pt>
                <c:pt idx="84">
                  <c:v>16216.523298596501</c:v>
                </c:pt>
                <c:pt idx="85">
                  <c:v>16133.720980842161</c:v>
                </c:pt>
                <c:pt idx="86">
                  <c:v>15763.058958032248</c:v>
                </c:pt>
                <c:pt idx="87">
                  <c:v>15271.3134467377</c:v>
                </c:pt>
                <c:pt idx="88">
                  <c:v>15494.782060305426</c:v>
                </c:pt>
                <c:pt idx="89">
                  <c:v>15429.222274466016</c:v>
                </c:pt>
                <c:pt idx="90">
                  <c:v>15294.109801066321</c:v>
                </c:pt>
                <c:pt idx="91">
                  <c:v>15583.288072849406</c:v>
                </c:pt>
                <c:pt idx="92">
                  <c:v>15332.187540441091</c:v>
                </c:pt>
                <c:pt idx="93">
                  <c:v>14814.260132866759</c:v>
                </c:pt>
                <c:pt idx="94">
                  <c:v>14708.603046007485</c:v>
                </c:pt>
                <c:pt idx="95">
                  <c:v>15157.065057735768</c:v>
                </c:pt>
                <c:pt idx="96">
                  <c:v>15051.211850248095</c:v>
                </c:pt>
                <c:pt idx="97">
                  <c:v>19921.62196848177</c:v>
                </c:pt>
                <c:pt idx="98">
                  <c:v>14463.157652904509</c:v>
                </c:pt>
                <c:pt idx="99">
                  <c:v>14456.806239599422</c:v>
                </c:pt>
                <c:pt idx="100">
                  <c:v>9463.4694841991241</c:v>
                </c:pt>
                <c:pt idx="101">
                  <c:v>9536.0083906609107</c:v>
                </c:pt>
                <c:pt idx="102">
                  <c:v>8823.1027264807526</c:v>
                </c:pt>
                <c:pt idx="103">
                  <c:v>9395.9722703165771</c:v>
                </c:pt>
                <c:pt idx="104">
                  <c:v>9374.4111586717518</c:v>
                </c:pt>
                <c:pt idx="105">
                  <c:v>9626.5435436749995</c:v>
                </c:pt>
                <c:pt idx="106">
                  <c:v>10073.490848577369</c:v>
                </c:pt>
                <c:pt idx="107">
                  <c:v>9895.2200901137567</c:v>
                </c:pt>
                <c:pt idx="108">
                  <c:v>9928.1769026905349</c:v>
                </c:pt>
                <c:pt idx="109">
                  <c:v>9799.2166215967463</c:v>
                </c:pt>
                <c:pt idx="110">
                  <c:v>9672.9780266578018</c:v>
                </c:pt>
                <c:pt idx="111">
                  <c:v>9727.7422204756349</c:v>
                </c:pt>
                <c:pt idx="112">
                  <c:v>10104.920613169601</c:v>
                </c:pt>
                <c:pt idx="113">
                  <c:v>10306.480403944284</c:v>
                </c:pt>
                <c:pt idx="114">
                  <c:v>10695.848724980506</c:v>
                </c:pt>
                <c:pt idx="115">
                  <c:v>10460.585607011084</c:v>
                </c:pt>
                <c:pt idx="116">
                  <c:v>10481.584516805331</c:v>
                </c:pt>
                <c:pt idx="117">
                  <c:v>10551.248832865202</c:v>
                </c:pt>
                <c:pt idx="118">
                  <c:v>10617.210073666867</c:v>
                </c:pt>
                <c:pt idx="119">
                  <c:v>10092.399904297337</c:v>
                </c:pt>
                <c:pt idx="120">
                  <c:v>11160.279253717421</c:v>
                </c:pt>
                <c:pt idx="121">
                  <c:v>11001.470946934904</c:v>
                </c:pt>
                <c:pt idx="122">
                  <c:v>7587.4844486174952</c:v>
                </c:pt>
                <c:pt idx="123">
                  <c:v>16713.798671808094</c:v>
                </c:pt>
                <c:pt idx="124">
                  <c:v>11012.965873227931</c:v>
                </c:pt>
                <c:pt idx="125">
                  <c:v>11219.631823451045</c:v>
                </c:pt>
                <c:pt idx="126">
                  <c:v>12552.575516177047</c:v>
                </c:pt>
                <c:pt idx="127">
                  <c:v>14613.145149106373</c:v>
                </c:pt>
                <c:pt idx="128">
                  <c:v>14907.862794638695</c:v>
                </c:pt>
                <c:pt idx="129">
                  <c:v>16335.34840874857</c:v>
                </c:pt>
                <c:pt idx="130">
                  <c:v>18660.484180850799</c:v>
                </c:pt>
                <c:pt idx="131">
                  <c:v>18777.24812749687</c:v>
                </c:pt>
                <c:pt idx="132">
                  <c:v>20330.379336221675</c:v>
                </c:pt>
                <c:pt idx="133">
                  <c:v>17529.067801528236</c:v>
                </c:pt>
                <c:pt idx="134">
                  <c:v>17213.384639461692</c:v>
                </c:pt>
                <c:pt idx="135">
                  <c:v>17441.50732299218</c:v>
                </c:pt>
                <c:pt idx="136">
                  <c:v>18184.758220873628</c:v>
                </c:pt>
                <c:pt idx="137">
                  <c:v>17963.266830686789</c:v>
                </c:pt>
                <c:pt idx="138">
                  <c:v>17790.207608956393</c:v>
                </c:pt>
                <c:pt idx="139">
                  <c:v>17394.29445481794</c:v>
                </c:pt>
                <c:pt idx="140">
                  <c:v>18052.017347038971</c:v>
                </c:pt>
                <c:pt idx="141">
                  <c:v>16869.166502236127</c:v>
                </c:pt>
                <c:pt idx="142">
                  <c:v>17133.385600049292</c:v>
                </c:pt>
                <c:pt idx="143">
                  <c:v>16259.907879613793</c:v>
                </c:pt>
                <c:pt idx="144">
                  <c:v>15715.460256807346</c:v>
                </c:pt>
                <c:pt idx="145">
                  <c:v>15993.516486376089</c:v>
                </c:pt>
                <c:pt idx="146">
                  <c:v>14896.47021793</c:v>
                </c:pt>
                <c:pt idx="147">
                  <c:v>16209.817203855098</c:v>
                </c:pt>
                <c:pt idx="148">
                  <c:v>15240.090085658174</c:v>
                </c:pt>
                <c:pt idx="149">
                  <c:v>20392.488397244022</c:v>
                </c:pt>
                <c:pt idx="150">
                  <c:v>14758.955617749325</c:v>
                </c:pt>
                <c:pt idx="151">
                  <c:v>15677.742198755283</c:v>
                </c:pt>
                <c:pt idx="152">
                  <c:v>10164.962121511653</c:v>
                </c:pt>
                <c:pt idx="153">
                  <c:v>10886.476490544623</c:v>
                </c:pt>
                <c:pt idx="154">
                  <c:v>9650.6024310713929</c:v>
                </c:pt>
                <c:pt idx="155">
                  <c:v>10178.420644654259</c:v>
                </c:pt>
                <c:pt idx="156">
                  <c:v>9995.572469472274</c:v>
                </c:pt>
                <c:pt idx="157">
                  <c:v>10010.078089147037</c:v>
                </c:pt>
                <c:pt idx="158">
                  <c:v>10199.974997683243</c:v>
                </c:pt>
                <c:pt idx="159">
                  <c:v>10218.933776403646</c:v>
                </c:pt>
                <c:pt idx="160">
                  <c:v>10260.445620324484</c:v>
                </c:pt>
                <c:pt idx="161">
                  <c:v>10121.224813619496</c:v>
                </c:pt>
                <c:pt idx="162">
                  <c:v>10220.578548730737</c:v>
                </c:pt>
                <c:pt idx="163">
                  <c:v>10039.959702707425</c:v>
                </c:pt>
                <c:pt idx="164">
                  <c:v>10843.464189191156</c:v>
                </c:pt>
                <c:pt idx="165">
                  <c:v>10744.282174854538</c:v>
                </c:pt>
                <c:pt idx="166">
                  <c:v>11355.37419082487</c:v>
                </c:pt>
                <c:pt idx="167">
                  <c:v>10673.197948368323</c:v>
                </c:pt>
                <c:pt idx="168">
                  <c:v>11736.228288241258</c:v>
                </c:pt>
                <c:pt idx="169">
                  <c:v>10681.280689227251</c:v>
                </c:pt>
                <c:pt idx="170">
                  <c:v>11441.096512011967</c:v>
                </c:pt>
                <c:pt idx="171">
                  <c:v>10765.684924663321</c:v>
                </c:pt>
                <c:pt idx="172">
                  <c:v>12310.979687904994</c:v>
                </c:pt>
                <c:pt idx="173">
                  <c:v>12407.514070314208</c:v>
                </c:pt>
                <c:pt idx="174">
                  <c:v>11811.327369286453</c:v>
                </c:pt>
                <c:pt idx="175">
                  <c:v>12392.672950079246</c:v>
                </c:pt>
                <c:pt idx="176">
                  <c:v>12570.17847441977</c:v>
                </c:pt>
                <c:pt idx="177">
                  <c:v>10347.154129097667</c:v>
                </c:pt>
                <c:pt idx="178">
                  <c:v>13416.534276149845</c:v>
                </c:pt>
                <c:pt idx="179">
                  <c:v>13090.28782780015</c:v>
                </c:pt>
                <c:pt idx="180">
                  <c:v>19754.866581558912</c:v>
                </c:pt>
                <c:pt idx="181">
                  <c:v>21911.759146217359</c:v>
                </c:pt>
                <c:pt idx="182">
                  <c:v>18760.342930832423</c:v>
                </c:pt>
                <c:pt idx="183">
                  <c:v>19003.899728111166</c:v>
                </c:pt>
                <c:pt idx="184">
                  <c:v>18783.445147799979</c:v>
                </c:pt>
                <c:pt idx="185">
                  <c:v>18540.238433170922</c:v>
                </c:pt>
                <c:pt idx="186">
                  <c:v>14742.7384825139</c:v>
                </c:pt>
                <c:pt idx="187">
                  <c:v>17903.073039645253</c:v>
                </c:pt>
                <c:pt idx="188">
                  <c:v>17092.22833051029</c:v>
                </c:pt>
                <c:pt idx="189">
                  <c:v>17651.918877069031</c:v>
                </c:pt>
                <c:pt idx="190">
                  <c:v>17777.303829976408</c:v>
                </c:pt>
                <c:pt idx="191">
                  <c:v>18410.102702993932</c:v>
                </c:pt>
                <c:pt idx="192">
                  <c:v>19716.667151824317</c:v>
                </c:pt>
                <c:pt idx="193">
                  <c:v>17178.800324451367</c:v>
                </c:pt>
                <c:pt idx="194">
                  <c:v>18058.003727940752</c:v>
                </c:pt>
                <c:pt idx="195">
                  <c:v>15314.713180101124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8-41FF-A109-882CC83F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91808"/>
        <c:axId val="724693448"/>
      </c:lineChart>
      <c:catAx>
        <c:axId val="7246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3448"/>
        <c:crosses val="autoZero"/>
        <c:auto val="0"/>
        <c:lblAlgn val="ctr"/>
        <c:lblOffset val="100"/>
        <c:tickLblSkip val="1"/>
        <c:noMultiLvlLbl val="0"/>
      </c:catAx>
      <c:valAx>
        <c:axId val="724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Decomp!$D$62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Decomp!$D$63:$D$258</c:f>
              <c:numCache>
                <c:formatCode>General</c:formatCode>
                <c:ptCount val="196"/>
                <c:pt idx="0">
                  <c:v>-321.39291426233285</c:v>
                </c:pt>
                <c:pt idx="1">
                  <c:v>-1042.978392720137</c:v>
                </c:pt>
                <c:pt idx="2">
                  <c:v>-1479.0684320617493</c:v>
                </c:pt>
                <c:pt idx="3">
                  <c:v>-458.45769111368918</c:v>
                </c:pt>
                <c:pt idx="4">
                  <c:v>-881.12741795173406</c:v>
                </c:pt>
                <c:pt idx="5">
                  <c:v>-1002.3509646630246</c:v>
                </c:pt>
                <c:pt idx="6">
                  <c:v>-1145.4920090575633</c:v>
                </c:pt>
                <c:pt idx="7">
                  <c:v>1054.96959520581</c:v>
                </c:pt>
                <c:pt idx="8">
                  <c:v>-1673.3866560496635</c:v>
                </c:pt>
                <c:pt idx="9">
                  <c:v>-964.84935890662382</c:v>
                </c:pt>
                <c:pt idx="10">
                  <c:v>-515.24448807878616</c:v>
                </c:pt>
                <c:pt idx="11">
                  <c:v>-1096.5841884631245</c:v>
                </c:pt>
                <c:pt idx="12">
                  <c:v>-486.31766964414146</c:v>
                </c:pt>
                <c:pt idx="13">
                  <c:v>-598.56604484182026</c:v>
                </c:pt>
                <c:pt idx="14">
                  <c:v>256.68504568700882</c:v>
                </c:pt>
                <c:pt idx="15">
                  <c:v>5.8133278381883429</c:v>
                </c:pt>
                <c:pt idx="16">
                  <c:v>-675.48307587203089</c:v>
                </c:pt>
                <c:pt idx="17">
                  <c:v>-600.78266610015089</c:v>
                </c:pt>
                <c:pt idx="18">
                  <c:v>130.43619922554717</c:v>
                </c:pt>
                <c:pt idx="19">
                  <c:v>-1092.3375006525166</c:v>
                </c:pt>
                <c:pt idx="20">
                  <c:v>412.94049744378572</c:v>
                </c:pt>
                <c:pt idx="21">
                  <c:v>-1156.6517090390789</c:v>
                </c:pt>
                <c:pt idx="22">
                  <c:v>-2395.4037744327616</c:v>
                </c:pt>
                <c:pt idx="23">
                  <c:v>2338.0701468046354</c:v>
                </c:pt>
                <c:pt idx="24">
                  <c:v>-70.438266131277487</c:v>
                </c:pt>
                <c:pt idx="25">
                  <c:v>770.91113615021459</c:v>
                </c:pt>
                <c:pt idx="26">
                  <c:v>-426.57516041535928</c:v>
                </c:pt>
                <c:pt idx="27">
                  <c:v>313.82377376841941</c:v>
                </c:pt>
                <c:pt idx="28">
                  <c:v>-678.67187906481558</c:v>
                </c:pt>
                <c:pt idx="29">
                  <c:v>-1395.899193377898</c:v>
                </c:pt>
                <c:pt idx="30">
                  <c:v>1799.7997363731829</c:v>
                </c:pt>
                <c:pt idx="31">
                  <c:v>-2184.6992933043202</c:v>
                </c:pt>
                <c:pt idx="32">
                  <c:v>-1944.0943408160092</c:v>
                </c:pt>
                <c:pt idx="33">
                  <c:v>566.8336027577061</c:v>
                </c:pt>
                <c:pt idx="34">
                  <c:v>-20.509218580173183</c:v>
                </c:pt>
                <c:pt idx="35">
                  <c:v>-425.04820855178514</c:v>
                </c:pt>
                <c:pt idx="36">
                  <c:v>1365.148453330823</c:v>
                </c:pt>
                <c:pt idx="37">
                  <c:v>1076.2778084579895</c:v>
                </c:pt>
                <c:pt idx="38">
                  <c:v>1268.1847638162653</c:v>
                </c:pt>
                <c:pt idx="39">
                  <c:v>144.68875438573377</c:v>
                </c:pt>
                <c:pt idx="40">
                  <c:v>-111.97076406625638</c:v>
                </c:pt>
                <c:pt idx="41">
                  <c:v>-30.678829927241168</c:v>
                </c:pt>
                <c:pt idx="42">
                  <c:v>536.9019021067852</c:v>
                </c:pt>
                <c:pt idx="43">
                  <c:v>-375.16821345688004</c:v>
                </c:pt>
                <c:pt idx="44">
                  <c:v>4502.4455975820201</c:v>
                </c:pt>
                <c:pt idx="45">
                  <c:v>2793.0433190317126</c:v>
                </c:pt>
                <c:pt idx="46">
                  <c:v>-4340.1891491640617</c:v>
                </c:pt>
                <c:pt idx="47">
                  <c:v>332.07345762316254</c:v>
                </c:pt>
                <c:pt idx="48">
                  <c:v>-1026.7102096171711</c:v>
                </c:pt>
                <c:pt idx="49">
                  <c:v>-1815.9542322029338</c:v>
                </c:pt>
                <c:pt idx="50">
                  <c:v>-1592.6011908539695</c:v>
                </c:pt>
                <c:pt idx="51">
                  <c:v>-988.37441922586913</c:v>
                </c:pt>
                <c:pt idx="52">
                  <c:v>-698.7815503396032</c:v>
                </c:pt>
                <c:pt idx="53">
                  <c:v>489.1988563649229</c:v>
                </c:pt>
                <c:pt idx="54">
                  <c:v>-149.91223907422682</c:v>
                </c:pt>
                <c:pt idx="55">
                  <c:v>346.01611190748372</c:v>
                </c:pt>
                <c:pt idx="56">
                  <c:v>-352.92530891639944</c:v>
                </c:pt>
                <c:pt idx="57">
                  <c:v>323.13848334060458</c:v>
                </c:pt>
                <c:pt idx="58">
                  <c:v>40.428941684833262</c:v>
                </c:pt>
                <c:pt idx="59">
                  <c:v>2563.1133256451285</c:v>
                </c:pt>
                <c:pt idx="60">
                  <c:v>130.59087271974204</c:v>
                </c:pt>
                <c:pt idx="61">
                  <c:v>1953.8256634047812</c:v>
                </c:pt>
                <c:pt idx="62">
                  <c:v>-1077.0040749553646</c:v>
                </c:pt>
                <c:pt idx="63">
                  <c:v>-969.68955328920856</c:v>
                </c:pt>
                <c:pt idx="64">
                  <c:v>3766.8954300792084</c:v>
                </c:pt>
                <c:pt idx="65">
                  <c:v>1667.3211412080436</c:v>
                </c:pt>
                <c:pt idx="66">
                  <c:v>1681.4029599522964</c:v>
                </c:pt>
                <c:pt idx="67">
                  <c:v>811.61080628180389</c:v>
                </c:pt>
                <c:pt idx="68">
                  <c:v>90.436151171395977</c:v>
                </c:pt>
                <c:pt idx="69">
                  <c:v>-103.83867643865415</c:v>
                </c:pt>
                <c:pt idx="70">
                  <c:v>175.13115441137506</c:v>
                </c:pt>
                <c:pt idx="71">
                  <c:v>737.49996943951555</c:v>
                </c:pt>
                <c:pt idx="72">
                  <c:v>-44.049580930271986</c:v>
                </c:pt>
                <c:pt idx="73">
                  <c:v>-1247.2884805248123</c:v>
                </c:pt>
                <c:pt idx="74">
                  <c:v>-2368.930257684231</c:v>
                </c:pt>
                <c:pt idx="75">
                  <c:v>1038.284439701345</c:v>
                </c:pt>
                <c:pt idx="76">
                  <c:v>730.4014954627055</c:v>
                </c:pt>
                <c:pt idx="77">
                  <c:v>4535.1668056455892</c:v>
                </c:pt>
                <c:pt idx="78">
                  <c:v>275.51814820228901</c:v>
                </c:pt>
                <c:pt idx="79">
                  <c:v>690.86112335922007</c:v>
                </c:pt>
                <c:pt idx="80">
                  <c:v>668.54129599549196</c:v>
                </c:pt>
                <c:pt idx="81">
                  <c:v>-516.8140428602801</c:v>
                </c:pt>
                <c:pt idx="82">
                  <c:v>-1383.3169857874054</c:v>
                </c:pt>
                <c:pt idx="83">
                  <c:v>1859.4708574946671</c:v>
                </c:pt>
                <c:pt idx="84">
                  <c:v>-882.11583859650091</c:v>
                </c:pt>
                <c:pt idx="85">
                  <c:v>1150.9260791578381</c:v>
                </c:pt>
                <c:pt idx="86">
                  <c:v>75.165981967751577</c:v>
                </c:pt>
                <c:pt idx="87">
                  <c:v>299.41558326230006</c:v>
                </c:pt>
                <c:pt idx="88">
                  <c:v>580.09965969457335</c:v>
                </c:pt>
                <c:pt idx="89">
                  <c:v>824.66047553398494</c:v>
                </c:pt>
                <c:pt idx="90">
                  <c:v>-571.45677106632138</c:v>
                </c:pt>
                <c:pt idx="91">
                  <c:v>-426.2056028494062</c:v>
                </c:pt>
                <c:pt idx="92">
                  <c:v>170.15907955890907</c:v>
                </c:pt>
                <c:pt idx="93">
                  <c:v>980.72298713324199</c:v>
                </c:pt>
                <c:pt idx="94">
                  <c:v>-338.92394600748594</c:v>
                </c:pt>
                <c:pt idx="95">
                  <c:v>1066.6489722642309</c:v>
                </c:pt>
                <c:pt idx="96">
                  <c:v>2254.8885197519048</c:v>
                </c:pt>
                <c:pt idx="97">
                  <c:v>1318.1431915182293</c:v>
                </c:pt>
                <c:pt idx="98">
                  <c:v>-1814.4359429045089</c:v>
                </c:pt>
                <c:pt idx="99">
                  <c:v>-3363.1140195994212</c:v>
                </c:pt>
                <c:pt idx="100">
                  <c:v>615.21319580087584</c:v>
                </c:pt>
                <c:pt idx="101">
                  <c:v>166.57101833908928</c:v>
                </c:pt>
                <c:pt idx="102">
                  <c:v>1413.462883519247</c:v>
                </c:pt>
                <c:pt idx="103">
                  <c:v>145.37213568342304</c:v>
                </c:pt>
                <c:pt idx="104">
                  <c:v>98.215626328248618</c:v>
                </c:pt>
                <c:pt idx="105">
                  <c:v>-190.11921267499929</c:v>
                </c:pt>
                <c:pt idx="106">
                  <c:v>748.01255142263108</c:v>
                </c:pt>
                <c:pt idx="107">
                  <c:v>16.193844886243824</c:v>
                </c:pt>
                <c:pt idx="108">
                  <c:v>175.31116730946451</c:v>
                </c:pt>
                <c:pt idx="109">
                  <c:v>-487.15442459674705</c:v>
                </c:pt>
                <c:pt idx="110">
                  <c:v>697.00032334219759</c:v>
                </c:pt>
                <c:pt idx="111">
                  <c:v>1531.5427095243649</c:v>
                </c:pt>
                <c:pt idx="112">
                  <c:v>-209.26144916960038</c:v>
                </c:pt>
                <c:pt idx="113">
                  <c:v>-273.72120394428384</c:v>
                </c:pt>
                <c:pt idx="114">
                  <c:v>-160.6128749805066</c:v>
                </c:pt>
                <c:pt idx="115">
                  <c:v>-89.936837011084208</c:v>
                </c:pt>
                <c:pt idx="116">
                  <c:v>118.01125319466883</c:v>
                </c:pt>
                <c:pt idx="117">
                  <c:v>-520.83609286520186</c:v>
                </c:pt>
                <c:pt idx="118">
                  <c:v>114.12240633313195</c:v>
                </c:pt>
                <c:pt idx="119">
                  <c:v>627.20029570266342</c:v>
                </c:pt>
                <c:pt idx="120">
                  <c:v>-241.5655537174207</c:v>
                </c:pt>
                <c:pt idx="121">
                  <c:v>-594.95493693490425</c:v>
                </c:pt>
                <c:pt idx="122">
                  <c:v>879.85382238250531</c:v>
                </c:pt>
                <c:pt idx="123">
                  <c:v>822.25431819190635</c:v>
                </c:pt>
                <c:pt idx="124">
                  <c:v>-76.486153227931936</c:v>
                </c:pt>
                <c:pt idx="125">
                  <c:v>-214.09928345104527</c:v>
                </c:pt>
                <c:pt idx="126">
                  <c:v>-2037.1169361770462</c:v>
                </c:pt>
                <c:pt idx="127">
                  <c:v>-2095.8249391063728</c:v>
                </c:pt>
                <c:pt idx="128">
                  <c:v>4145.3411853613034</c:v>
                </c:pt>
                <c:pt idx="129">
                  <c:v>2263.3136512514284</c:v>
                </c:pt>
                <c:pt idx="130">
                  <c:v>-569.66210085079729</c:v>
                </c:pt>
                <c:pt idx="131">
                  <c:v>973.85871250312994</c:v>
                </c:pt>
                <c:pt idx="132">
                  <c:v>-1323.098836221674</c:v>
                </c:pt>
                <c:pt idx="133">
                  <c:v>272.46984847176282</c:v>
                </c:pt>
                <c:pt idx="134">
                  <c:v>-1325.2137194616917</c:v>
                </c:pt>
                <c:pt idx="135">
                  <c:v>1197.0444770078211</c:v>
                </c:pt>
                <c:pt idx="136">
                  <c:v>-1585.2761208736265</c:v>
                </c:pt>
                <c:pt idx="137">
                  <c:v>844.56495931321115</c:v>
                </c:pt>
                <c:pt idx="138">
                  <c:v>1045.7816410436062</c:v>
                </c:pt>
                <c:pt idx="139">
                  <c:v>-2142.3481448179409</c:v>
                </c:pt>
                <c:pt idx="140">
                  <c:v>-969.83586703897163</c:v>
                </c:pt>
                <c:pt idx="141">
                  <c:v>1000.0831477638749</c:v>
                </c:pt>
                <c:pt idx="142">
                  <c:v>-224.84181004929269</c:v>
                </c:pt>
                <c:pt idx="143">
                  <c:v>-41.89237961379331</c:v>
                </c:pt>
                <c:pt idx="144">
                  <c:v>-692.46094680734677</c:v>
                </c:pt>
                <c:pt idx="145">
                  <c:v>-481.78404637608946</c:v>
                </c:pt>
                <c:pt idx="146">
                  <c:v>1670.161502070001</c:v>
                </c:pt>
                <c:pt idx="147">
                  <c:v>1182.7668061449003</c:v>
                </c:pt>
                <c:pt idx="148">
                  <c:v>2154.5051643418246</c:v>
                </c:pt>
                <c:pt idx="149">
                  <c:v>-487.85633724402214</c:v>
                </c:pt>
                <c:pt idx="150">
                  <c:v>-1109.3030977493254</c:v>
                </c:pt>
                <c:pt idx="151">
                  <c:v>-3799.3282687552819</c:v>
                </c:pt>
                <c:pt idx="152">
                  <c:v>496.31189848834765</c:v>
                </c:pt>
                <c:pt idx="153">
                  <c:v>-275.14844054462264</c:v>
                </c:pt>
                <c:pt idx="154">
                  <c:v>-832.97189707139296</c:v>
                </c:pt>
                <c:pt idx="155">
                  <c:v>380.27975534574034</c:v>
                </c:pt>
                <c:pt idx="156">
                  <c:v>896.99501052772575</c:v>
                </c:pt>
                <c:pt idx="157">
                  <c:v>154.08261085296363</c:v>
                </c:pt>
                <c:pt idx="158">
                  <c:v>161.62315231675711</c:v>
                </c:pt>
                <c:pt idx="159">
                  <c:v>-89.969906403646746</c:v>
                </c:pt>
                <c:pt idx="160">
                  <c:v>84.392139675515864</c:v>
                </c:pt>
                <c:pt idx="161">
                  <c:v>238.69730638050351</c:v>
                </c:pt>
                <c:pt idx="162">
                  <c:v>140.34919126926252</c:v>
                </c:pt>
                <c:pt idx="163">
                  <c:v>2409.3132972925741</c:v>
                </c:pt>
                <c:pt idx="164">
                  <c:v>247.21116080884349</c:v>
                </c:pt>
                <c:pt idx="165">
                  <c:v>779.48179514546246</c:v>
                </c:pt>
                <c:pt idx="166">
                  <c:v>-512.08227082487065</c:v>
                </c:pt>
                <c:pt idx="167">
                  <c:v>414.79574163167672</c:v>
                </c:pt>
                <c:pt idx="168">
                  <c:v>-585.55071824125844</c:v>
                </c:pt>
                <c:pt idx="169">
                  <c:v>-45.482469227250476</c:v>
                </c:pt>
                <c:pt idx="170">
                  <c:v>-817.70098201196743</c:v>
                </c:pt>
                <c:pt idx="171">
                  <c:v>-305.87085466332064</c:v>
                </c:pt>
                <c:pt idx="172">
                  <c:v>-2148.8302379049928</c:v>
                </c:pt>
                <c:pt idx="173">
                  <c:v>-2171.6188803142086</c:v>
                </c:pt>
                <c:pt idx="174">
                  <c:v>-1994.7772712864535</c:v>
                </c:pt>
                <c:pt idx="175">
                  <c:v>3386.5553999207532</c:v>
                </c:pt>
                <c:pt idx="176">
                  <c:v>-493.32145441977082</c:v>
                </c:pt>
                <c:pt idx="177">
                  <c:v>950.67971090233186</c:v>
                </c:pt>
                <c:pt idx="178">
                  <c:v>-1982.6060261498442</c:v>
                </c:pt>
                <c:pt idx="179">
                  <c:v>-2184.9824478001501</c:v>
                </c:pt>
                <c:pt idx="180">
                  <c:v>510.44918844108906</c:v>
                </c:pt>
                <c:pt idx="181">
                  <c:v>-85.715356217358931</c:v>
                </c:pt>
                <c:pt idx="182">
                  <c:v>1757.0491891675774</c:v>
                </c:pt>
                <c:pt idx="183">
                  <c:v>-13.714838111165591</c:v>
                </c:pt>
                <c:pt idx="184">
                  <c:v>452.44714220002061</c:v>
                </c:pt>
                <c:pt idx="185">
                  <c:v>-1313.5823431709214</c:v>
                </c:pt>
                <c:pt idx="186">
                  <c:v>-1198.0060425139</c:v>
                </c:pt>
                <c:pt idx="187">
                  <c:v>602.06601035474887</c:v>
                </c:pt>
                <c:pt idx="188">
                  <c:v>-1291.2114705102904</c:v>
                </c:pt>
                <c:pt idx="189">
                  <c:v>1657.7191529309675</c:v>
                </c:pt>
                <c:pt idx="190">
                  <c:v>941.02745002359006</c:v>
                </c:pt>
                <c:pt idx="191">
                  <c:v>-1320.8818529939308</c:v>
                </c:pt>
                <c:pt idx="192">
                  <c:v>-1556.7922418243179</c:v>
                </c:pt>
                <c:pt idx="193">
                  <c:v>1273.3758755486342</c:v>
                </c:pt>
                <c:pt idx="194">
                  <c:v>-500.16221794075318</c:v>
                </c:pt>
                <c:pt idx="195">
                  <c:v>-1398.9055901011234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4876-9524-14BB2050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25560"/>
        <c:axId val="1100923592"/>
      </c:scatterChart>
      <c:valAx>
        <c:axId val="1100925560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23592"/>
        <c:crosses val="autoZero"/>
        <c:crossBetween val="midCat"/>
      </c:valAx>
      <c:valAx>
        <c:axId val="11009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2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: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'Residual Analysis'!$M$50:$M$60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75</c:v>
                </c:pt>
                <c:pt idx="5">
                  <c:v>73</c:v>
                </c:pt>
                <c:pt idx="6">
                  <c:v>17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588-A51F-B803BAF0F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8"/>
        <c:overlap val="-23"/>
        <c:axId val="827313864"/>
        <c:axId val="827316160"/>
      </c:barChart>
      <c:catAx>
        <c:axId val="82731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6160"/>
        <c:crosses val="autoZero"/>
        <c:auto val="1"/>
        <c:lblAlgn val="ctr"/>
        <c:lblOffset val="100"/>
        <c:noMultiLvlLbl val="0"/>
      </c:catAx>
      <c:valAx>
        <c:axId val="827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Predicted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Decomp!$C$63:$C$258</c:f>
              <c:numCache>
                <c:formatCode>General</c:formatCode>
                <c:ptCount val="196"/>
                <c:pt idx="0">
                  <c:v>7952.240732262333</c:v>
                </c:pt>
                <c:pt idx="1">
                  <c:v>9056.7803657201366</c:v>
                </c:pt>
                <c:pt idx="2">
                  <c:v>9361.468905061749</c:v>
                </c:pt>
                <c:pt idx="3">
                  <c:v>8365.3283421136894</c:v>
                </c:pt>
                <c:pt idx="4">
                  <c:v>8793.0261869517344</c:v>
                </c:pt>
                <c:pt idx="5">
                  <c:v>9085.5409746630248</c:v>
                </c:pt>
                <c:pt idx="6">
                  <c:v>9288.3490260575636</c:v>
                </c:pt>
                <c:pt idx="7">
                  <c:v>9100.4756947941896</c:v>
                </c:pt>
                <c:pt idx="8">
                  <c:v>9005.3757460496636</c:v>
                </c:pt>
                <c:pt idx="9">
                  <c:v>8908.2576719066237</c:v>
                </c:pt>
                <c:pt idx="10">
                  <c:v>8796.5423710787854</c:v>
                </c:pt>
                <c:pt idx="11">
                  <c:v>8812.7215404631243</c:v>
                </c:pt>
                <c:pt idx="12">
                  <c:v>8548.0543736441414</c:v>
                </c:pt>
                <c:pt idx="13">
                  <c:v>8694.4939548418206</c:v>
                </c:pt>
                <c:pt idx="14">
                  <c:v>8284.7341733129906</c:v>
                </c:pt>
                <c:pt idx="15">
                  <c:v>8760.5303971618123</c:v>
                </c:pt>
                <c:pt idx="16">
                  <c:v>9211.5389678720312</c:v>
                </c:pt>
                <c:pt idx="17">
                  <c:v>9583.3354911001516</c:v>
                </c:pt>
                <c:pt idx="18">
                  <c:v>6270.3453247744528</c:v>
                </c:pt>
                <c:pt idx="19">
                  <c:v>14847.915710652516</c:v>
                </c:pt>
                <c:pt idx="20">
                  <c:v>9503.1663485562149</c:v>
                </c:pt>
                <c:pt idx="21">
                  <c:v>10854.873415039079</c:v>
                </c:pt>
                <c:pt idx="22">
                  <c:v>10269.759258432761</c:v>
                </c:pt>
                <c:pt idx="23">
                  <c:v>10810.111343195365</c:v>
                </c:pt>
                <c:pt idx="24">
                  <c:v>17030.268866131279</c:v>
                </c:pt>
                <c:pt idx="25">
                  <c:v>14779.035003849785</c:v>
                </c:pt>
                <c:pt idx="26">
                  <c:v>14867.65354041536</c:v>
                </c:pt>
                <c:pt idx="27">
                  <c:v>14790.29584623158</c:v>
                </c:pt>
                <c:pt idx="28">
                  <c:v>15138.857119064816</c:v>
                </c:pt>
                <c:pt idx="29">
                  <c:v>14823.644073377898</c:v>
                </c:pt>
                <c:pt idx="30">
                  <c:v>15022.260413626818</c:v>
                </c:pt>
                <c:pt idx="31">
                  <c:v>15291.65020330432</c:v>
                </c:pt>
                <c:pt idx="32">
                  <c:v>15454.970780816009</c:v>
                </c:pt>
                <c:pt idx="33">
                  <c:v>15695.764547242294</c:v>
                </c:pt>
                <c:pt idx="34">
                  <c:v>15697.499158580173</c:v>
                </c:pt>
                <c:pt idx="35">
                  <c:v>14981.102908551786</c:v>
                </c:pt>
                <c:pt idx="36">
                  <c:v>15331.879146669178</c:v>
                </c:pt>
                <c:pt idx="37">
                  <c:v>15303.30790154201</c:v>
                </c:pt>
                <c:pt idx="38">
                  <c:v>15470.408616183733</c:v>
                </c:pt>
                <c:pt idx="39">
                  <c:v>15212.177635614265</c:v>
                </c:pt>
                <c:pt idx="40">
                  <c:v>15186.592094066256</c:v>
                </c:pt>
                <c:pt idx="41">
                  <c:v>15153.570099927241</c:v>
                </c:pt>
                <c:pt idx="42">
                  <c:v>14876.949827893215</c:v>
                </c:pt>
                <c:pt idx="43">
                  <c:v>20534.22307345688</c:v>
                </c:pt>
                <c:pt idx="44">
                  <c:v>15112.90204241798</c:v>
                </c:pt>
                <c:pt idx="45">
                  <c:v>15341.020580968288</c:v>
                </c:pt>
                <c:pt idx="46">
                  <c:v>15493.883589164061</c:v>
                </c:pt>
                <c:pt idx="47">
                  <c:v>10767.652512376837</c:v>
                </c:pt>
                <c:pt idx="48">
                  <c:v>10177.202195617172</c:v>
                </c:pt>
                <c:pt idx="49">
                  <c:v>10726.772565202933</c:v>
                </c:pt>
                <c:pt idx="50">
                  <c:v>10097.14753985397</c:v>
                </c:pt>
                <c:pt idx="51">
                  <c:v>10619.889752225869</c:v>
                </c:pt>
                <c:pt idx="52">
                  <c:v>10165.709801339603</c:v>
                </c:pt>
                <c:pt idx="53">
                  <c:v>9186.8991286350774</c:v>
                </c:pt>
                <c:pt idx="54">
                  <c:v>9319.5110760742264</c:v>
                </c:pt>
                <c:pt idx="55">
                  <c:v>8866.4893370925165</c:v>
                </c:pt>
                <c:pt idx="56">
                  <c:v>9433.3588429163992</c:v>
                </c:pt>
                <c:pt idx="57">
                  <c:v>9403.5758956593945</c:v>
                </c:pt>
                <c:pt idx="58">
                  <c:v>9269.9572163151661</c:v>
                </c:pt>
                <c:pt idx="59">
                  <c:v>8940.5381643548717</c:v>
                </c:pt>
                <c:pt idx="60">
                  <c:v>9378.9087822802576</c:v>
                </c:pt>
                <c:pt idx="61">
                  <c:v>9676.5344165952192</c:v>
                </c:pt>
                <c:pt idx="62">
                  <c:v>14775.261734955364</c:v>
                </c:pt>
                <c:pt idx="63">
                  <c:v>13958.982493289208</c:v>
                </c:pt>
                <c:pt idx="64">
                  <c:v>9425.1982899207924</c:v>
                </c:pt>
                <c:pt idx="65">
                  <c:v>9856.7780387919556</c:v>
                </c:pt>
                <c:pt idx="66">
                  <c:v>9759.8998600477044</c:v>
                </c:pt>
                <c:pt idx="67">
                  <c:v>9698.4844537181962</c:v>
                </c:pt>
                <c:pt idx="68">
                  <c:v>9726.4491548286042</c:v>
                </c:pt>
                <c:pt idx="69">
                  <c:v>10922.660416438654</c:v>
                </c:pt>
                <c:pt idx="70">
                  <c:v>6779.7490395886252</c:v>
                </c:pt>
                <c:pt idx="71">
                  <c:v>16404.013310560484</c:v>
                </c:pt>
                <c:pt idx="72">
                  <c:v>10847.116550930272</c:v>
                </c:pt>
                <c:pt idx="73">
                  <c:v>12114.715370524813</c:v>
                </c:pt>
                <c:pt idx="74">
                  <c:v>11848.931616684231</c:v>
                </c:pt>
                <c:pt idx="75">
                  <c:v>12304.652840298655</c:v>
                </c:pt>
                <c:pt idx="76">
                  <c:v>17861.891614537293</c:v>
                </c:pt>
                <c:pt idx="77">
                  <c:v>12853.729914354411</c:v>
                </c:pt>
                <c:pt idx="78">
                  <c:v>15891.54575179771</c:v>
                </c:pt>
                <c:pt idx="79">
                  <c:v>16639.039006640782</c:v>
                </c:pt>
                <c:pt idx="80">
                  <c:v>16177.653824004508</c:v>
                </c:pt>
                <c:pt idx="81">
                  <c:v>15843.511722860279</c:v>
                </c:pt>
                <c:pt idx="82">
                  <c:v>16127.423315787406</c:v>
                </c:pt>
                <c:pt idx="83">
                  <c:v>15890.444782505332</c:v>
                </c:pt>
                <c:pt idx="84">
                  <c:v>16216.523298596501</c:v>
                </c:pt>
                <c:pt idx="85">
                  <c:v>16133.720980842161</c:v>
                </c:pt>
                <c:pt idx="86">
                  <c:v>15763.058958032248</c:v>
                </c:pt>
                <c:pt idx="87">
                  <c:v>15271.3134467377</c:v>
                </c:pt>
                <c:pt idx="88">
                  <c:v>15494.782060305426</c:v>
                </c:pt>
                <c:pt idx="89">
                  <c:v>15429.222274466016</c:v>
                </c:pt>
                <c:pt idx="90">
                  <c:v>15294.109801066321</c:v>
                </c:pt>
                <c:pt idx="91">
                  <c:v>15583.288072849406</c:v>
                </c:pt>
                <c:pt idx="92">
                  <c:v>15332.187540441091</c:v>
                </c:pt>
                <c:pt idx="93">
                  <c:v>14814.260132866759</c:v>
                </c:pt>
                <c:pt idx="94">
                  <c:v>14708.603046007485</c:v>
                </c:pt>
                <c:pt idx="95">
                  <c:v>15157.065057735768</c:v>
                </c:pt>
                <c:pt idx="96">
                  <c:v>15051.211850248095</c:v>
                </c:pt>
                <c:pt idx="97">
                  <c:v>19921.62196848177</c:v>
                </c:pt>
                <c:pt idx="98">
                  <c:v>14463.157652904509</c:v>
                </c:pt>
                <c:pt idx="99">
                  <c:v>14456.806239599422</c:v>
                </c:pt>
                <c:pt idx="100">
                  <c:v>9463.4694841991241</c:v>
                </c:pt>
                <c:pt idx="101">
                  <c:v>9536.0083906609107</c:v>
                </c:pt>
                <c:pt idx="102">
                  <c:v>8823.1027264807526</c:v>
                </c:pt>
                <c:pt idx="103">
                  <c:v>9395.9722703165771</c:v>
                </c:pt>
                <c:pt idx="104">
                  <c:v>9374.4111586717518</c:v>
                </c:pt>
                <c:pt idx="105">
                  <c:v>9626.5435436749995</c:v>
                </c:pt>
                <c:pt idx="106">
                  <c:v>10073.490848577369</c:v>
                </c:pt>
                <c:pt idx="107">
                  <c:v>9895.2200901137567</c:v>
                </c:pt>
                <c:pt idx="108">
                  <c:v>9928.1769026905349</c:v>
                </c:pt>
                <c:pt idx="109">
                  <c:v>9799.2166215967463</c:v>
                </c:pt>
                <c:pt idx="110">
                  <c:v>9672.9780266578018</c:v>
                </c:pt>
                <c:pt idx="111">
                  <c:v>9727.7422204756349</c:v>
                </c:pt>
                <c:pt idx="112">
                  <c:v>10104.920613169601</c:v>
                </c:pt>
                <c:pt idx="113">
                  <c:v>10306.480403944284</c:v>
                </c:pt>
                <c:pt idx="114">
                  <c:v>10695.848724980506</c:v>
                </c:pt>
                <c:pt idx="115">
                  <c:v>10460.585607011084</c:v>
                </c:pt>
                <c:pt idx="116">
                  <c:v>10481.584516805331</c:v>
                </c:pt>
                <c:pt idx="117">
                  <c:v>10551.248832865202</c:v>
                </c:pt>
                <c:pt idx="118">
                  <c:v>10617.210073666867</c:v>
                </c:pt>
                <c:pt idx="119">
                  <c:v>10092.399904297337</c:v>
                </c:pt>
                <c:pt idx="120">
                  <c:v>11160.279253717421</c:v>
                </c:pt>
                <c:pt idx="121">
                  <c:v>11001.470946934904</c:v>
                </c:pt>
                <c:pt idx="122">
                  <c:v>7587.4844486174952</c:v>
                </c:pt>
                <c:pt idx="123">
                  <c:v>16713.798671808094</c:v>
                </c:pt>
                <c:pt idx="124">
                  <c:v>11012.965873227931</c:v>
                </c:pt>
                <c:pt idx="125">
                  <c:v>11219.631823451045</c:v>
                </c:pt>
                <c:pt idx="126">
                  <c:v>12552.575516177047</c:v>
                </c:pt>
                <c:pt idx="127">
                  <c:v>14613.145149106373</c:v>
                </c:pt>
                <c:pt idx="128">
                  <c:v>14907.862794638695</c:v>
                </c:pt>
                <c:pt idx="129">
                  <c:v>16335.34840874857</c:v>
                </c:pt>
                <c:pt idx="130">
                  <c:v>18660.484180850799</c:v>
                </c:pt>
                <c:pt idx="131">
                  <c:v>18777.24812749687</c:v>
                </c:pt>
                <c:pt idx="132">
                  <c:v>20330.379336221675</c:v>
                </c:pt>
                <c:pt idx="133">
                  <c:v>17529.067801528236</c:v>
                </c:pt>
                <c:pt idx="134">
                  <c:v>17213.384639461692</c:v>
                </c:pt>
                <c:pt idx="135">
                  <c:v>17441.50732299218</c:v>
                </c:pt>
                <c:pt idx="136">
                  <c:v>18184.758220873628</c:v>
                </c:pt>
                <c:pt idx="137">
                  <c:v>17963.266830686789</c:v>
                </c:pt>
                <c:pt idx="138">
                  <c:v>17790.207608956393</c:v>
                </c:pt>
                <c:pt idx="139">
                  <c:v>17394.29445481794</c:v>
                </c:pt>
                <c:pt idx="140">
                  <c:v>18052.017347038971</c:v>
                </c:pt>
                <c:pt idx="141">
                  <c:v>16869.166502236127</c:v>
                </c:pt>
                <c:pt idx="142">
                  <c:v>17133.385600049292</c:v>
                </c:pt>
                <c:pt idx="143">
                  <c:v>16259.907879613793</c:v>
                </c:pt>
                <c:pt idx="144">
                  <c:v>15715.460256807346</c:v>
                </c:pt>
                <c:pt idx="145">
                  <c:v>15993.516486376089</c:v>
                </c:pt>
                <c:pt idx="146">
                  <c:v>14896.47021793</c:v>
                </c:pt>
                <c:pt idx="147">
                  <c:v>16209.817203855098</c:v>
                </c:pt>
                <c:pt idx="148">
                  <c:v>15240.090085658174</c:v>
                </c:pt>
                <c:pt idx="149">
                  <c:v>20392.488397244022</c:v>
                </c:pt>
                <c:pt idx="150">
                  <c:v>14758.955617749325</c:v>
                </c:pt>
                <c:pt idx="151">
                  <c:v>15677.742198755283</c:v>
                </c:pt>
                <c:pt idx="152">
                  <c:v>10164.962121511653</c:v>
                </c:pt>
                <c:pt idx="153">
                  <c:v>10886.476490544623</c:v>
                </c:pt>
                <c:pt idx="154">
                  <c:v>9650.6024310713929</c:v>
                </c:pt>
                <c:pt idx="155">
                  <c:v>10178.420644654259</c:v>
                </c:pt>
                <c:pt idx="156">
                  <c:v>9995.572469472274</c:v>
                </c:pt>
                <c:pt idx="157">
                  <c:v>10010.078089147037</c:v>
                </c:pt>
                <c:pt idx="158">
                  <c:v>10199.974997683243</c:v>
                </c:pt>
                <c:pt idx="159">
                  <c:v>10218.933776403646</c:v>
                </c:pt>
                <c:pt idx="160">
                  <c:v>10260.445620324484</c:v>
                </c:pt>
                <c:pt idx="161">
                  <c:v>10121.224813619496</c:v>
                </c:pt>
                <c:pt idx="162">
                  <c:v>10220.578548730737</c:v>
                </c:pt>
                <c:pt idx="163">
                  <c:v>10039.959702707425</c:v>
                </c:pt>
                <c:pt idx="164">
                  <c:v>10843.464189191156</c:v>
                </c:pt>
                <c:pt idx="165">
                  <c:v>10744.282174854538</c:v>
                </c:pt>
                <c:pt idx="166">
                  <c:v>11355.37419082487</c:v>
                </c:pt>
                <c:pt idx="167">
                  <c:v>10673.197948368323</c:v>
                </c:pt>
                <c:pt idx="168">
                  <c:v>11736.228288241258</c:v>
                </c:pt>
                <c:pt idx="169">
                  <c:v>10681.280689227251</c:v>
                </c:pt>
                <c:pt idx="170">
                  <c:v>11441.096512011967</c:v>
                </c:pt>
                <c:pt idx="171">
                  <c:v>10765.684924663321</c:v>
                </c:pt>
                <c:pt idx="172">
                  <c:v>12310.979687904994</c:v>
                </c:pt>
                <c:pt idx="173">
                  <c:v>12407.514070314208</c:v>
                </c:pt>
                <c:pt idx="174">
                  <c:v>11811.327369286453</c:v>
                </c:pt>
                <c:pt idx="175">
                  <c:v>12392.672950079246</c:v>
                </c:pt>
                <c:pt idx="176">
                  <c:v>12570.17847441977</c:v>
                </c:pt>
                <c:pt idx="177">
                  <c:v>10347.154129097667</c:v>
                </c:pt>
                <c:pt idx="178">
                  <c:v>13416.534276149845</c:v>
                </c:pt>
                <c:pt idx="179">
                  <c:v>13090.28782780015</c:v>
                </c:pt>
                <c:pt idx="180">
                  <c:v>19754.866581558912</c:v>
                </c:pt>
                <c:pt idx="181">
                  <c:v>21911.759146217359</c:v>
                </c:pt>
                <c:pt idx="182">
                  <c:v>18760.342930832423</c:v>
                </c:pt>
                <c:pt idx="183">
                  <c:v>19003.899728111166</c:v>
                </c:pt>
                <c:pt idx="184">
                  <c:v>18783.445147799979</c:v>
                </c:pt>
                <c:pt idx="185">
                  <c:v>18540.238433170922</c:v>
                </c:pt>
                <c:pt idx="186">
                  <c:v>14742.7384825139</c:v>
                </c:pt>
                <c:pt idx="187">
                  <c:v>17903.073039645253</c:v>
                </c:pt>
                <c:pt idx="188">
                  <c:v>17092.22833051029</c:v>
                </c:pt>
                <c:pt idx="189">
                  <c:v>17651.918877069031</c:v>
                </c:pt>
                <c:pt idx="190">
                  <c:v>17777.303829976408</c:v>
                </c:pt>
                <c:pt idx="191">
                  <c:v>18410.102702993932</c:v>
                </c:pt>
                <c:pt idx="192">
                  <c:v>19716.667151824317</c:v>
                </c:pt>
                <c:pt idx="193">
                  <c:v>17178.800324451367</c:v>
                </c:pt>
                <c:pt idx="194">
                  <c:v>18058.003727940752</c:v>
                </c:pt>
                <c:pt idx="195">
                  <c:v>15314.713180101124</c:v>
                </c:pt>
              </c:numCache>
            </c:numRef>
          </c:xVal>
          <c:yVal>
            <c:numRef>
              <c:f>Decomp!$D$63:$D$258</c:f>
              <c:numCache>
                <c:formatCode>General</c:formatCode>
                <c:ptCount val="196"/>
                <c:pt idx="0">
                  <c:v>-321.39291426233285</c:v>
                </c:pt>
                <c:pt idx="1">
                  <c:v>-1042.978392720137</c:v>
                </c:pt>
                <c:pt idx="2">
                  <c:v>-1479.0684320617493</c:v>
                </c:pt>
                <c:pt idx="3">
                  <c:v>-458.45769111368918</c:v>
                </c:pt>
                <c:pt idx="4">
                  <c:v>-881.12741795173406</c:v>
                </c:pt>
                <c:pt idx="5">
                  <c:v>-1002.3509646630246</c:v>
                </c:pt>
                <c:pt idx="6">
                  <c:v>-1145.4920090575633</c:v>
                </c:pt>
                <c:pt idx="7">
                  <c:v>1054.96959520581</c:v>
                </c:pt>
                <c:pt idx="8">
                  <c:v>-1673.3866560496635</c:v>
                </c:pt>
                <c:pt idx="9">
                  <c:v>-964.84935890662382</c:v>
                </c:pt>
                <c:pt idx="10">
                  <c:v>-515.24448807878616</c:v>
                </c:pt>
                <c:pt idx="11">
                  <c:v>-1096.5841884631245</c:v>
                </c:pt>
                <c:pt idx="12">
                  <c:v>-486.31766964414146</c:v>
                </c:pt>
                <c:pt idx="13">
                  <c:v>-598.56604484182026</c:v>
                </c:pt>
                <c:pt idx="14">
                  <c:v>256.68504568700882</c:v>
                </c:pt>
                <c:pt idx="15">
                  <c:v>5.8133278381883429</c:v>
                </c:pt>
                <c:pt idx="16">
                  <c:v>-675.48307587203089</c:v>
                </c:pt>
                <c:pt idx="17">
                  <c:v>-600.78266610015089</c:v>
                </c:pt>
                <c:pt idx="18">
                  <c:v>130.43619922554717</c:v>
                </c:pt>
                <c:pt idx="19">
                  <c:v>-1092.3375006525166</c:v>
                </c:pt>
                <c:pt idx="20">
                  <c:v>412.94049744378572</c:v>
                </c:pt>
                <c:pt idx="21">
                  <c:v>-1156.6517090390789</c:v>
                </c:pt>
                <c:pt idx="22">
                  <c:v>-2395.4037744327616</c:v>
                </c:pt>
                <c:pt idx="23">
                  <c:v>2338.0701468046354</c:v>
                </c:pt>
                <c:pt idx="24">
                  <c:v>-70.438266131277487</c:v>
                </c:pt>
                <c:pt idx="25">
                  <c:v>770.91113615021459</c:v>
                </c:pt>
                <c:pt idx="26">
                  <c:v>-426.57516041535928</c:v>
                </c:pt>
                <c:pt idx="27">
                  <c:v>313.82377376841941</c:v>
                </c:pt>
                <c:pt idx="28">
                  <c:v>-678.67187906481558</c:v>
                </c:pt>
                <c:pt idx="29">
                  <c:v>-1395.899193377898</c:v>
                </c:pt>
                <c:pt idx="30">
                  <c:v>1799.7997363731829</c:v>
                </c:pt>
                <c:pt idx="31">
                  <c:v>-2184.6992933043202</c:v>
                </c:pt>
                <c:pt idx="32">
                  <c:v>-1944.0943408160092</c:v>
                </c:pt>
                <c:pt idx="33">
                  <c:v>566.8336027577061</c:v>
                </c:pt>
                <c:pt idx="34">
                  <c:v>-20.509218580173183</c:v>
                </c:pt>
                <c:pt idx="35">
                  <c:v>-425.04820855178514</c:v>
                </c:pt>
                <c:pt idx="36">
                  <c:v>1365.148453330823</c:v>
                </c:pt>
                <c:pt idx="37">
                  <c:v>1076.2778084579895</c:v>
                </c:pt>
                <c:pt idx="38">
                  <c:v>1268.1847638162653</c:v>
                </c:pt>
                <c:pt idx="39">
                  <c:v>144.68875438573377</c:v>
                </c:pt>
                <c:pt idx="40">
                  <c:v>-111.97076406625638</c:v>
                </c:pt>
                <c:pt idx="41">
                  <c:v>-30.678829927241168</c:v>
                </c:pt>
                <c:pt idx="42">
                  <c:v>536.9019021067852</c:v>
                </c:pt>
                <c:pt idx="43">
                  <c:v>-375.16821345688004</c:v>
                </c:pt>
                <c:pt idx="44">
                  <c:v>4502.4455975820201</c:v>
                </c:pt>
                <c:pt idx="45">
                  <c:v>2793.0433190317126</c:v>
                </c:pt>
                <c:pt idx="46">
                  <c:v>-4340.1891491640617</c:v>
                </c:pt>
                <c:pt idx="47">
                  <c:v>332.07345762316254</c:v>
                </c:pt>
                <c:pt idx="48">
                  <c:v>-1026.7102096171711</c:v>
                </c:pt>
                <c:pt idx="49">
                  <c:v>-1815.9542322029338</c:v>
                </c:pt>
                <c:pt idx="50">
                  <c:v>-1592.6011908539695</c:v>
                </c:pt>
                <c:pt idx="51">
                  <c:v>-988.37441922586913</c:v>
                </c:pt>
                <c:pt idx="52">
                  <c:v>-698.7815503396032</c:v>
                </c:pt>
                <c:pt idx="53">
                  <c:v>489.1988563649229</c:v>
                </c:pt>
                <c:pt idx="54">
                  <c:v>-149.91223907422682</c:v>
                </c:pt>
                <c:pt idx="55">
                  <c:v>346.01611190748372</c:v>
                </c:pt>
                <c:pt idx="56">
                  <c:v>-352.92530891639944</c:v>
                </c:pt>
                <c:pt idx="57">
                  <c:v>323.13848334060458</c:v>
                </c:pt>
                <c:pt idx="58">
                  <c:v>40.428941684833262</c:v>
                </c:pt>
                <c:pt idx="59">
                  <c:v>2563.1133256451285</c:v>
                </c:pt>
                <c:pt idx="60">
                  <c:v>130.59087271974204</c:v>
                </c:pt>
                <c:pt idx="61">
                  <c:v>1953.8256634047812</c:v>
                </c:pt>
                <c:pt idx="62">
                  <c:v>-1077.0040749553646</c:v>
                </c:pt>
                <c:pt idx="63">
                  <c:v>-969.68955328920856</c:v>
                </c:pt>
                <c:pt idx="64">
                  <c:v>3766.8954300792084</c:v>
                </c:pt>
                <c:pt idx="65">
                  <c:v>1667.3211412080436</c:v>
                </c:pt>
                <c:pt idx="66">
                  <c:v>1681.4029599522964</c:v>
                </c:pt>
                <c:pt idx="67">
                  <c:v>811.61080628180389</c:v>
                </c:pt>
                <c:pt idx="68">
                  <c:v>90.436151171395977</c:v>
                </c:pt>
                <c:pt idx="69">
                  <c:v>-103.83867643865415</c:v>
                </c:pt>
                <c:pt idx="70">
                  <c:v>175.13115441137506</c:v>
                </c:pt>
                <c:pt idx="71">
                  <c:v>737.49996943951555</c:v>
                </c:pt>
                <c:pt idx="72">
                  <c:v>-44.049580930271986</c:v>
                </c:pt>
                <c:pt idx="73">
                  <c:v>-1247.2884805248123</c:v>
                </c:pt>
                <c:pt idx="74">
                  <c:v>-2368.930257684231</c:v>
                </c:pt>
                <c:pt idx="75">
                  <c:v>1038.284439701345</c:v>
                </c:pt>
                <c:pt idx="76">
                  <c:v>730.4014954627055</c:v>
                </c:pt>
                <c:pt idx="77">
                  <c:v>4535.1668056455892</c:v>
                </c:pt>
                <c:pt idx="78">
                  <c:v>275.51814820228901</c:v>
                </c:pt>
                <c:pt idx="79">
                  <c:v>690.86112335922007</c:v>
                </c:pt>
                <c:pt idx="80">
                  <c:v>668.54129599549196</c:v>
                </c:pt>
                <c:pt idx="81">
                  <c:v>-516.8140428602801</c:v>
                </c:pt>
                <c:pt idx="82">
                  <c:v>-1383.3169857874054</c:v>
                </c:pt>
                <c:pt idx="83">
                  <c:v>1859.4708574946671</c:v>
                </c:pt>
                <c:pt idx="84">
                  <c:v>-882.11583859650091</c:v>
                </c:pt>
                <c:pt idx="85">
                  <c:v>1150.9260791578381</c:v>
                </c:pt>
                <c:pt idx="86">
                  <c:v>75.165981967751577</c:v>
                </c:pt>
                <c:pt idx="87">
                  <c:v>299.41558326230006</c:v>
                </c:pt>
                <c:pt idx="88">
                  <c:v>580.09965969457335</c:v>
                </c:pt>
                <c:pt idx="89">
                  <c:v>824.66047553398494</c:v>
                </c:pt>
                <c:pt idx="90">
                  <c:v>-571.45677106632138</c:v>
                </c:pt>
                <c:pt idx="91">
                  <c:v>-426.2056028494062</c:v>
                </c:pt>
                <c:pt idx="92">
                  <c:v>170.15907955890907</c:v>
                </c:pt>
                <c:pt idx="93">
                  <c:v>980.72298713324199</c:v>
                </c:pt>
                <c:pt idx="94">
                  <c:v>-338.92394600748594</c:v>
                </c:pt>
                <c:pt idx="95">
                  <c:v>1066.6489722642309</c:v>
                </c:pt>
                <c:pt idx="96">
                  <c:v>2254.8885197519048</c:v>
                </c:pt>
                <c:pt idx="97">
                  <c:v>1318.1431915182293</c:v>
                </c:pt>
                <c:pt idx="98">
                  <c:v>-1814.4359429045089</c:v>
                </c:pt>
                <c:pt idx="99">
                  <c:v>-3363.1140195994212</c:v>
                </c:pt>
                <c:pt idx="100">
                  <c:v>615.21319580087584</c:v>
                </c:pt>
                <c:pt idx="101">
                  <c:v>166.57101833908928</c:v>
                </c:pt>
                <c:pt idx="102">
                  <c:v>1413.462883519247</c:v>
                </c:pt>
                <c:pt idx="103">
                  <c:v>145.37213568342304</c:v>
                </c:pt>
                <c:pt idx="104">
                  <c:v>98.215626328248618</c:v>
                </c:pt>
                <c:pt idx="105">
                  <c:v>-190.11921267499929</c:v>
                </c:pt>
                <c:pt idx="106">
                  <c:v>748.01255142263108</c:v>
                </c:pt>
                <c:pt idx="107">
                  <c:v>16.193844886243824</c:v>
                </c:pt>
                <c:pt idx="108">
                  <c:v>175.31116730946451</c:v>
                </c:pt>
                <c:pt idx="109">
                  <c:v>-487.15442459674705</c:v>
                </c:pt>
                <c:pt idx="110">
                  <c:v>697.00032334219759</c:v>
                </c:pt>
                <c:pt idx="111">
                  <c:v>1531.5427095243649</c:v>
                </c:pt>
                <c:pt idx="112">
                  <c:v>-209.26144916960038</c:v>
                </c:pt>
                <c:pt idx="113">
                  <c:v>-273.72120394428384</c:v>
                </c:pt>
                <c:pt idx="114">
                  <c:v>-160.6128749805066</c:v>
                </c:pt>
                <c:pt idx="115">
                  <c:v>-89.936837011084208</c:v>
                </c:pt>
                <c:pt idx="116">
                  <c:v>118.01125319466883</c:v>
                </c:pt>
                <c:pt idx="117">
                  <c:v>-520.83609286520186</c:v>
                </c:pt>
                <c:pt idx="118">
                  <c:v>114.12240633313195</c:v>
                </c:pt>
                <c:pt idx="119">
                  <c:v>627.20029570266342</c:v>
                </c:pt>
                <c:pt idx="120">
                  <c:v>-241.5655537174207</c:v>
                </c:pt>
                <c:pt idx="121">
                  <c:v>-594.95493693490425</c:v>
                </c:pt>
                <c:pt idx="122">
                  <c:v>879.85382238250531</c:v>
                </c:pt>
                <c:pt idx="123">
                  <c:v>822.25431819190635</c:v>
                </c:pt>
                <c:pt idx="124">
                  <c:v>-76.486153227931936</c:v>
                </c:pt>
                <c:pt idx="125">
                  <c:v>-214.09928345104527</c:v>
                </c:pt>
                <c:pt idx="126">
                  <c:v>-2037.1169361770462</c:v>
                </c:pt>
                <c:pt idx="127">
                  <c:v>-2095.8249391063728</c:v>
                </c:pt>
                <c:pt idx="128">
                  <c:v>4145.3411853613034</c:v>
                </c:pt>
                <c:pt idx="129">
                  <c:v>2263.3136512514284</c:v>
                </c:pt>
                <c:pt idx="130">
                  <c:v>-569.66210085079729</c:v>
                </c:pt>
                <c:pt idx="131">
                  <c:v>973.85871250312994</c:v>
                </c:pt>
                <c:pt idx="132">
                  <c:v>-1323.098836221674</c:v>
                </c:pt>
                <c:pt idx="133">
                  <c:v>272.46984847176282</c:v>
                </c:pt>
                <c:pt idx="134">
                  <c:v>-1325.2137194616917</c:v>
                </c:pt>
                <c:pt idx="135">
                  <c:v>1197.0444770078211</c:v>
                </c:pt>
                <c:pt idx="136">
                  <c:v>-1585.2761208736265</c:v>
                </c:pt>
                <c:pt idx="137">
                  <c:v>844.56495931321115</c:v>
                </c:pt>
                <c:pt idx="138">
                  <c:v>1045.7816410436062</c:v>
                </c:pt>
                <c:pt idx="139">
                  <c:v>-2142.3481448179409</c:v>
                </c:pt>
                <c:pt idx="140">
                  <c:v>-969.83586703897163</c:v>
                </c:pt>
                <c:pt idx="141">
                  <c:v>1000.0831477638749</c:v>
                </c:pt>
                <c:pt idx="142">
                  <c:v>-224.84181004929269</c:v>
                </c:pt>
                <c:pt idx="143">
                  <c:v>-41.89237961379331</c:v>
                </c:pt>
                <c:pt idx="144">
                  <c:v>-692.46094680734677</c:v>
                </c:pt>
                <c:pt idx="145">
                  <c:v>-481.78404637608946</c:v>
                </c:pt>
                <c:pt idx="146">
                  <c:v>1670.161502070001</c:v>
                </c:pt>
                <c:pt idx="147">
                  <c:v>1182.7668061449003</c:v>
                </c:pt>
                <c:pt idx="148">
                  <c:v>2154.5051643418246</c:v>
                </c:pt>
                <c:pt idx="149">
                  <c:v>-487.85633724402214</c:v>
                </c:pt>
                <c:pt idx="150">
                  <c:v>-1109.3030977493254</c:v>
                </c:pt>
                <c:pt idx="151">
                  <c:v>-3799.3282687552819</c:v>
                </c:pt>
                <c:pt idx="152">
                  <c:v>496.31189848834765</c:v>
                </c:pt>
                <c:pt idx="153">
                  <c:v>-275.14844054462264</c:v>
                </c:pt>
                <c:pt idx="154">
                  <c:v>-832.97189707139296</c:v>
                </c:pt>
                <c:pt idx="155">
                  <c:v>380.27975534574034</c:v>
                </c:pt>
                <c:pt idx="156">
                  <c:v>896.99501052772575</c:v>
                </c:pt>
                <c:pt idx="157">
                  <c:v>154.08261085296363</c:v>
                </c:pt>
                <c:pt idx="158">
                  <c:v>161.62315231675711</c:v>
                </c:pt>
                <c:pt idx="159">
                  <c:v>-89.969906403646746</c:v>
                </c:pt>
                <c:pt idx="160">
                  <c:v>84.392139675515864</c:v>
                </c:pt>
                <c:pt idx="161">
                  <c:v>238.69730638050351</c:v>
                </c:pt>
                <c:pt idx="162">
                  <c:v>140.34919126926252</c:v>
                </c:pt>
                <c:pt idx="163">
                  <c:v>2409.3132972925741</c:v>
                </c:pt>
                <c:pt idx="164">
                  <c:v>247.21116080884349</c:v>
                </c:pt>
                <c:pt idx="165">
                  <c:v>779.48179514546246</c:v>
                </c:pt>
                <c:pt idx="166">
                  <c:v>-512.08227082487065</c:v>
                </c:pt>
                <c:pt idx="167">
                  <c:v>414.79574163167672</c:v>
                </c:pt>
                <c:pt idx="168">
                  <c:v>-585.55071824125844</c:v>
                </c:pt>
                <c:pt idx="169">
                  <c:v>-45.482469227250476</c:v>
                </c:pt>
                <c:pt idx="170">
                  <c:v>-817.70098201196743</c:v>
                </c:pt>
                <c:pt idx="171">
                  <c:v>-305.87085466332064</c:v>
                </c:pt>
                <c:pt idx="172">
                  <c:v>-2148.8302379049928</c:v>
                </c:pt>
                <c:pt idx="173">
                  <c:v>-2171.6188803142086</c:v>
                </c:pt>
                <c:pt idx="174">
                  <c:v>-1994.7772712864535</c:v>
                </c:pt>
                <c:pt idx="175">
                  <c:v>3386.5553999207532</c:v>
                </c:pt>
                <c:pt idx="176">
                  <c:v>-493.32145441977082</c:v>
                </c:pt>
                <c:pt idx="177">
                  <c:v>950.67971090233186</c:v>
                </c:pt>
                <c:pt idx="178">
                  <c:v>-1982.6060261498442</c:v>
                </c:pt>
                <c:pt idx="179">
                  <c:v>-2184.9824478001501</c:v>
                </c:pt>
                <c:pt idx="180">
                  <c:v>510.44918844108906</c:v>
                </c:pt>
                <c:pt idx="181">
                  <c:v>-85.715356217358931</c:v>
                </c:pt>
                <c:pt idx="182">
                  <c:v>1757.0491891675774</c:v>
                </c:pt>
                <c:pt idx="183">
                  <c:v>-13.714838111165591</c:v>
                </c:pt>
                <c:pt idx="184">
                  <c:v>452.44714220002061</c:v>
                </c:pt>
                <c:pt idx="185">
                  <c:v>-1313.5823431709214</c:v>
                </c:pt>
                <c:pt idx="186">
                  <c:v>-1198.0060425139</c:v>
                </c:pt>
                <c:pt idx="187">
                  <c:v>602.06601035474887</c:v>
                </c:pt>
                <c:pt idx="188">
                  <c:v>-1291.2114705102904</c:v>
                </c:pt>
                <c:pt idx="189">
                  <c:v>1657.7191529309675</c:v>
                </c:pt>
                <c:pt idx="190">
                  <c:v>941.02745002359006</c:v>
                </c:pt>
                <c:pt idx="191">
                  <c:v>-1320.8818529939308</c:v>
                </c:pt>
                <c:pt idx="192">
                  <c:v>-1556.7922418243179</c:v>
                </c:pt>
                <c:pt idx="193">
                  <c:v>1273.3758755486342</c:v>
                </c:pt>
                <c:pt idx="194">
                  <c:v>-500.16221794075318</c:v>
                </c:pt>
                <c:pt idx="195">
                  <c:v>-1398.9055901011234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D70-9725-67341003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84575"/>
        <c:axId val="1195040303"/>
      </c:scatterChart>
      <c:valAx>
        <c:axId val="1413284575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40303"/>
        <c:crosses val="autoZero"/>
        <c:crossBetween val="midCat"/>
      </c:valAx>
      <c:valAx>
        <c:axId val="11950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- Q Plot : All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Analysis'!$D$2:$D$197</c:f>
              <c:numCache>
                <c:formatCode>General</c:formatCode>
                <c:ptCount val="196"/>
                <c:pt idx="0">
                  <c:v>-2.5865618340258134</c:v>
                </c:pt>
                <c:pt idx="1">
                  <c:v>-2.3282664584219841</c:v>
                </c:pt>
                <c:pt idx="2">
                  <c:v>-2.168745106749018</c:v>
                </c:pt>
                <c:pt idx="3">
                  <c:v>-2.0505978857627323</c:v>
                </c:pt>
                <c:pt idx="4">
                  <c:v>-1.9556177182234387</c:v>
                </c:pt>
                <c:pt idx="5">
                  <c:v>-1.8755704610122894</c:v>
                </c:pt>
                <c:pt idx="6">
                  <c:v>-1.8059998221540874</c:v>
                </c:pt>
                <c:pt idx="7">
                  <c:v>-1.744210167867885</c:v>
                </c:pt>
                <c:pt idx="8">
                  <c:v>-1.6884413912930425</c:v>
                </c:pt>
                <c:pt idx="9">
                  <c:v>-1.6374780950532091</c:v>
                </c:pt>
                <c:pt idx="10">
                  <c:v>-1.5904442892246196</c:v>
                </c:pt>
                <c:pt idx="11">
                  <c:v>-1.546686850177291</c:v>
                </c:pt>
                <c:pt idx="12">
                  <c:v>-1.5057052441899328</c:v>
                </c:pt>
                <c:pt idx="13">
                  <c:v>-1.4671070420625529</c:v>
                </c:pt>
                <c:pt idx="14">
                  <c:v>-1.4305786135649234</c:v>
                </c:pt>
                <c:pt idx="15">
                  <c:v>-1.3958651661841475</c:v>
                </c:pt>
                <c:pt idx="16">
                  <c:v>-1.3627567571038064</c:v>
                </c:pt>
                <c:pt idx="17">
                  <c:v>-1.3310782484208026</c:v>
                </c:pt>
                <c:pt idx="18">
                  <c:v>-1.3006819389087665</c:v>
                </c:pt>
                <c:pt idx="19">
                  <c:v>-1.2714420571847387</c:v>
                </c:pt>
                <c:pt idx="20">
                  <c:v>-1.2432505773692153</c:v>
                </c:pt>
                <c:pt idx="21">
                  <c:v>-1.2160139923626447</c:v>
                </c:pt>
                <c:pt idx="22">
                  <c:v>-1.1896507923992681</c:v>
                </c:pt>
                <c:pt idx="23">
                  <c:v>-1.1640894710216165</c:v>
                </c:pt>
                <c:pt idx="24">
                  <c:v>-1.1392669309527217</c:v>
                </c:pt>
                <c:pt idx="25">
                  <c:v>-1.1151271970038126</c:v>
                </c:pt>
                <c:pt idx="26">
                  <c:v>-1.0916203674341685</c:v>
                </c:pt>
                <c:pt idx="27">
                  <c:v>-1.0687017524532445</c:v>
                </c:pt>
                <c:pt idx="28">
                  <c:v>-1.0463311610209207</c:v>
                </c:pt>
                <c:pt idx="29">
                  <c:v>-1.0244723062163812</c:v>
                </c:pt>
                <c:pt idx="30">
                  <c:v>-1.0030923061915484</c:v>
                </c:pt>
                <c:pt idx="31">
                  <c:v>-0.98216126277312399</c:v>
                </c:pt>
                <c:pt idx="32">
                  <c:v>-0.96165190359447417</c:v>
                </c:pt>
                <c:pt idx="33">
                  <c:v>-0.9415392765531988</c:v>
                </c:pt>
                <c:pt idx="34">
                  <c:v>-0.92180048763540789</c:v>
                </c:pt>
                <c:pt idx="35">
                  <c:v>-0.9024144748923123</c:v>
                </c:pt>
                <c:pt idx="36">
                  <c:v>-0.88336181272064285</c:v>
                </c:pt>
                <c:pt idx="37">
                  <c:v>-0.86462454167613256</c:v>
                </c:pt>
                <c:pt idx="38">
                  <c:v>-0.84618601990532005</c:v>
                </c:pt>
                <c:pt idx="39">
                  <c:v>-0.8280307929655395</c:v>
                </c:pt>
                <c:pt idx="40">
                  <c:v>-0.81014447935373346</c:v>
                </c:pt>
                <c:pt idx="41">
                  <c:v>-0.79251366951058544</c:v>
                </c:pt>
                <c:pt idx="42">
                  <c:v>-0.77512583642923227</c:v>
                </c:pt>
                <c:pt idx="43">
                  <c:v>-0.75796925629472378</c:v>
                </c:pt>
                <c:pt idx="44">
                  <c:v>-0.74103293782445112</c:v>
                </c:pt>
                <c:pt idx="45">
                  <c:v>-0.72430655918147191</c:v>
                </c:pt>
                <c:pt idx="46">
                  <c:v>-0.70778041150001159</c:v>
                </c:pt>
                <c:pt idx="47">
                  <c:v>-0.69144534820196768</c:v>
                </c:pt>
                <c:pt idx="48">
                  <c:v>-0.67529273939999568</c:v>
                </c:pt>
                <c:pt idx="49">
                  <c:v>-0.65931443078091867</c:v>
                </c:pt>
                <c:pt idx="50">
                  <c:v>-0.6435027064459431</c:v>
                </c:pt>
                <c:pt idx="51">
                  <c:v>-0.62785025525425397</c:v>
                </c:pt>
                <c:pt idx="52">
                  <c:v>-0.61235014027608203</c:v>
                </c:pt>
                <c:pt idx="53">
                  <c:v>-0.59699577101205548</c:v>
                </c:pt>
                <c:pt idx="54">
                  <c:v>-0.58178087807903123</c:v>
                </c:pt>
                <c:pt idx="55">
                  <c:v>-0.56669949009980292</c:v>
                </c:pt>
                <c:pt idx="56">
                  <c:v>-0.55174591256606287</c:v>
                </c:pt>
                <c:pt idx="57">
                  <c:v>-0.53691470847161615</c:v>
                </c:pt>
                <c:pt idx="58">
                  <c:v>-0.52220068053669544</c:v>
                </c:pt>
                <c:pt idx="59">
                  <c:v>-0.50759885486493517</c:v>
                </c:pt>
                <c:pt idx="60">
                  <c:v>-0.49310446589255957</c:v>
                </c:pt>
                <c:pt idx="61">
                  <c:v>-0.47871294250501445</c:v>
                </c:pt>
                <c:pt idx="62">
                  <c:v>-0.46441989520997595</c:v>
                </c:pt>
                <c:pt idx="63">
                  <c:v>-0.45022110426766226</c:v>
                </c:pt>
                <c:pt idx="64">
                  <c:v>-0.43611250868988949</c:v>
                </c:pt>
                <c:pt idx="65">
                  <c:v>-0.42209019602856734</c:v>
                </c:pt>
                <c:pt idx="66">
                  <c:v>-0.40815039288247457</c:v>
                </c:pt>
                <c:pt idx="67">
                  <c:v>-0.39428945605835042</c:v>
                </c:pt>
                <c:pt idx="68">
                  <c:v>-0.38050386432868982</c:v>
                </c:pt>
                <c:pt idx="69">
                  <c:v>-0.3667902107342666</c:v>
                </c:pt>
                <c:pt idx="70">
                  <c:v>-0.35314519538440592</c:v>
                </c:pt>
                <c:pt idx="71">
                  <c:v>-0.33956561871246627</c:v>
                </c:pt>
                <c:pt idx="72">
                  <c:v>-0.32604837514794355</c:v>
                </c:pt>
                <c:pt idx="73">
                  <c:v>-0.31259044717013429</c:v>
                </c:pt>
                <c:pt idx="74">
                  <c:v>-0.29918889971143481</c:v>
                </c:pt>
                <c:pt idx="75">
                  <c:v>-0.28584087488116566</c:v>
                </c:pt>
                <c:pt idx="76">
                  <c:v>-0.27254358698332165</c:v>
                </c:pt>
                <c:pt idx="77">
                  <c:v>-0.25929431780389767</c:v>
                </c:pt>
                <c:pt idx="78">
                  <c:v>-0.2460904121454566</c:v>
                </c:pt>
                <c:pt idx="79">
                  <c:v>-0.23292927358841639</c:v>
                </c:pt>
                <c:pt idx="80">
                  <c:v>-0.21980836046015303</c:v>
                </c:pt>
                <c:pt idx="81">
                  <c:v>-0.20672518199447595</c:v>
                </c:pt>
                <c:pt idx="82">
                  <c:v>-0.19367729466533853</c:v>
                </c:pt>
                <c:pt idx="83">
                  <c:v>-0.18066229867982395</c:v>
                </c:pt>
                <c:pt idx="84">
                  <c:v>-0.16767783461649588</c:v>
                </c:pt>
                <c:pt idx="85">
                  <c:v>-0.15472158019615487</c:v>
                </c:pt>
                <c:pt idx="86">
                  <c:v>-0.14179124717288322</c:v>
                </c:pt>
                <c:pt idx="87">
                  <c:v>-0.12888457833402164</c:v>
                </c:pt>
                <c:pt idx="88">
                  <c:v>-0.11599934459839566</c:v>
                </c:pt>
                <c:pt idx="89">
                  <c:v>-0.10313334220271109</c:v>
                </c:pt>
                <c:pt idx="90">
                  <c:v>-9.0284389966571121E-2</c:v>
                </c:pt>
                <c:pt idx="91">
                  <c:v>-7.7450326627036353E-2</c:v>
                </c:pt>
                <c:pt idx="92">
                  <c:v>-6.4629008234059607E-2</c:v>
                </c:pt>
                <c:pt idx="93">
                  <c:v>-5.1818305598486332E-2</c:v>
                </c:pt>
                <c:pt idx="94">
                  <c:v>-3.9016101784610818E-2</c:v>
                </c:pt>
                <c:pt idx="95">
                  <c:v>-2.6220289639540813E-2</c:v>
                </c:pt>
                <c:pt idx="96">
                  <c:v>-1.3428769351829666E-2</c:v>
                </c:pt>
                <c:pt idx="97">
                  <c:v>-6.3944603200352332E-4</c:v>
                </c:pt>
                <c:pt idx="98">
                  <c:v>1.2149772692265554E-2</c:v>
                </c:pt>
                <c:pt idx="99">
                  <c:v>2.4940979073506495E-2</c:v>
                </c:pt>
                <c:pt idx="100">
                  <c:v>3.7736267641441154E-2</c:v>
                </c:pt>
                <c:pt idx="101">
                  <c:v>5.0537737606740192E-2</c:v>
                </c:pt>
                <c:pt idx="102">
                  <c:v>6.3347495278708907E-2</c:v>
                </c:pt>
                <c:pt idx="103">
                  <c:v>7.6167656504133874E-2</c:v>
                </c:pt>
                <c:pt idx="104">
                  <c:v>8.9000349134657819E-2</c:v>
                </c:pt>
                <c:pt idx="105">
                  <c:v>0.10184771553019482</c:v>
                </c:pt>
                <c:pt idx="106">
                  <c:v>0.11471191510612146</c:v>
                </c:pt>
                <c:pt idx="107">
                  <c:v>0.12759512693221542</c:v>
                </c:pt>
                <c:pt idx="108">
                  <c:v>0.14049955239162343</c:v>
                </c:pt>
                <c:pt idx="109">
                  <c:v>0.15342741790849082</c:v>
                </c:pt>
                <c:pt idx="110">
                  <c:v>0.16638097775327995</c:v>
                </c:pt>
                <c:pt idx="111">
                  <c:v>0.17936251693528488</c:v>
                </c:pt>
                <c:pt idx="112">
                  <c:v>0.19237435419235752</c:v>
                </c:pt>
                <c:pt idx="113">
                  <c:v>0.20541884508847202</c:v>
                </c:pt>
                <c:pt idx="114">
                  <c:v>0.21849838523040599</c:v>
                </c:pt>
                <c:pt idx="115">
                  <c:v>0.23161541361558161</c:v>
                </c:pt>
                <c:pt idx="116">
                  <c:v>0.24477241612393413</c:v>
                </c:pt>
                <c:pt idx="117">
                  <c:v>0.2579719291676173</c:v>
                </c:pt>
                <c:pt idx="118">
                  <c:v>0.27121654351340091</c:v>
                </c:pt>
                <c:pt idx="119">
                  <c:v>0.28450890829376591</c:v>
                </c:pt>
                <c:pt idx="120">
                  <c:v>0.29785173522401298</c:v>
                </c:pt>
                <c:pt idx="121">
                  <c:v>0.31124780304412464</c:v>
                </c:pt>
                <c:pt idx="122">
                  <c:v>0.32469996220574404</c:v>
                </c:pt>
                <c:pt idx="123">
                  <c:v>0.33821113982640438</c:v>
                </c:pt>
                <c:pt idx="124">
                  <c:v>0.35178434493515642</c:v>
                </c:pt>
                <c:pt idx="125">
                  <c:v>0.36542267403594775</c:v>
                </c:pt>
                <c:pt idx="126">
                  <c:v>0.37912931701761077</c:v>
                </c:pt>
                <c:pt idx="127">
                  <c:v>0.39290756344207828</c:v>
                </c:pt>
                <c:pt idx="128">
                  <c:v>0.40676080924556368</c:v>
                </c:pt>
                <c:pt idx="129">
                  <c:v>0.42069256389092397</c:v>
                </c:pt>
                <c:pt idx="130">
                  <c:v>0.43470645801332336</c:v>
                </c:pt>
                <c:pt idx="131">
                  <c:v>0.44880625160571225</c:v>
                </c:pt>
                <c:pt idx="132">
                  <c:v>0.46299584279557543</c:v>
                </c:pt>
                <c:pt idx="133">
                  <c:v>0.47727927726995395</c:v>
                </c:pt>
                <c:pt idx="134">
                  <c:v>0.49166075841204598</c:v>
                </c:pt>
                <c:pt idx="135">
                  <c:v>0.50614465821978083</c:v>
                </c:pt>
                <c:pt idx="136">
                  <c:v>0.52073552908481058</c:v>
                </c:pt>
                <c:pt idx="137">
                  <c:v>0.53543811651949635</c:v>
                </c:pt>
                <c:pt idx="138">
                  <c:v>0.55025737292985</c:v>
                </c:pt>
                <c:pt idx="139">
                  <c:v>0.56519847254423061</c:v>
                </c:pt>
                <c:pt idx="140">
                  <c:v>0.58026682762110149</c:v>
                </c:pt>
                <c:pt idx="141">
                  <c:v>0.59546810607463796</c:v>
                </c:pt>
                <c:pt idx="142">
                  <c:v>0.6108082506747059</c:v>
                </c:pt>
                <c:pt idx="143">
                  <c:v>0.62629349999816097</c:v>
                </c:pt>
                <c:pt idx="144">
                  <c:v>0.64193041133192319</c:v>
                </c:pt>
                <c:pt idx="145">
                  <c:v>0.6577258857555085</c:v>
                </c:pt>
                <c:pt idx="146">
                  <c:v>0.6736871956621947</c:v>
                </c:pt>
                <c:pt idx="147">
                  <c:v>0.68982201501465246</c:v>
                </c:pt>
                <c:pt idx="148">
                  <c:v>0.70613845267357966</c:v>
                </c:pt>
                <c:pt idx="149">
                  <c:v>0.72264508918779746</c:v>
                </c:pt>
                <c:pt idx="150">
                  <c:v>0.73935101749285415</c:v>
                </c:pt>
                <c:pt idx="151">
                  <c:v>0.75626588803409778</c:v>
                </c:pt>
                <c:pt idx="152">
                  <c:v>0.77339995891157398</c:v>
                </c:pt>
                <c:pt idx="153">
                  <c:v>0.79076415174055337</c:v>
                </c:pt>
                <c:pt idx="154">
                  <c:v>0.80837011403626613</c:v>
                </c:pt>
                <c:pt idx="155">
                  <c:v>0.82623028906842289</c:v>
                </c:pt>
                <c:pt idx="156">
                  <c:v>0.84435799429544967</c:v>
                </c:pt>
                <c:pt idx="157">
                  <c:v>0.86276750968627891</c:v>
                </c:pt>
                <c:pt idx="158">
                  <c:v>0.88147417747695211</c:v>
                </c:pt>
                <c:pt idx="159">
                  <c:v>0.90049451520032642</c:v>
                </c:pt>
                <c:pt idx="160">
                  <c:v>0.91984634418273636</c:v>
                </c:pt>
                <c:pt idx="161">
                  <c:v>0.93954893613804524</c:v>
                </c:pt>
                <c:pt idx="162">
                  <c:v>0.95962318102866995</c:v>
                </c:pt>
                <c:pt idx="163">
                  <c:v>0.98009178003283048</c:v>
                </c:pt>
                <c:pt idx="164">
                  <c:v>1.0009794682942041</c:v>
                </c:pt>
                <c:pt idx="165">
                  <c:v>1.0223132731829063</c:v>
                </c:pt>
                <c:pt idx="166">
                  <c:v>1.0441228151303865</c:v>
                </c:pt>
                <c:pt idx="167">
                  <c:v>1.066440659802389</c:v>
                </c:pt>
                <c:pt idx="168">
                  <c:v>1.0893027325628832</c:v>
                </c:pt>
                <c:pt idx="169">
                  <c:v>1.1127488090200097</c:v>
                </c:pt>
                <c:pt idx="170">
                  <c:v>1.1368230991592561</c:v>
                </c:pt>
                <c:pt idx="171">
                  <c:v>1.1615749474757691</c:v>
                </c:pt>
                <c:pt idx="172">
                  <c:v>1.1870596780672431</c:v>
                </c:pt>
                <c:pt idx="173">
                  <c:v>1.213339622488518</c:v>
                </c:pt>
                <c:pt idx="174">
                  <c:v>1.2404853802436078</c:v>
                </c:pt>
                <c:pt idx="175">
                  <c:v>1.2685773784996075</c:v>
                </c:pt>
                <c:pt idx="176">
                  <c:v>1.2977078210572845</c:v>
                </c:pt>
                <c:pt idx="177">
                  <c:v>1.3279831500368855</c:v>
                </c:pt>
                <c:pt idx="178">
                  <c:v>1.3595271921886893</c:v>
                </c:pt>
                <c:pt idx="179">
                  <c:v>1.392485233293246</c:v>
                </c:pt>
                <c:pt idx="180">
                  <c:v>1.4270293719956555</c:v>
                </c:pt>
                <c:pt idx="181">
                  <c:v>1.4633656708404261</c:v>
                </c:pt>
                <c:pt idx="182">
                  <c:v>1.5017438857019874</c:v>
                </c:pt>
                <c:pt idx="183">
                  <c:v>1.5424709840832103</c:v>
                </c:pt>
                <c:pt idx="184">
                  <c:v>1.5859303858291147</c:v>
                </c:pt>
                <c:pt idx="185">
                  <c:v>1.6326101249746019</c:v>
                </c:pt>
                <c:pt idx="186">
                  <c:v>1.6831454452411312</c:v>
                </c:pt>
                <c:pt idx="187">
                  <c:v>1.7383857997158685</c:v>
                </c:pt>
                <c:pt idx="188">
                  <c:v>1.7995053682594335</c:v>
                </c:pt>
                <c:pt idx="189">
                  <c:v>1.8681964468570498</c:v>
                </c:pt>
                <c:pt idx="190">
                  <c:v>1.9470343867414006</c:v>
                </c:pt>
                <c:pt idx="191">
                  <c:v>2.0402389646443555</c:v>
                </c:pt>
                <c:pt idx="192">
                  <c:v>2.1555035774648075</c:v>
                </c:pt>
                <c:pt idx="193">
                  <c:v>2.3094546154760431</c:v>
                </c:pt>
                <c:pt idx="194">
                  <c:v>2.5518818113716315</c:v>
                </c:pt>
                <c:pt idx="195">
                  <c:v>3.4753411386630679</c:v>
                </c:pt>
              </c:numCache>
            </c:numRef>
          </c:xVal>
          <c:yVal>
            <c:numRef>
              <c:f>'Residual Analysis'!$B$2:$B$197</c:f>
              <c:numCache>
                <c:formatCode>General</c:formatCode>
                <c:ptCount val="196"/>
                <c:pt idx="0">
                  <c:v>-4340.1891491640617</c:v>
                </c:pt>
                <c:pt idx="1">
                  <c:v>-3799.3282687552819</c:v>
                </c:pt>
                <c:pt idx="2">
                  <c:v>-3363.1140195994212</c:v>
                </c:pt>
                <c:pt idx="3">
                  <c:v>-2395.4037744327616</c:v>
                </c:pt>
                <c:pt idx="4">
                  <c:v>-2368.930257684231</c:v>
                </c:pt>
                <c:pt idx="5">
                  <c:v>-2184.9824478001501</c:v>
                </c:pt>
                <c:pt idx="6">
                  <c:v>-2184.6992933043202</c:v>
                </c:pt>
                <c:pt idx="7">
                  <c:v>-2171.6188803142086</c:v>
                </c:pt>
                <c:pt idx="8">
                  <c:v>-2148.8302379049928</c:v>
                </c:pt>
                <c:pt idx="9">
                  <c:v>-2142.3481448179409</c:v>
                </c:pt>
                <c:pt idx="10">
                  <c:v>-2095.8249391063728</c:v>
                </c:pt>
                <c:pt idx="11">
                  <c:v>-2037.1169361770462</c:v>
                </c:pt>
                <c:pt idx="12">
                  <c:v>-1994.7772712864535</c:v>
                </c:pt>
                <c:pt idx="13">
                  <c:v>-1982.6060261498442</c:v>
                </c:pt>
                <c:pt idx="14">
                  <c:v>-1944.0943408160092</c:v>
                </c:pt>
                <c:pt idx="15">
                  <c:v>-1815.9542322029338</c:v>
                </c:pt>
                <c:pt idx="16">
                  <c:v>-1814.4359429045089</c:v>
                </c:pt>
                <c:pt idx="17">
                  <c:v>-1673.3866560496635</c:v>
                </c:pt>
                <c:pt idx="18">
                  <c:v>-1592.6011908539695</c:v>
                </c:pt>
                <c:pt idx="19">
                  <c:v>-1585.2761208736265</c:v>
                </c:pt>
                <c:pt idx="20">
                  <c:v>-1556.7922418243179</c:v>
                </c:pt>
                <c:pt idx="21">
                  <c:v>-1479.0684320617493</c:v>
                </c:pt>
                <c:pt idx="22">
                  <c:v>-1398.9055901011234</c:v>
                </c:pt>
                <c:pt idx="23">
                  <c:v>-1395.899193377898</c:v>
                </c:pt>
                <c:pt idx="24">
                  <c:v>-1383.3169857874054</c:v>
                </c:pt>
                <c:pt idx="25">
                  <c:v>-1325.2137194616917</c:v>
                </c:pt>
                <c:pt idx="26">
                  <c:v>-1323.098836221674</c:v>
                </c:pt>
                <c:pt idx="27">
                  <c:v>-1320.8818529939308</c:v>
                </c:pt>
                <c:pt idx="28">
                  <c:v>-1313.5823431709214</c:v>
                </c:pt>
                <c:pt idx="29">
                  <c:v>-1291.2114705102904</c:v>
                </c:pt>
                <c:pt idx="30">
                  <c:v>-1247.2884805248123</c:v>
                </c:pt>
                <c:pt idx="31">
                  <c:v>-1198.0060425139</c:v>
                </c:pt>
                <c:pt idx="32">
                  <c:v>-1156.6517090390789</c:v>
                </c:pt>
                <c:pt idx="33">
                  <c:v>-1145.4920090575633</c:v>
                </c:pt>
                <c:pt idx="34">
                  <c:v>-1109.3030977493254</c:v>
                </c:pt>
                <c:pt idx="35">
                  <c:v>-1096.5841884631245</c:v>
                </c:pt>
                <c:pt idx="36">
                  <c:v>-1092.3375006525166</c:v>
                </c:pt>
                <c:pt idx="37">
                  <c:v>-1077.0040749553646</c:v>
                </c:pt>
                <c:pt idx="38">
                  <c:v>-1042.978392720137</c:v>
                </c:pt>
                <c:pt idx="39">
                  <c:v>-1026.7102096171711</c:v>
                </c:pt>
                <c:pt idx="40">
                  <c:v>-1002.3509646630246</c:v>
                </c:pt>
                <c:pt idx="41">
                  <c:v>-988.37441922586913</c:v>
                </c:pt>
                <c:pt idx="42">
                  <c:v>-969.83586703897163</c:v>
                </c:pt>
                <c:pt idx="43">
                  <c:v>-969.68955328920856</c:v>
                </c:pt>
                <c:pt idx="44">
                  <c:v>-964.84935890662382</c:v>
                </c:pt>
                <c:pt idx="45">
                  <c:v>-882.11583859650091</c:v>
                </c:pt>
                <c:pt idx="46">
                  <c:v>-881.12741795173406</c:v>
                </c:pt>
                <c:pt idx="47">
                  <c:v>-832.97189707139296</c:v>
                </c:pt>
                <c:pt idx="48">
                  <c:v>-817.70098201196743</c:v>
                </c:pt>
                <c:pt idx="49">
                  <c:v>-698.7815503396032</c:v>
                </c:pt>
                <c:pt idx="50">
                  <c:v>-692.46094680734677</c:v>
                </c:pt>
                <c:pt idx="51">
                  <c:v>-678.67187906481558</c:v>
                </c:pt>
                <c:pt idx="52">
                  <c:v>-675.48307587203089</c:v>
                </c:pt>
                <c:pt idx="53">
                  <c:v>-600.78266610015089</c:v>
                </c:pt>
                <c:pt idx="54">
                  <c:v>-598.56604484182026</c:v>
                </c:pt>
                <c:pt idx="55">
                  <c:v>-594.95493693490425</c:v>
                </c:pt>
                <c:pt idx="56">
                  <c:v>-585.55071824125844</c:v>
                </c:pt>
                <c:pt idx="57">
                  <c:v>-571.45677106632138</c:v>
                </c:pt>
                <c:pt idx="58">
                  <c:v>-569.66210085079729</c:v>
                </c:pt>
                <c:pt idx="59">
                  <c:v>-520.83609286520186</c:v>
                </c:pt>
                <c:pt idx="60">
                  <c:v>-516.8140428602801</c:v>
                </c:pt>
                <c:pt idx="61">
                  <c:v>-515.24448807878616</c:v>
                </c:pt>
                <c:pt idx="62">
                  <c:v>-512.08227082487065</c:v>
                </c:pt>
                <c:pt idx="63">
                  <c:v>-500.16221794075318</c:v>
                </c:pt>
                <c:pt idx="64">
                  <c:v>-493.32145441977082</c:v>
                </c:pt>
                <c:pt idx="65">
                  <c:v>-487.85633724402214</c:v>
                </c:pt>
                <c:pt idx="66">
                  <c:v>-487.15442459674705</c:v>
                </c:pt>
                <c:pt idx="67">
                  <c:v>-486.31766964414146</c:v>
                </c:pt>
                <c:pt idx="68">
                  <c:v>-481.78404637608946</c:v>
                </c:pt>
                <c:pt idx="69">
                  <c:v>-458.45769111368918</c:v>
                </c:pt>
                <c:pt idx="70">
                  <c:v>-426.57516041535928</c:v>
                </c:pt>
                <c:pt idx="71">
                  <c:v>-426.2056028494062</c:v>
                </c:pt>
                <c:pt idx="72">
                  <c:v>-425.04820855178514</c:v>
                </c:pt>
                <c:pt idx="73">
                  <c:v>-375.16821345688004</c:v>
                </c:pt>
                <c:pt idx="74">
                  <c:v>-352.92530891639944</c:v>
                </c:pt>
                <c:pt idx="75">
                  <c:v>-338.92394600748594</c:v>
                </c:pt>
                <c:pt idx="76">
                  <c:v>-321.39291426233285</c:v>
                </c:pt>
                <c:pt idx="77">
                  <c:v>-305.87085466332064</c:v>
                </c:pt>
                <c:pt idx="78">
                  <c:v>-275.14844054462264</c:v>
                </c:pt>
                <c:pt idx="79">
                  <c:v>-273.72120394428384</c:v>
                </c:pt>
                <c:pt idx="80">
                  <c:v>-241.5655537174207</c:v>
                </c:pt>
                <c:pt idx="81">
                  <c:v>-224.84181004929269</c:v>
                </c:pt>
                <c:pt idx="82">
                  <c:v>-214.09928345104527</c:v>
                </c:pt>
                <c:pt idx="83">
                  <c:v>-209.26144916960038</c:v>
                </c:pt>
                <c:pt idx="84">
                  <c:v>-190.11921267499929</c:v>
                </c:pt>
                <c:pt idx="85">
                  <c:v>-160.6128749805066</c:v>
                </c:pt>
                <c:pt idx="86">
                  <c:v>-149.91223907422682</c:v>
                </c:pt>
                <c:pt idx="87">
                  <c:v>-111.97076406625638</c:v>
                </c:pt>
                <c:pt idx="88">
                  <c:v>-103.83867643865415</c:v>
                </c:pt>
                <c:pt idx="89">
                  <c:v>-89.969906403646746</c:v>
                </c:pt>
                <c:pt idx="90">
                  <c:v>-89.936837011084208</c:v>
                </c:pt>
                <c:pt idx="91">
                  <c:v>-85.715356217358931</c:v>
                </c:pt>
                <c:pt idx="92">
                  <c:v>-76.486153227931936</c:v>
                </c:pt>
                <c:pt idx="93">
                  <c:v>-70.438266131277487</c:v>
                </c:pt>
                <c:pt idx="94">
                  <c:v>-45.482469227250476</c:v>
                </c:pt>
                <c:pt idx="95">
                  <c:v>-44.049580930271986</c:v>
                </c:pt>
                <c:pt idx="96">
                  <c:v>-41.89237961379331</c:v>
                </c:pt>
                <c:pt idx="97">
                  <c:v>-30.678829927241168</c:v>
                </c:pt>
                <c:pt idx="98">
                  <c:v>-20.509218580173183</c:v>
                </c:pt>
                <c:pt idx="99">
                  <c:v>-13.714838111165591</c:v>
                </c:pt>
                <c:pt idx="100">
                  <c:v>5.8133278381883429</c:v>
                </c:pt>
                <c:pt idx="101">
                  <c:v>16.193844886243824</c:v>
                </c:pt>
                <c:pt idx="102">
                  <c:v>40.428941684833262</c:v>
                </c:pt>
                <c:pt idx="103">
                  <c:v>75.165981967751577</c:v>
                </c:pt>
                <c:pt idx="104">
                  <c:v>84.392139675515864</c:v>
                </c:pt>
                <c:pt idx="105">
                  <c:v>90.436151171395977</c:v>
                </c:pt>
                <c:pt idx="106">
                  <c:v>98.215626328248618</c:v>
                </c:pt>
                <c:pt idx="107">
                  <c:v>114.12240633313195</c:v>
                </c:pt>
                <c:pt idx="108">
                  <c:v>118.01125319466883</c:v>
                </c:pt>
                <c:pt idx="109">
                  <c:v>130.43619922554717</c:v>
                </c:pt>
                <c:pt idx="110">
                  <c:v>130.59087271974204</c:v>
                </c:pt>
                <c:pt idx="111">
                  <c:v>140.34919126926252</c:v>
                </c:pt>
                <c:pt idx="112">
                  <c:v>144.68875438573377</c:v>
                </c:pt>
                <c:pt idx="113">
                  <c:v>145.37213568342304</c:v>
                </c:pt>
                <c:pt idx="114">
                  <c:v>154.08261085296363</c:v>
                </c:pt>
                <c:pt idx="115">
                  <c:v>161.62315231675711</c:v>
                </c:pt>
                <c:pt idx="116">
                  <c:v>166.57101833908928</c:v>
                </c:pt>
                <c:pt idx="117">
                  <c:v>170.15907955890907</c:v>
                </c:pt>
                <c:pt idx="118">
                  <c:v>175.13115441137506</c:v>
                </c:pt>
                <c:pt idx="119">
                  <c:v>175.31116730946451</c:v>
                </c:pt>
                <c:pt idx="120">
                  <c:v>238.69730638050351</c:v>
                </c:pt>
                <c:pt idx="121">
                  <c:v>247.21116080884349</c:v>
                </c:pt>
                <c:pt idx="122">
                  <c:v>256.68504568700882</c:v>
                </c:pt>
                <c:pt idx="123">
                  <c:v>272.46984847176282</c:v>
                </c:pt>
                <c:pt idx="124">
                  <c:v>275.51814820228901</c:v>
                </c:pt>
                <c:pt idx="125">
                  <c:v>299.41558326230006</c:v>
                </c:pt>
                <c:pt idx="126">
                  <c:v>313.82377376841941</c:v>
                </c:pt>
                <c:pt idx="127">
                  <c:v>323.13848334060458</c:v>
                </c:pt>
                <c:pt idx="128">
                  <c:v>332.07345762316254</c:v>
                </c:pt>
                <c:pt idx="129">
                  <c:v>346.01611190748372</c:v>
                </c:pt>
                <c:pt idx="130">
                  <c:v>380.27975534574034</c:v>
                </c:pt>
                <c:pt idx="131">
                  <c:v>412.94049744378572</c:v>
                </c:pt>
                <c:pt idx="132">
                  <c:v>414.79574163167672</c:v>
                </c:pt>
                <c:pt idx="133">
                  <c:v>452.44714220002061</c:v>
                </c:pt>
                <c:pt idx="134">
                  <c:v>489.1988563649229</c:v>
                </c:pt>
                <c:pt idx="135">
                  <c:v>496.31189848834765</c:v>
                </c:pt>
                <c:pt idx="136">
                  <c:v>510.44918844108906</c:v>
                </c:pt>
                <c:pt idx="137">
                  <c:v>536.9019021067852</c:v>
                </c:pt>
                <c:pt idx="138">
                  <c:v>566.8336027577061</c:v>
                </c:pt>
                <c:pt idx="139">
                  <c:v>580.09965969457335</c:v>
                </c:pt>
                <c:pt idx="140">
                  <c:v>602.06601035474887</c:v>
                </c:pt>
                <c:pt idx="141">
                  <c:v>615.21319580087584</c:v>
                </c:pt>
                <c:pt idx="142">
                  <c:v>627.20029570266342</c:v>
                </c:pt>
                <c:pt idx="143">
                  <c:v>668.54129599549196</c:v>
                </c:pt>
                <c:pt idx="144">
                  <c:v>690.86112335922007</c:v>
                </c:pt>
                <c:pt idx="145">
                  <c:v>697.00032334219759</c:v>
                </c:pt>
                <c:pt idx="146">
                  <c:v>730.4014954627055</c:v>
                </c:pt>
                <c:pt idx="147">
                  <c:v>737.49996943951555</c:v>
                </c:pt>
                <c:pt idx="148">
                  <c:v>748.01255142263108</c:v>
                </c:pt>
                <c:pt idx="149">
                  <c:v>770.91113615021459</c:v>
                </c:pt>
                <c:pt idx="150">
                  <c:v>779.48179514546246</c:v>
                </c:pt>
                <c:pt idx="151">
                  <c:v>811.61080628180389</c:v>
                </c:pt>
                <c:pt idx="152">
                  <c:v>822.25431819190635</c:v>
                </c:pt>
                <c:pt idx="153">
                  <c:v>824.66047553398494</c:v>
                </c:pt>
                <c:pt idx="154">
                  <c:v>844.56495931321115</c:v>
                </c:pt>
                <c:pt idx="155">
                  <c:v>879.85382238250531</c:v>
                </c:pt>
                <c:pt idx="156">
                  <c:v>896.99501052772575</c:v>
                </c:pt>
                <c:pt idx="157">
                  <c:v>941.02745002359006</c:v>
                </c:pt>
                <c:pt idx="158">
                  <c:v>950.67971090233186</c:v>
                </c:pt>
                <c:pt idx="159">
                  <c:v>973.85871250312994</c:v>
                </c:pt>
                <c:pt idx="160">
                  <c:v>980.72298713324199</c:v>
                </c:pt>
                <c:pt idx="161">
                  <c:v>1000.0831477638749</c:v>
                </c:pt>
                <c:pt idx="162">
                  <c:v>1038.284439701345</c:v>
                </c:pt>
                <c:pt idx="163">
                  <c:v>1045.7816410436062</c:v>
                </c:pt>
                <c:pt idx="164">
                  <c:v>1054.96959520581</c:v>
                </c:pt>
                <c:pt idx="165">
                  <c:v>1066.6489722642309</c:v>
                </c:pt>
                <c:pt idx="166">
                  <c:v>1076.2778084579895</c:v>
                </c:pt>
                <c:pt idx="167">
                  <c:v>1150.9260791578381</c:v>
                </c:pt>
                <c:pt idx="168">
                  <c:v>1182.7668061449003</c:v>
                </c:pt>
                <c:pt idx="169">
                  <c:v>1197.0444770078211</c:v>
                </c:pt>
                <c:pt idx="170">
                  <c:v>1268.1847638162653</c:v>
                </c:pt>
                <c:pt idx="171">
                  <c:v>1273.3758755486342</c:v>
                </c:pt>
                <c:pt idx="172">
                  <c:v>1318.1431915182293</c:v>
                </c:pt>
                <c:pt idx="173">
                  <c:v>1365.148453330823</c:v>
                </c:pt>
                <c:pt idx="174">
                  <c:v>1413.462883519247</c:v>
                </c:pt>
                <c:pt idx="175">
                  <c:v>1531.5427095243649</c:v>
                </c:pt>
                <c:pt idx="176">
                  <c:v>1657.7191529309675</c:v>
                </c:pt>
                <c:pt idx="177">
                  <c:v>1667.3211412080436</c:v>
                </c:pt>
                <c:pt idx="178">
                  <c:v>1670.161502070001</c:v>
                </c:pt>
                <c:pt idx="179">
                  <c:v>1681.4029599522964</c:v>
                </c:pt>
                <c:pt idx="180">
                  <c:v>1757.0491891675774</c:v>
                </c:pt>
                <c:pt idx="181">
                  <c:v>1799.7997363731829</c:v>
                </c:pt>
                <c:pt idx="182">
                  <c:v>1859.4708574946671</c:v>
                </c:pt>
                <c:pt idx="183">
                  <c:v>1953.8256634047812</c:v>
                </c:pt>
                <c:pt idx="184">
                  <c:v>2154.5051643418246</c:v>
                </c:pt>
                <c:pt idx="185">
                  <c:v>2254.8885197519048</c:v>
                </c:pt>
                <c:pt idx="186">
                  <c:v>2263.3136512514284</c:v>
                </c:pt>
                <c:pt idx="187">
                  <c:v>2338.0701468046354</c:v>
                </c:pt>
                <c:pt idx="188">
                  <c:v>2409.3132972925741</c:v>
                </c:pt>
                <c:pt idx="189">
                  <c:v>2563.1133256451285</c:v>
                </c:pt>
                <c:pt idx="190">
                  <c:v>2793.0433190317126</c:v>
                </c:pt>
                <c:pt idx="191">
                  <c:v>3386.5553999207532</c:v>
                </c:pt>
                <c:pt idx="192">
                  <c:v>3766.8954300792084</c:v>
                </c:pt>
                <c:pt idx="193">
                  <c:v>4145.3411853613034</c:v>
                </c:pt>
                <c:pt idx="194">
                  <c:v>4502.4455975820201</c:v>
                </c:pt>
                <c:pt idx="195">
                  <c:v>4535.1668056455892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E-4FD3-B7C9-7D76084C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98159"/>
        <c:axId val="1129865391"/>
      </c:scatterChart>
      <c:valAx>
        <c:axId val="12767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65391"/>
        <c:crosses val="autoZero"/>
        <c:crossBetween val="midCat"/>
      </c:valAx>
      <c:valAx>
        <c:axId val="11298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- Q Plot : Excluding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Analysis'!$D$8:$D$191</c:f>
              <c:numCache>
                <c:formatCode>General</c:formatCode>
                <c:ptCount val="184"/>
                <c:pt idx="0">
                  <c:v>-1.8059998221540874</c:v>
                </c:pt>
                <c:pt idx="1">
                  <c:v>-1.744210167867885</c:v>
                </c:pt>
                <c:pt idx="2">
                  <c:v>-1.6884413912930425</c:v>
                </c:pt>
                <c:pt idx="3">
                  <c:v>-1.6374780950532091</c:v>
                </c:pt>
                <c:pt idx="4">
                  <c:v>-1.5904442892246196</c:v>
                </c:pt>
                <c:pt idx="5">
                  <c:v>-1.546686850177291</c:v>
                </c:pt>
                <c:pt idx="6">
                  <c:v>-1.5057052441899328</c:v>
                </c:pt>
                <c:pt idx="7">
                  <c:v>-1.4671070420625529</c:v>
                </c:pt>
                <c:pt idx="8">
                  <c:v>-1.4305786135649234</c:v>
                </c:pt>
                <c:pt idx="9">
                  <c:v>-1.3958651661841475</c:v>
                </c:pt>
                <c:pt idx="10">
                  <c:v>-1.3627567571038064</c:v>
                </c:pt>
                <c:pt idx="11">
                  <c:v>-1.3310782484208026</c:v>
                </c:pt>
                <c:pt idx="12">
                  <c:v>-1.3006819389087665</c:v>
                </c:pt>
                <c:pt idx="13">
                  <c:v>-1.2714420571847387</c:v>
                </c:pt>
                <c:pt idx="14">
                  <c:v>-1.2432505773692153</c:v>
                </c:pt>
                <c:pt idx="15">
                  <c:v>-1.2160139923626447</c:v>
                </c:pt>
                <c:pt idx="16">
                  <c:v>-1.1896507923992681</c:v>
                </c:pt>
                <c:pt idx="17">
                  <c:v>-1.1640894710216165</c:v>
                </c:pt>
                <c:pt idx="18">
                  <c:v>-1.1392669309527217</c:v>
                </c:pt>
                <c:pt idx="19">
                  <c:v>-1.1151271970038126</c:v>
                </c:pt>
                <c:pt idx="20">
                  <c:v>-1.0916203674341685</c:v>
                </c:pt>
                <c:pt idx="21">
                  <c:v>-1.0687017524532445</c:v>
                </c:pt>
                <c:pt idx="22">
                  <c:v>-1.0463311610209207</c:v>
                </c:pt>
                <c:pt idx="23">
                  <c:v>-1.0244723062163812</c:v>
                </c:pt>
                <c:pt idx="24">
                  <c:v>-1.0030923061915484</c:v>
                </c:pt>
                <c:pt idx="25">
                  <c:v>-0.98216126277312399</c:v>
                </c:pt>
                <c:pt idx="26">
                  <c:v>-0.96165190359447417</c:v>
                </c:pt>
                <c:pt idx="27">
                  <c:v>-0.9415392765531988</c:v>
                </c:pt>
                <c:pt idx="28">
                  <c:v>-0.92180048763540789</c:v>
                </c:pt>
                <c:pt idx="29">
                  <c:v>-0.9024144748923123</c:v>
                </c:pt>
                <c:pt idx="30">
                  <c:v>-0.88336181272064285</c:v>
                </c:pt>
                <c:pt idx="31">
                  <c:v>-0.86462454167613256</c:v>
                </c:pt>
                <c:pt idx="32">
                  <c:v>-0.84618601990532005</c:v>
                </c:pt>
                <c:pt idx="33">
                  <c:v>-0.8280307929655395</c:v>
                </c:pt>
                <c:pt idx="34">
                  <c:v>-0.81014447935373346</c:v>
                </c:pt>
                <c:pt idx="35">
                  <c:v>-0.79251366951058544</c:v>
                </c:pt>
                <c:pt idx="36">
                  <c:v>-0.77512583642923227</c:v>
                </c:pt>
                <c:pt idx="37">
                  <c:v>-0.75796925629472378</c:v>
                </c:pt>
                <c:pt idx="38">
                  <c:v>-0.74103293782445112</c:v>
                </c:pt>
                <c:pt idx="39">
                  <c:v>-0.72430655918147191</c:v>
                </c:pt>
                <c:pt idx="40">
                  <c:v>-0.70778041150001159</c:v>
                </c:pt>
                <c:pt idx="41">
                  <c:v>-0.69144534820196768</c:v>
                </c:pt>
                <c:pt idx="42">
                  <c:v>-0.67529273939999568</c:v>
                </c:pt>
                <c:pt idx="43">
                  <c:v>-0.65931443078091867</c:v>
                </c:pt>
                <c:pt idx="44">
                  <c:v>-0.6435027064459431</c:v>
                </c:pt>
                <c:pt idx="45">
                  <c:v>-0.62785025525425397</c:v>
                </c:pt>
                <c:pt idx="46">
                  <c:v>-0.61235014027608203</c:v>
                </c:pt>
                <c:pt idx="47">
                  <c:v>-0.59699577101205548</c:v>
                </c:pt>
                <c:pt idx="48">
                  <c:v>-0.58178087807903123</c:v>
                </c:pt>
                <c:pt idx="49">
                  <c:v>-0.56669949009980292</c:v>
                </c:pt>
                <c:pt idx="50">
                  <c:v>-0.55174591256606287</c:v>
                </c:pt>
                <c:pt idx="51">
                  <c:v>-0.53691470847161615</c:v>
                </c:pt>
                <c:pt idx="52">
                  <c:v>-0.52220068053669544</c:v>
                </c:pt>
                <c:pt idx="53">
                  <c:v>-0.50759885486493517</c:v>
                </c:pt>
                <c:pt idx="54">
                  <c:v>-0.49310446589255957</c:v>
                </c:pt>
                <c:pt idx="55">
                  <c:v>-0.47871294250501445</c:v>
                </c:pt>
                <c:pt idx="56">
                  <c:v>-0.46441989520997595</c:v>
                </c:pt>
                <c:pt idx="57">
                  <c:v>-0.45022110426766226</c:v>
                </c:pt>
                <c:pt idx="58">
                  <c:v>-0.43611250868988949</c:v>
                </c:pt>
                <c:pt idx="59">
                  <c:v>-0.42209019602856734</c:v>
                </c:pt>
                <c:pt idx="60">
                  <c:v>-0.40815039288247457</c:v>
                </c:pt>
                <c:pt idx="61">
                  <c:v>-0.39428945605835042</c:v>
                </c:pt>
                <c:pt idx="62">
                  <c:v>-0.38050386432868982</c:v>
                </c:pt>
                <c:pt idx="63">
                  <c:v>-0.3667902107342666</c:v>
                </c:pt>
                <c:pt idx="64">
                  <c:v>-0.35314519538440592</c:v>
                </c:pt>
                <c:pt idx="65">
                  <c:v>-0.33956561871246627</c:v>
                </c:pt>
                <c:pt idx="66">
                  <c:v>-0.32604837514794355</c:v>
                </c:pt>
                <c:pt idx="67">
                  <c:v>-0.31259044717013429</c:v>
                </c:pt>
                <c:pt idx="68">
                  <c:v>-0.29918889971143481</c:v>
                </c:pt>
                <c:pt idx="69">
                  <c:v>-0.28584087488116566</c:v>
                </c:pt>
                <c:pt idx="70">
                  <c:v>-0.27254358698332165</c:v>
                </c:pt>
                <c:pt idx="71">
                  <c:v>-0.25929431780389767</c:v>
                </c:pt>
                <c:pt idx="72">
                  <c:v>-0.2460904121454566</c:v>
                </c:pt>
                <c:pt idx="73">
                  <c:v>-0.23292927358841639</c:v>
                </c:pt>
                <c:pt idx="74">
                  <c:v>-0.21980836046015303</c:v>
                </c:pt>
                <c:pt idx="75">
                  <c:v>-0.20672518199447595</c:v>
                </c:pt>
                <c:pt idx="76">
                  <c:v>-0.19367729466533853</c:v>
                </c:pt>
                <c:pt idx="77">
                  <c:v>-0.18066229867982395</c:v>
                </c:pt>
                <c:pt idx="78">
                  <c:v>-0.16767783461649588</c:v>
                </c:pt>
                <c:pt idx="79">
                  <c:v>-0.15472158019615487</c:v>
                </c:pt>
                <c:pt idx="80">
                  <c:v>-0.14179124717288322</c:v>
                </c:pt>
                <c:pt idx="81">
                  <c:v>-0.12888457833402164</c:v>
                </c:pt>
                <c:pt idx="82">
                  <c:v>-0.11599934459839566</c:v>
                </c:pt>
                <c:pt idx="83">
                  <c:v>-0.10313334220271109</c:v>
                </c:pt>
                <c:pt idx="84">
                  <c:v>-9.0284389966571121E-2</c:v>
                </c:pt>
                <c:pt idx="85">
                  <c:v>-7.7450326627036353E-2</c:v>
                </c:pt>
                <c:pt idx="86">
                  <c:v>-6.4629008234059607E-2</c:v>
                </c:pt>
                <c:pt idx="87">
                  <c:v>-5.1818305598486332E-2</c:v>
                </c:pt>
                <c:pt idx="88">
                  <c:v>-3.9016101784610818E-2</c:v>
                </c:pt>
                <c:pt idx="89">
                  <c:v>-2.6220289639540813E-2</c:v>
                </c:pt>
                <c:pt idx="90">
                  <c:v>-1.3428769351829666E-2</c:v>
                </c:pt>
                <c:pt idx="91">
                  <c:v>-6.3944603200352332E-4</c:v>
                </c:pt>
                <c:pt idx="92">
                  <c:v>1.2149772692265554E-2</c:v>
                </c:pt>
                <c:pt idx="93">
                  <c:v>2.4940979073506495E-2</c:v>
                </c:pt>
                <c:pt idx="94">
                  <c:v>3.7736267641441154E-2</c:v>
                </c:pt>
                <c:pt idx="95">
                  <c:v>5.0537737606740192E-2</c:v>
                </c:pt>
                <c:pt idx="96">
                  <c:v>6.3347495278708907E-2</c:v>
                </c:pt>
                <c:pt idx="97">
                  <c:v>7.6167656504133874E-2</c:v>
                </c:pt>
                <c:pt idx="98">
                  <c:v>8.9000349134657819E-2</c:v>
                </c:pt>
                <c:pt idx="99">
                  <c:v>0.10184771553019482</c:v>
                </c:pt>
                <c:pt idx="100">
                  <c:v>0.11471191510612146</c:v>
                </c:pt>
                <c:pt idx="101">
                  <c:v>0.12759512693221542</c:v>
                </c:pt>
                <c:pt idx="102">
                  <c:v>0.14049955239162343</c:v>
                </c:pt>
                <c:pt idx="103">
                  <c:v>0.15342741790849082</c:v>
                </c:pt>
                <c:pt idx="104">
                  <c:v>0.16638097775327995</c:v>
                </c:pt>
                <c:pt idx="105">
                  <c:v>0.17936251693528488</c:v>
                </c:pt>
                <c:pt idx="106">
                  <c:v>0.19237435419235752</c:v>
                </c:pt>
                <c:pt idx="107">
                  <c:v>0.20541884508847202</c:v>
                </c:pt>
                <c:pt idx="108">
                  <c:v>0.21849838523040599</c:v>
                </c:pt>
                <c:pt idx="109">
                  <c:v>0.23161541361558161</c:v>
                </c:pt>
                <c:pt idx="110">
                  <c:v>0.24477241612393413</c:v>
                </c:pt>
                <c:pt idx="111">
                  <c:v>0.2579719291676173</c:v>
                </c:pt>
                <c:pt idx="112">
                  <c:v>0.27121654351340091</c:v>
                </c:pt>
                <c:pt idx="113">
                  <c:v>0.28450890829376591</c:v>
                </c:pt>
                <c:pt idx="114">
                  <c:v>0.29785173522401298</c:v>
                </c:pt>
                <c:pt idx="115">
                  <c:v>0.31124780304412464</c:v>
                </c:pt>
                <c:pt idx="116">
                  <c:v>0.32469996220574404</c:v>
                </c:pt>
                <c:pt idx="117">
                  <c:v>0.33821113982640438</c:v>
                </c:pt>
                <c:pt idx="118">
                  <c:v>0.35178434493515642</c:v>
                </c:pt>
                <c:pt idx="119">
                  <c:v>0.36542267403594775</c:v>
                </c:pt>
                <c:pt idx="120">
                  <c:v>0.37912931701761077</c:v>
                </c:pt>
                <c:pt idx="121">
                  <c:v>0.39290756344207828</c:v>
                </c:pt>
                <c:pt idx="122">
                  <c:v>0.40676080924556368</c:v>
                </c:pt>
                <c:pt idx="123">
                  <c:v>0.42069256389092397</c:v>
                </c:pt>
                <c:pt idx="124">
                  <c:v>0.43470645801332336</c:v>
                </c:pt>
                <c:pt idx="125">
                  <c:v>0.44880625160571225</c:v>
                </c:pt>
                <c:pt idx="126">
                  <c:v>0.46299584279557543</c:v>
                </c:pt>
                <c:pt idx="127">
                  <c:v>0.47727927726995395</c:v>
                </c:pt>
                <c:pt idx="128">
                  <c:v>0.49166075841204598</c:v>
                </c:pt>
                <c:pt idx="129">
                  <c:v>0.50614465821978083</c:v>
                </c:pt>
                <c:pt idx="130">
                  <c:v>0.52073552908481058</c:v>
                </c:pt>
                <c:pt idx="131">
                  <c:v>0.53543811651949635</c:v>
                </c:pt>
                <c:pt idx="132">
                  <c:v>0.55025737292985</c:v>
                </c:pt>
                <c:pt idx="133">
                  <c:v>0.56519847254423061</c:v>
                </c:pt>
                <c:pt idx="134">
                  <c:v>0.58026682762110149</c:v>
                </c:pt>
                <c:pt idx="135">
                  <c:v>0.59546810607463796</c:v>
                </c:pt>
                <c:pt idx="136">
                  <c:v>0.6108082506747059</c:v>
                </c:pt>
                <c:pt idx="137">
                  <c:v>0.62629349999816097</c:v>
                </c:pt>
                <c:pt idx="138">
                  <c:v>0.64193041133192319</c:v>
                </c:pt>
                <c:pt idx="139">
                  <c:v>0.6577258857555085</c:v>
                </c:pt>
                <c:pt idx="140">
                  <c:v>0.6736871956621947</c:v>
                </c:pt>
                <c:pt idx="141">
                  <c:v>0.68982201501465246</c:v>
                </c:pt>
                <c:pt idx="142">
                  <c:v>0.70613845267357966</c:v>
                </c:pt>
                <c:pt idx="143">
                  <c:v>0.72264508918779746</c:v>
                </c:pt>
                <c:pt idx="144">
                  <c:v>0.73935101749285415</c:v>
                </c:pt>
                <c:pt idx="145">
                  <c:v>0.75626588803409778</c:v>
                </c:pt>
                <c:pt idx="146">
                  <c:v>0.77339995891157398</c:v>
                </c:pt>
                <c:pt idx="147">
                  <c:v>0.79076415174055337</c:v>
                </c:pt>
                <c:pt idx="148">
                  <c:v>0.80837011403626613</c:v>
                </c:pt>
                <c:pt idx="149">
                  <c:v>0.82623028906842289</c:v>
                </c:pt>
                <c:pt idx="150">
                  <c:v>0.84435799429544967</c:v>
                </c:pt>
                <c:pt idx="151">
                  <c:v>0.86276750968627891</c:v>
                </c:pt>
                <c:pt idx="152">
                  <c:v>0.88147417747695211</c:v>
                </c:pt>
                <c:pt idx="153">
                  <c:v>0.90049451520032642</c:v>
                </c:pt>
                <c:pt idx="154">
                  <c:v>0.91984634418273636</c:v>
                </c:pt>
                <c:pt idx="155">
                  <c:v>0.93954893613804524</c:v>
                </c:pt>
                <c:pt idx="156">
                  <c:v>0.95962318102866995</c:v>
                </c:pt>
                <c:pt idx="157">
                  <c:v>0.98009178003283048</c:v>
                </c:pt>
                <c:pt idx="158">
                  <c:v>1.0009794682942041</c:v>
                </c:pt>
                <c:pt idx="159">
                  <c:v>1.0223132731829063</c:v>
                </c:pt>
                <c:pt idx="160">
                  <c:v>1.0441228151303865</c:v>
                </c:pt>
                <c:pt idx="161">
                  <c:v>1.066440659802389</c:v>
                </c:pt>
                <c:pt idx="162">
                  <c:v>1.0893027325628832</c:v>
                </c:pt>
                <c:pt idx="163">
                  <c:v>1.1127488090200097</c:v>
                </c:pt>
                <c:pt idx="164">
                  <c:v>1.1368230991592561</c:v>
                </c:pt>
                <c:pt idx="165">
                  <c:v>1.1615749474757691</c:v>
                </c:pt>
                <c:pt idx="166">
                  <c:v>1.1870596780672431</c:v>
                </c:pt>
                <c:pt idx="167">
                  <c:v>1.213339622488518</c:v>
                </c:pt>
                <c:pt idx="168">
                  <c:v>1.2404853802436078</c:v>
                </c:pt>
                <c:pt idx="169">
                  <c:v>1.2685773784996075</c:v>
                </c:pt>
                <c:pt idx="170">
                  <c:v>1.2977078210572845</c:v>
                </c:pt>
                <c:pt idx="171">
                  <c:v>1.3279831500368855</c:v>
                </c:pt>
                <c:pt idx="172">
                  <c:v>1.3595271921886893</c:v>
                </c:pt>
                <c:pt idx="173">
                  <c:v>1.392485233293246</c:v>
                </c:pt>
                <c:pt idx="174">
                  <c:v>1.4270293719956555</c:v>
                </c:pt>
                <c:pt idx="175">
                  <c:v>1.4633656708404261</c:v>
                </c:pt>
                <c:pt idx="176">
                  <c:v>1.5017438857019874</c:v>
                </c:pt>
                <c:pt idx="177">
                  <c:v>1.5424709840832103</c:v>
                </c:pt>
                <c:pt idx="178">
                  <c:v>1.5859303858291147</c:v>
                </c:pt>
                <c:pt idx="179">
                  <c:v>1.6326101249746019</c:v>
                </c:pt>
                <c:pt idx="180">
                  <c:v>1.6831454452411312</c:v>
                </c:pt>
                <c:pt idx="181">
                  <c:v>1.7383857997158685</c:v>
                </c:pt>
                <c:pt idx="182">
                  <c:v>1.7995053682594335</c:v>
                </c:pt>
                <c:pt idx="183">
                  <c:v>1.8681964468570498</c:v>
                </c:pt>
              </c:numCache>
            </c:numRef>
          </c:xVal>
          <c:yVal>
            <c:numRef>
              <c:f>'Residual Analysis'!$B$8:$B$191</c:f>
              <c:numCache>
                <c:formatCode>General</c:formatCode>
                <c:ptCount val="184"/>
                <c:pt idx="0">
                  <c:v>-2184.6992933043202</c:v>
                </c:pt>
                <c:pt idx="1">
                  <c:v>-2171.6188803142086</c:v>
                </c:pt>
                <c:pt idx="2">
                  <c:v>-2148.8302379049928</c:v>
                </c:pt>
                <c:pt idx="3">
                  <c:v>-2142.3481448179409</c:v>
                </c:pt>
                <c:pt idx="4">
                  <c:v>-2095.8249391063728</c:v>
                </c:pt>
                <c:pt idx="5">
                  <c:v>-2037.1169361770462</c:v>
                </c:pt>
                <c:pt idx="6">
                  <c:v>-1994.7772712864535</c:v>
                </c:pt>
                <c:pt idx="7">
                  <c:v>-1982.6060261498442</c:v>
                </c:pt>
                <c:pt idx="8">
                  <c:v>-1944.0943408160092</c:v>
                </c:pt>
                <c:pt idx="9">
                  <c:v>-1815.9542322029338</c:v>
                </c:pt>
                <c:pt idx="10">
                  <c:v>-1814.4359429045089</c:v>
                </c:pt>
                <c:pt idx="11">
                  <c:v>-1673.3866560496635</c:v>
                </c:pt>
                <c:pt idx="12">
                  <c:v>-1592.6011908539695</c:v>
                </c:pt>
                <c:pt idx="13">
                  <c:v>-1585.2761208736265</c:v>
                </c:pt>
                <c:pt idx="14">
                  <c:v>-1556.7922418243179</c:v>
                </c:pt>
                <c:pt idx="15">
                  <c:v>-1479.0684320617493</c:v>
                </c:pt>
                <c:pt idx="16">
                  <c:v>-1398.9055901011234</c:v>
                </c:pt>
                <c:pt idx="17">
                  <c:v>-1395.899193377898</c:v>
                </c:pt>
                <c:pt idx="18">
                  <c:v>-1383.3169857874054</c:v>
                </c:pt>
                <c:pt idx="19">
                  <c:v>-1325.2137194616917</c:v>
                </c:pt>
                <c:pt idx="20">
                  <c:v>-1323.098836221674</c:v>
                </c:pt>
                <c:pt idx="21">
                  <c:v>-1320.8818529939308</c:v>
                </c:pt>
                <c:pt idx="22">
                  <c:v>-1313.5823431709214</c:v>
                </c:pt>
                <c:pt idx="23">
                  <c:v>-1291.2114705102904</c:v>
                </c:pt>
                <c:pt idx="24">
                  <c:v>-1247.2884805248123</c:v>
                </c:pt>
                <c:pt idx="25">
                  <c:v>-1198.0060425139</c:v>
                </c:pt>
                <c:pt idx="26">
                  <c:v>-1156.6517090390789</c:v>
                </c:pt>
                <c:pt idx="27">
                  <c:v>-1145.4920090575633</c:v>
                </c:pt>
                <c:pt idx="28">
                  <c:v>-1109.3030977493254</c:v>
                </c:pt>
                <c:pt idx="29">
                  <c:v>-1096.5841884631245</c:v>
                </c:pt>
                <c:pt idx="30">
                  <c:v>-1092.3375006525166</c:v>
                </c:pt>
                <c:pt idx="31">
                  <c:v>-1077.0040749553646</c:v>
                </c:pt>
                <c:pt idx="32">
                  <c:v>-1042.978392720137</c:v>
                </c:pt>
                <c:pt idx="33">
                  <c:v>-1026.7102096171711</c:v>
                </c:pt>
                <c:pt idx="34">
                  <c:v>-1002.3509646630246</c:v>
                </c:pt>
                <c:pt idx="35">
                  <c:v>-988.37441922586913</c:v>
                </c:pt>
                <c:pt idx="36">
                  <c:v>-969.83586703897163</c:v>
                </c:pt>
                <c:pt idx="37">
                  <c:v>-969.68955328920856</c:v>
                </c:pt>
                <c:pt idx="38">
                  <c:v>-964.84935890662382</c:v>
                </c:pt>
                <c:pt idx="39">
                  <c:v>-882.11583859650091</c:v>
                </c:pt>
                <c:pt idx="40">
                  <c:v>-881.12741795173406</c:v>
                </c:pt>
                <c:pt idx="41">
                  <c:v>-832.97189707139296</c:v>
                </c:pt>
                <c:pt idx="42">
                  <c:v>-817.70098201196743</c:v>
                </c:pt>
                <c:pt idx="43">
                  <c:v>-698.7815503396032</c:v>
                </c:pt>
                <c:pt idx="44">
                  <c:v>-692.46094680734677</c:v>
                </c:pt>
                <c:pt idx="45">
                  <c:v>-678.67187906481558</c:v>
                </c:pt>
                <c:pt idx="46">
                  <c:v>-675.48307587203089</c:v>
                </c:pt>
                <c:pt idx="47">
                  <c:v>-600.78266610015089</c:v>
                </c:pt>
                <c:pt idx="48">
                  <c:v>-598.56604484182026</c:v>
                </c:pt>
                <c:pt idx="49">
                  <c:v>-594.95493693490425</c:v>
                </c:pt>
                <c:pt idx="50">
                  <c:v>-585.55071824125844</c:v>
                </c:pt>
                <c:pt idx="51">
                  <c:v>-571.45677106632138</c:v>
                </c:pt>
                <c:pt idx="52">
                  <c:v>-569.66210085079729</c:v>
                </c:pt>
                <c:pt idx="53">
                  <c:v>-520.83609286520186</c:v>
                </c:pt>
                <c:pt idx="54">
                  <c:v>-516.8140428602801</c:v>
                </c:pt>
                <c:pt idx="55">
                  <c:v>-515.24448807878616</c:v>
                </c:pt>
                <c:pt idx="56">
                  <c:v>-512.08227082487065</c:v>
                </c:pt>
                <c:pt idx="57">
                  <c:v>-500.16221794075318</c:v>
                </c:pt>
                <c:pt idx="58">
                  <c:v>-493.32145441977082</c:v>
                </c:pt>
                <c:pt idx="59">
                  <c:v>-487.85633724402214</c:v>
                </c:pt>
                <c:pt idx="60">
                  <c:v>-487.15442459674705</c:v>
                </c:pt>
                <c:pt idx="61">
                  <c:v>-486.31766964414146</c:v>
                </c:pt>
                <c:pt idx="62">
                  <c:v>-481.78404637608946</c:v>
                </c:pt>
                <c:pt idx="63">
                  <c:v>-458.45769111368918</c:v>
                </c:pt>
                <c:pt idx="64">
                  <c:v>-426.57516041535928</c:v>
                </c:pt>
                <c:pt idx="65">
                  <c:v>-426.2056028494062</c:v>
                </c:pt>
                <c:pt idx="66">
                  <c:v>-425.04820855178514</c:v>
                </c:pt>
                <c:pt idx="67">
                  <c:v>-375.16821345688004</c:v>
                </c:pt>
                <c:pt idx="68">
                  <c:v>-352.92530891639944</c:v>
                </c:pt>
                <c:pt idx="69">
                  <c:v>-338.92394600748594</c:v>
                </c:pt>
                <c:pt idx="70">
                  <c:v>-321.39291426233285</c:v>
                </c:pt>
                <c:pt idx="71">
                  <c:v>-305.87085466332064</c:v>
                </c:pt>
                <c:pt idx="72">
                  <c:v>-275.14844054462264</c:v>
                </c:pt>
                <c:pt idx="73">
                  <c:v>-273.72120394428384</c:v>
                </c:pt>
                <c:pt idx="74">
                  <c:v>-241.5655537174207</c:v>
                </c:pt>
                <c:pt idx="75">
                  <c:v>-224.84181004929269</c:v>
                </c:pt>
                <c:pt idx="76">
                  <c:v>-214.09928345104527</c:v>
                </c:pt>
                <c:pt idx="77">
                  <c:v>-209.26144916960038</c:v>
                </c:pt>
                <c:pt idx="78">
                  <c:v>-190.11921267499929</c:v>
                </c:pt>
                <c:pt idx="79">
                  <c:v>-160.6128749805066</c:v>
                </c:pt>
                <c:pt idx="80">
                  <c:v>-149.91223907422682</c:v>
                </c:pt>
                <c:pt idx="81">
                  <c:v>-111.97076406625638</c:v>
                </c:pt>
                <c:pt idx="82">
                  <c:v>-103.83867643865415</c:v>
                </c:pt>
                <c:pt idx="83">
                  <c:v>-89.969906403646746</c:v>
                </c:pt>
                <c:pt idx="84">
                  <c:v>-89.936837011084208</c:v>
                </c:pt>
                <c:pt idx="85">
                  <c:v>-85.715356217358931</c:v>
                </c:pt>
                <c:pt idx="86">
                  <c:v>-76.486153227931936</c:v>
                </c:pt>
                <c:pt idx="87">
                  <c:v>-70.438266131277487</c:v>
                </c:pt>
                <c:pt idx="88">
                  <c:v>-45.482469227250476</c:v>
                </c:pt>
                <c:pt idx="89">
                  <c:v>-44.049580930271986</c:v>
                </c:pt>
                <c:pt idx="90">
                  <c:v>-41.89237961379331</c:v>
                </c:pt>
                <c:pt idx="91">
                  <c:v>-30.678829927241168</c:v>
                </c:pt>
                <c:pt idx="92">
                  <c:v>-20.509218580173183</c:v>
                </c:pt>
                <c:pt idx="93">
                  <c:v>-13.714838111165591</c:v>
                </c:pt>
                <c:pt idx="94">
                  <c:v>5.8133278381883429</c:v>
                </c:pt>
                <c:pt idx="95">
                  <c:v>16.193844886243824</c:v>
                </c:pt>
                <c:pt idx="96">
                  <c:v>40.428941684833262</c:v>
                </c:pt>
                <c:pt idx="97">
                  <c:v>75.165981967751577</c:v>
                </c:pt>
                <c:pt idx="98">
                  <c:v>84.392139675515864</c:v>
                </c:pt>
                <c:pt idx="99">
                  <c:v>90.436151171395977</c:v>
                </c:pt>
                <c:pt idx="100">
                  <c:v>98.215626328248618</c:v>
                </c:pt>
                <c:pt idx="101">
                  <c:v>114.12240633313195</c:v>
                </c:pt>
                <c:pt idx="102">
                  <c:v>118.01125319466883</c:v>
                </c:pt>
                <c:pt idx="103">
                  <c:v>130.43619922554717</c:v>
                </c:pt>
                <c:pt idx="104">
                  <c:v>130.59087271974204</c:v>
                </c:pt>
                <c:pt idx="105">
                  <c:v>140.34919126926252</c:v>
                </c:pt>
                <c:pt idx="106">
                  <c:v>144.68875438573377</c:v>
                </c:pt>
                <c:pt idx="107">
                  <c:v>145.37213568342304</c:v>
                </c:pt>
                <c:pt idx="108">
                  <c:v>154.08261085296363</c:v>
                </c:pt>
                <c:pt idx="109">
                  <c:v>161.62315231675711</c:v>
                </c:pt>
                <c:pt idx="110">
                  <c:v>166.57101833908928</c:v>
                </c:pt>
                <c:pt idx="111">
                  <c:v>170.15907955890907</c:v>
                </c:pt>
                <c:pt idx="112">
                  <c:v>175.13115441137506</c:v>
                </c:pt>
                <c:pt idx="113">
                  <c:v>175.31116730946451</c:v>
                </c:pt>
                <c:pt idx="114">
                  <c:v>238.69730638050351</c:v>
                </c:pt>
                <c:pt idx="115">
                  <c:v>247.21116080884349</c:v>
                </c:pt>
                <c:pt idx="116">
                  <c:v>256.68504568700882</c:v>
                </c:pt>
                <c:pt idx="117">
                  <c:v>272.46984847176282</c:v>
                </c:pt>
                <c:pt idx="118">
                  <c:v>275.51814820228901</c:v>
                </c:pt>
                <c:pt idx="119">
                  <c:v>299.41558326230006</c:v>
                </c:pt>
                <c:pt idx="120">
                  <c:v>313.82377376841941</c:v>
                </c:pt>
                <c:pt idx="121">
                  <c:v>323.13848334060458</c:v>
                </c:pt>
                <c:pt idx="122">
                  <c:v>332.07345762316254</c:v>
                </c:pt>
                <c:pt idx="123">
                  <c:v>346.01611190748372</c:v>
                </c:pt>
                <c:pt idx="124">
                  <c:v>380.27975534574034</c:v>
                </c:pt>
                <c:pt idx="125">
                  <c:v>412.94049744378572</c:v>
                </c:pt>
                <c:pt idx="126">
                  <c:v>414.79574163167672</c:v>
                </c:pt>
                <c:pt idx="127">
                  <c:v>452.44714220002061</c:v>
                </c:pt>
                <c:pt idx="128">
                  <c:v>489.1988563649229</c:v>
                </c:pt>
                <c:pt idx="129">
                  <c:v>496.31189848834765</c:v>
                </c:pt>
                <c:pt idx="130">
                  <c:v>510.44918844108906</c:v>
                </c:pt>
                <c:pt idx="131">
                  <c:v>536.9019021067852</c:v>
                </c:pt>
                <c:pt idx="132">
                  <c:v>566.8336027577061</c:v>
                </c:pt>
                <c:pt idx="133">
                  <c:v>580.09965969457335</c:v>
                </c:pt>
                <c:pt idx="134">
                  <c:v>602.06601035474887</c:v>
                </c:pt>
                <c:pt idx="135">
                  <c:v>615.21319580087584</c:v>
                </c:pt>
                <c:pt idx="136">
                  <c:v>627.20029570266342</c:v>
                </c:pt>
                <c:pt idx="137">
                  <c:v>668.54129599549196</c:v>
                </c:pt>
                <c:pt idx="138">
                  <c:v>690.86112335922007</c:v>
                </c:pt>
                <c:pt idx="139">
                  <c:v>697.00032334219759</c:v>
                </c:pt>
                <c:pt idx="140">
                  <c:v>730.4014954627055</c:v>
                </c:pt>
                <c:pt idx="141">
                  <c:v>737.49996943951555</c:v>
                </c:pt>
                <c:pt idx="142">
                  <c:v>748.01255142263108</c:v>
                </c:pt>
                <c:pt idx="143">
                  <c:v>770.91113615021459</c:v>
                </c:pt>
                <c:pt idx="144">
                  <c:v>779.48179514546246</c:v>
                </c:pt>
                <c:pt idx="145">
                  <c:v>811.61080628180389</c:v>
                </c:pt>
                <c:pt idx="146">
                  <c:v>822.25431819190635</c:v>
                </c:pt>
                <c:pt idx="147">
                  <c:v>824.66047553398494</c:v>
                </c:pt>
                <c:pt idx="148">
                  <c:v>844.56495931321115</c:v>
                </c:pt>
                <c:pt idx="149">
                  <c:v>879.85382238250531</c:v>
                </c:pt>
                <c:pt idx="150">
                  <c:v>896.99501052772575</c:v>
                </c:pt>
                <c:pt idx="151">
                  <c:v>941.02745002359006</c:v>
                </c:pt>
                <c:pt idx="152">
                  <c:v>950.67971090233186</c:v>
                </c:pt>
                <c:pt idx="153">
                  <c:v>973.85871250312994</c:v>
                </c:pt>
                <c:pt idx="154">
                  <c:v>980.72298713324199</c:v>
                </c:pt>
                <c:pt idx="155">
                  <c:v>1000.0831477638749</c:v>
                </c:pt>
                <c:pt idx="156">
                  <c:v>1038.284439701345</c:v>
                </c:pt>
                <c:pt idx="157">
                  <c:v>1045.7816410436062</c:v>
                </c:pt>
                <c:pt idx="158">
                  <c:v>1054.96959520581</c:v>
                </c:pt>
                <c:pt idx="159">
                  <c:v>1066.6489722642309</c:v>
                </c:pt>
                <c:pt idx="160">
                  <c:v>1076.2778084579895</c:v>
                </c:pt>
                <c:pt idx="161">
                  <c:v>1150.9260791578381</c:v>
                </c:pt>
                <c:pt idx="162">
                  <c:v>1182.7668061449003</c:v>
                </c:pt>
                <c:pt idx="163">
                  <c:v>1197.0444770078211</c:v>
                </c:pt>
                <c:pt idx="164">
                  <c:v>1268.1847638162653</c:v>
                </c:pt>
                <c:pt idx="165">
                  <c:v>1273.3758755486342</c:v>
                </c:pt>
                <c:pt idx="166">
                  <c:v>1318.1431915182293</c:v>
                </c:pt>
                <c:pt idx="167">
                  <c:v>1365.148453330823</c:v>
                </c:pt>
                <c:pt idx="168">
                  <c:v>1413.462883519247</c:v>
                </c:pt>
                <c:pt idx="169">
                  <c:v>1531.5427095243649</c:v>
                </c:pt>
                <c:pt idx="170">
                  <c:v>1657.7191529309675</c:v>
                </c:pt>
                <c:pt idx="171">
                  <c:v>1667.3211412080436</c:v>
                </c:pt>
                <c:pt idx="172">
                  <c:v>1670.161502070001</c:v>
                </c:pt>
                <c:pt idx="173">
                  <c:v>1681.4029599522964</c:v>
                </c:pt>
                <c:pt idx="174">
                  <c:v>1757.0491891675774</c:v>
                </c:pt>
                <c:pt idx="175">
                  <c:v>1799.7997363731829</c:v>
                </c:pt>
                <c:pt idx="176">
                  <c:v>1859.4708574946671</c:v>
                </c:pt>
                <c:pt idx="177">
                  <c:v>1953.8256634047812</c:v>
                </c:pt>
                <c:pt idx="178">
                  <c:v>2154.5051643418246</c:v>
                </c:pt>
                <c:pt idx="179">
                  <c:v>2254.8885197519048</c:v>
                </c:pt>
                <c:pt idx="180">
                  <c:v>2263.3136512514284</c:v>
                </c:pt>
                <c:pt idx="181">
                  <c:v>2338.0701468046354</c:v>
                </c:pt>
                <c:pt idx="182">
                  <c:v>2409.3132972925741</c:v>
                </c:pt>
                <c:pt idx="183">
                  <c:v>2563.1133256451285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B-47F6-BABA-7779CECB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98159"/>
        <c:axId val="1129865391"/>
      </c:scatterChart>
      <c:valAx>
        <c:axId val="12767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865391"/>
        <c:crosses val="autoZero"/>
        <c:crossBetween val="midCat"/>
      </c:valAx>
      <c:valAx>
        <c:axId val="11298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'Business Questions Part 2'!$Q$17:$Q$20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20</c:v>
                </c:pt>
              </c:numCache>
            </c:numRef>
          </c:xVal>
          <c:yVal>
            <c:numRef>
              <c:f>'Business Questions Part 2'!$S$17:$S$20</c:f>
              <c:numCache>
                <c:formatCode>_(* #,##0_);_(* \(#,##0\);_(* "-"??_);_(@_)</c:formatCode>
                <c:ptCount val="4"/>
                <c:pt idx="0">
                  <c:v>-6965.9732000000067</c:v>
                </c:pt>
                <c:pt idx="1">
                  <c:v>-11660.433400000016</c:v>
                </c:pt>
                <c:pt idx="2">
                  <c:v>-50881.891200000064</c:v>
                </c:pt>
                <c:pt idx="3">
                  <c:v>-75717.100000000122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D-4AED-BDAF-3D55391B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277023"/>
        <c:axId val="1266652815"/>
      </c:scatterChart>
      <c:valAx>
        <c:axId val="128127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52815"/>
        <c:crosses val="autoZero"/>
        <c:crossBetween val="midCat"/>
      </c:valAx>
      <c:valAx>
        <c:axId val="12666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7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AB4477-2469-4EEF-B4F8-B0052643DAD0}">
  <sheetPr>
    <tabColor theme="9"/>
  </sheetPr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8</xdr:row>
      <xdr:rowOff>23812</xdr:rowOff>
    </xdr:from>
    <xdr:to>
      <xdr:col>26</xdr:col>
      <xdr:colOff>542924</xdr:colOff>
      <xdr:row>22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EFABB3-460C-6D48-662B-FBEBFD316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</xdr:colOff>
      <xdr:row>20</xdr:row>
      <xdr:rowOff>26097</xdr:rowOff>
    </xdr:from>
    <xdr:to>
      <xdr:col>8</xdr:col>
      <xdr:colOff>1463684</xdr:colOff>
      <xdr:row>34</xdr:row>
      <xdr:rowOff>146137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AF198D-4588-45CA-C6EF-FE6B7E4E6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8468" y="3783905"/>
          <a:ext cx="6703737" cy="2750506"/>
        </a:xfrm>
        <a:prstGeom prst="rect">
          <a:avLst/>
        </a:prstGeom>
      </xdr:spPr>
    </xdr:pic>
    <xdr:clientData/>
  </xdr:twoCellAnchor>
  <xdr:twoCellAnchor editAs="oneCell">
    <xdr:from>
      <xdr:col>6</xdr:col>
      <xdr:colOff>26096</xdr:colOff>
      <xdr:row>4</xdr:row>
      <xdr:rowOff>130481</xdr:rowOff>
    </xdr:from>
    <xdr:to>
      <xdr:col>12</xdr:col>
      <xdr:colOff>2434322</xdr:colOff>
      <xdr:row>12</xdr:row>
      <xdr:rowOff>174252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1DC99-756B-5084-9BC6-238DC22BC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0240" y="913358"/>
          <a:ext cx="8619048" cy="1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48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1B1D0-9384-307E-2576-0714AB190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442976</xdr:colOff>
      <xdr:row>2</xdr:row>
      <xdr:rowOff>167338</xdr:rowOff>
    </xdr:from>
    <xdr:to>
      <xdr:col>33</xdr:col>
      <xdr:colOff>585853</xdr:colOff>
      <xdr:row>22</xdr:row>
      <xdr:rowOff>14482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2B799-9BBC-42D0-99FC-16E85863B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520613</xdr:colOff>
      <xdr:row>45</xdr:row>
      <xdr:rowOff>182865</xdr:rowOff>
    </xdr:from>
    <xdr:to>
      <xdr:col>29</xdr:col>
      <xdr:colOff>352296</xdr:colOff>
      <xdr:row>61</xdr:row>
      <xdr:rowOff>143527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EC389-FCB0-4CF1-8ABE-81C0CB16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395353</xdr:colOff>
      <xdr:row>25</xdr:row>
      <xdr:rowOff>89769</xdr:rowOff>
    </xdr:from>
    <xdr:to>
      <xdr:col>33</xdr:col>
      <xdr:colOff>534965</xdr:colOff>
      <xdr:row>41</xdr:row>
      <xdr:rowOff>143527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5D4EA-59CF-D420-934A-9CE92DDD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447544</xdr:colOff>
      <xdr:row>68</xdr:row>
      <xdr:rowOff>78287</xdr:rowOff>
    </xdr:from>
    <xdr:to>
      <xdr:col>23</xdr:col>
      <xdr:colOff>443629</xdr:colOff>
      <xdr:row>90</xdr:row>
      <xdr:rowOff>130478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95309C-8CF5-92D0-6502-F208123B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574111</xdr:colOff>
      <xdr:row>68</xdr:row>
      <xdr:rowOff>78289</xdr:rowOff>
    </xdr:from>
    <xdr:to>
      <xdr:col>39</xdr:col>
      <xdr:colOff>570196</xdr:colOff>
      <xdr:row>90</xdr:row>
      <xdr:rowOff>130480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00F45A-7A32-4636-8BFC-4BE26955A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287055</xdr:colOff>
      <xdr:row>10</xdr:row>
      <xdr:rowOff>13048</xdr:rowOff>
    </xdr:from>
    <xdr:to>
      <xdr:col>33</xdr:col>
      <xdr:colOff>352295</xdr:colOff>
      <xdr:row>16</xdr:row>
      <xdr:rowOff>104383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BF2EB5E-6650-D9CB-9763-09BEDC36F1B6}"/>
            </a:ext>
          </a:extLst>
        </xdr:cNvPr>
        <xdr:cNvSpPr/>
      </xdr:nvSpPr>
      <xdr:spPr>
        <a:xfrm>
          <a:off x="5910719" y="1970240"/>
          <a:ext cx="15396576" cy="1265650"/>
        </a:xfrm>
        <a:prstGeom prst="rect">
          <a:avLst/>
        </a:prstGeom>
        <a:solidFill>
          <a:schemeClr val="accent6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217639</xdr:colOff>
      <xdr:row>31</xdr:row>
      <xdr:rowOff>152400</xdr:rowOff>
    </xdr:from>
    <xdr:to>
      <xdr:col>33</xdr:col>
      <xdr:colOff>282879</xdr:colOff>
      <xdr:row>37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1634D53-F9A2-466A-8F5C-E6E4BB47730F}"/>
            </a:ext>
          </a:extLst>
        </xdr:cNvPr>
        <xdr:cNvSpPr/>
      </xdr:nvSpPr>
      <xdr:spPr>
        <a:xfrm>
          <a:off x="5841303" y="6219695"/>
          <a:ext cx="15396576" cy="1021915"/>
        </a:xfrm>
        <a:prstGeom prst="rect">
          <a:avLst/>
        </a:prstGeom>
        <a:solidFill>
          <a:schemeClr val="accent6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33</xdr:row>
      <xdr:rowOff>100012</xdr:rowOff>
    </xdr:from>
    <xdr:to>
      <xdr:col>18</xdr:col>
      <xdr:colOff>2228850</xdr:colOff>
      <xdr:row>47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137E-E43C-F2CD-BD8A-75B13AC7F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vique Khandaker" refreshedDate="44998.475019675927" createdVersion="8" refreshedVersion="8" minRefreshableVersion="3" recordCount="196" xr:uid="{BC34097F-A415-40EC-AD4B-F753B32D52AB}">
  <cacheSource type="worksheet">
    <worksheetSource ref="A1:W197" sheet="Data"/>
  </cacheSource>
  <cacheFields count="22">
    <cacheField name="Date" numFmtId="14">
      <sharedItems/>
    </cacheField>
    <cacheField name="WeekYear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January" numFmtId="0">
      <sharedItems containsSemiMixedTypes="0" containsString="0" containsNumber="1" containsInteger="1" minValue="0" maxValue="1"/>
    </cacheField>
    <cacheField name="February" numFmtId="0">
      <sharedItems containsSemiMixedTypes="0" containsString="0" containsNumber="1" containsInteger="1" minValue="0" maxValue="1"/>
    </cacheField>
    <cacheField name="March" numFmtId="0">
      <sharedItems containsSemiMixedTypes="0" containsString="0" containsNumber="1" containsInteger="1" minValue="0" maxValue="1"/>
    </cacheField>
    <cacheField name="April" numFmtId="0">
      <sharedItems containsSemiMixedTypes="0" containsString="0" containsNumber="1" containsInteger="1" minValue="0" maxValue="1"/>
    </cacheField>
    <cacheField name="May" numFmtId="0">
      <sharedItems containsSemiMixedTypes="0" containsString="0" containsNumber="1" containsInteger="1" minValue="0" maxValue="1"/>
    </cacheField>
    <cacheField name="June" numFmtId="0">
      <sharedItems containsSemiMixedTypes="0" containsString="0" containsNumber="1" containsInteger="1" minValue="0" maxValue="1"/>
    </cacheField>
    <cacheField name="July" numFmtId="0">
      <sharedItems containsSemiMixedTypes="0" containsString="0" containsNumber="1" containsInteger="1" minValue="0" maxValue="1"/>
    </cacheField>
    <cacheField name="August " numFmtId="0">
      <sharedItems containsSemiMixedTypes="0" containsString="0" containsNumber="1" containsInteger="1" minValue="0" maxValue="1"/>
    </cacheField>
    <cacheField name="September" numFmtId="0">
      <sharedItems containsSemiMixedTypes="0" containsString="0" containsNumber="1" containsInteger="1" minValue="0" maxValue="1"/>
    </cacheField>
    <cacheField name="October" numFmtId="0">
      <sharedItems containsSemiMixedTypes="0" containsString="0" containsNumber="1" containsInteger="1" minValue="0" maxValue="1"/>
    </cacheField>
    <cacheField name="November" numFmtId="0">
      <sharedItems containsSemiMixedTypes="0" containsString="0" containsNumber="1" containsInteger="1" minValue="0" maxValue="1"/>
    </cacheField>
    <cacheField name="December" numFmtId="0">
      <sharedItems containsSemiMixedTypes="0" containsString="0" containsNumber="1" containsInteger="1" minValue="0" maxValue="1"/>
    </cacheField>
    <cacheField name="marketing" numFmtId="0">
      <sharedItems containsSemiMixedTypes="0" containsString="0" containsNumber="1" minValue="1872.321561" maxValue="296402.01500000001"/>
    </cacheField>
    <cacheField name="comp_marketing" numFmtId="0">
      <sharedItems containsSemiMixedTypes="0" containsString="0" containsNumber="1" minValue="1872.321561" maxValue="296402.01500000001"/>
    </cacheField>
    <cacheField name="sales" numFmtId="0">
      <sharedItems containsSemiMixedTypes="0" containsString="0" containsNumber="1" minValue="6400.781524" maxValue="21826.04379"/>
    </cacheField>
    <cacheField name="promo" numFmtId="0">
      <sharedItems containsSemiMixedTypes="0" containsString="0" containsNumber="1" containsInteger="1" minValue="0" maxValue="1"/>
    </cacheField>
    <cacheField name="price" numFmtId="0">
      <sharedItems containsSemiMixedTypes="0" containsString="0" containsNumber="1" containsInteger="1" minValue="60" maxValue="80"/>
    </cacheField>
    <cacheField name="macro" numFmtId="0">
      <sharedItems containsSemiMixedTypes="0" containsString="0" containsNumber="1" minValue="0" maxValue="37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vique Khandaker" refreshedDate="44999.585542939814" createdVersion="8" refreshedVersion="8" minRefreshableVersion="3" recordCount="196" xr:uid="{D51D47A3-7C28-4AC1-BF19-7512E79FC102}">
  <cacheSource type="worksheet">
    <worksheetSource ref="A2:K198" sheet="Business Questions Part 2"/>
  </cacheSource>
  <cacheFields count="10"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Date" numFmtId="0">
      <sharedItems/>
    </cacheField>
    <cacheField name="marketing" numFmtId="0">
      <sharedItems containsSemiMixedTypes="0" containsString="0" containsNumber="1" minValue="40.629377873700001" maxValue="6431.9237255000007"/>
    </cacheField>
    <cacheField name="comp_marketing" numFmtId="0">
      <sharedItems containsSemiMixedTypes="0" containsString="0" containsNumber="1" minValue="-2276.5131720430113" maxValue="-14.380349930875576"/>
    </cacheField>
    <cacheField name="price" numFmtId="0">
      <sharedItems containsSemiMixedTypes="0" containsString="0" containsNumber="1" minValue="-6057.3680000000004" maxValue="-4543.0259999999998"/>
    </cacheField>
    <cacheField name="marketing2" numFmtId="0">
      <sharedItems containsSemiMixedTypes="0" containsString="0" containsNumber="1" minValue="1872.321561" maxValue="296402.01500000001"/>
    </cacheField>
    <cacheField name="comp_marketing2" numFmtId="0">
      <sharedItems containsSemiMixedTypes="0" containsString="0" containsNumber="1" minValue="1229.0897376816731" maxValue="194573.77538829154"/>
    </cacheField>
    <cacheField name="price2" numFmtId="0">
      <sharedItems containsSemiMixedTypes="0" containsString="0" containsNumber="1" containsInteger="1" minValue="60" maxValue="80"/>
    </cacheField>
    <cacheField name="marketing3" numFmtId="0">
      <sharedItems containsSemiMixedTypes="0" containsString="0" containsNumber="1" minValue="2437.7626724219999" maxValue="514553.89804000006"/>
    </cacheField>
    <cacheField name="comp_marketing3" numFmtId="0">
      <sharedItems containsSemiMixedTypes="0" containsString="0" containsNumber="1" minValue="-136590.79032258067" maxValue="-1150.4279944700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vique Khandaker" refreshedDate="44999.593967129629" createdVersion="8" refreshedVersion="8" minRefreshableVersion="3" recordCount="196" xr:uid="{A397577D-0250-4463-978B-E41BA664D210}">
  <cacheSource type="worksheet">
    <worksheetSource ref="C2:O198" sheet="Business Questions Part 2"/>
  </cacheSource>
  <cacheFields count="12">
    <cacheField name="Sales" numFmtId="1">
      <sharedItems containsSemiMixedTypes="0" containsString="0" containsNumber="1" minValue="6400.781524" maxValue="21826.04379"/>
    </cacheField>
    <cacheField name="marketing" numFmtId="0">
      <sharedItems containsSemiMixedTypes="0" containsString="0" containsNumber="1" minValue="40.629377873700001" maxValue="6431.9237255000007"/>
    </cacheField>
    <cacheField name="comp_marketing" numFmtId="0">
      <sharedItems containsSemiMixedTypes="0" containsString="0" containsNumber="1" minValue="-2276.5131720430113" maxValue="-14.380349930875576"/>
    </cacheField>
    <cacheField name="price" numFmtId="0">
      <sharedItems containsSemiMixedTypes="0" containsString="0" containsNumber="1" minValue="-6057.3680000000004" maxValue="-4543.0259999999998"/>
    </cacheField>
    <cacheField name="marketing2" numFmtId="0">
      <sharedItems containsSemiMixedTypes="0" containsString="0" containsNumber="1" minValue="1872.321561" maxValue="296402.01500000001"/>
    </cacheField>
    <cacheField name="comp_marketing2" numFmtId="0">
      <sharedItems containsSemiMixedTypes="0" containsString="0" containsNumber="1" minValue="1229.0897376816731" maxValue="194573.77538829154"/>
    </cacheField>
    <cacheField name="price2" numFmtId="0">
      <sharedItems containsSemiMixedTypes="0" containsString="0" containsNumber="1" containsInteger="1" minValue="60" maxValue="80" count="5">
        <n v="60"/>
        <n v="64"/>
        <n v="67"/>
        <n v="74"/>
        <n v="80"/>
      </sharedItems>
    </cacheField>
    <cacheField name="marketing3" numFmtId="0">
      <sharedItems containsSemiMixedTypes="0" containsString="0" containsNumber="1" minValue="2437.7626724219999" maxValue="514553.89804000006"/>
    </cacheField>
    <cacheField name="comp_marketing3" numFmtId="0">
      <sharedItems containsSemiMixedTypes="0" containsString="0" containsNumber="1" minValue="-136590.79032258067" maxValue="-1150.4279944700461"/>
    </cacheField>
    <cacheField name="Impact from initial price increase" numFmtId="0">
      <sharedItems containsSemiMixedTypes="0" containsString="0" containsNumber="1" minValue="-1514.3420000000006" maxValue="0"/>
    </cacheField>
    <cacheField name="Total Revenue (actual)" numFmtId="0">
      <sharedItems containsSemiMixedTypes="0" containsString="0" containsNumber="1" minValue="384046.89143999998" maxValue="1746083.5031999999"/>
    </cacheField>
    <cacheField name="Total Revenue (No Price Increase)" numFmtId="0">
      <sharedItems containsSemiMixedTypes="0" containsString="0" containsNumber="1" minValue="384046.89143999998" maxValue="1309562.6273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vique Khandaker" refreshedDate="44999.599851273146" createdVersion="8" refreshedVersion="8" minRefreshableVersion="3" recordCount="196" xr:uid="{B7520934-9A6E-4D08-A36A-3E672B316C75}">
  <cacheSource type="worksheet">
    <worksheetSource ref="A2:O198" sheet="Business Questions Part 2"/>
  </cacheSource>
  <cacheFields count="15"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Date" numFmtId="0">
      <sharedItems/>
    </cacheField>
    <cacheField name="Sales" numFmtId="1">
      <sharedItems containsSemiMixedTypes="0" containsString="0" containsNumber="1" minValue="6400.781524" maxValue="21826.04379"/>
    </cacheField>
    <cacheField name="marketing" numFmtId="0">
      <sharedItems containsSemiMixedTypes="0" containsString="0" containsNumber="1" minValue="40.629377873700001" maxValue="6431.9237255000007"/>
    </cacheField>
    <cacheField name="comp_marketing" numFmtId="0">
      <sharedItems containsSemiMixedTypes="0" containsString="0" containsNumber="1" minValue="-2276.5131720430113" maxValue="-14.380349930875576"/>
    </cacheField>
    <cacheField name="price" numFmtId="0">
      <sharedItems containsSemiMixedTypes="0" containsString="0" containsNumber="1" minValue="-6057.3680000000004" maxValue="-4543.0259999999998"/>
    </cacheField>
    <cacheField name="marketing2" numFmtId="0">
      <sharedItems containsSemiMixedTypes="0" containsString="0" containsNumber="1" minValue="1872.321561" maxValue="296402.01500000001"/>
    </cacheField>
    <cacheField name="comp_marketing2" numFmtId="0">
      <sharedItems containsSemiMixedTypes="0" containsString="0" containsNumber="1" minValue="1229.0897376816731" maxValue="194573.77538829154"/>
    </cacheField>
    <cacheField name="price2" numFmtId="0">
      <sharedItems containsSemiMixedTypes="0" containsString="0" containsNumber="1" containsInteger="1" minValue="60" maxValue="80"/>
    </cacheField>
    <cacheField name="marketing3" numFmtId="0">
      <sharedItems containsSemiMixedTypes="0" containsString="0" containsNumber="1" minValue="2437.7626724219999" maxValue="514553.89804000006"/>
    </cacheField>
    <cacheField name="comp_marketing3" numFmtId="0">
      <sharedItems containsSemiMixedTypes="0" containsString="0" containsNumber="1" minValue="-136590.79032258067" maxValue="-1150.4279944700461"/>
    </cacheField>
    <cacheField name="Impact from initial price increase" numFmtId="0">
      <sharedItems containsSemiMixedTypes="0" containsString="0" containsNumber="1" minValue="-1514.3420000000006" maxValue="0"/>
    </cacheField>
    <cacheField name="Sales (No Price Increase)" numFmtId="1">
      <sharedItems containsSemiMixedTypes="0" containsString="0" containsNumber="1" minValue="6400.781524" maxValue="23340.38579"/>
    </cacheField>
    <cacheField name="Total Revenue (actual)" numFmtId="0">
      <sharedItems containsSemiMixedTypes="0" containsString="0" containsNumber="1" minValue="384046.89143999998" maxValue="1746083.5031999999"/>
    </cacheField>
    <cacheField name="Total Revenue (No Price Increase)" numFmtId="0">
      <sharedItems containsSemiMixedTypes="0" containsString="0" containsNumber="1" minValue="384046.89143999998" maxValue="1400423.1474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01/07/2019"/>
    <x v="0"/>
    <n v="1"/>
    <x v="0"/>
    <n v="1"/>
    <n v="0"/>
    <n v="0"/>
    <n v="0"/>
    <n v="0"/>
    <n v="0"/>
    <n v="0"/>
    <n v="0"/>
    <n v="0"/>
    <n v="0"/>
    <n v="0"/>
    <n v="0"/>
    <n v="1872.321561"/>
    <n v="91539.466960000005"/>
    <n v="7630.8478180000002"/>
    <n v="0"/>
    <n v="60"/>
    <n v="0"/>
  </r>
  <r>
    <s v="01/14/2019"/>
    <x v="1"/>
    <n v="1"/>
    <x v="0"/>
    <n v="1"/>
    <n v="0"/>
    <n v="0"/>
    <n v="0"/>
    <n v="0"/>
    <n v="0"/>
    <n v="0"/>
    <n v="0"/>
    <n v="0"/>
    <n v="0"/>
    <n v="0"/>
    <n v="0"/>
    <n v="9763.4352550000003"/>
    <n v="192628.5429"/>
    <n v="8013.8019729999996"/>
    <n v="0"/>
    <n v="60"/>
    <n v="239.55"/>
  </r>
  <r>
    <s v="01/21/2019"/>
    <x v="2"/>
    <n v="1"/>
    <x v="0"/>
    <n v="1"/>
    <n v="0"/>
    <n v="0"/>
    <n v="0"/>
    <n v="0"/>
    <n v="0"/>
    <n v="0"/>
    <n v="0"/>
    <n v="0"/>
    <n v="0"/>
    <n v="0"/>
    <n v="0"/>
    <n v="16167.806"/>
    <n v="157243.76519999999"/>
    <n v="7882.4004729999997"/>
    <n v="0"/>
    <n v="60"/>
    <n v="224.69"/>
  </r>
  <r>
    <s v="01/28/2019"/>
    <x v="3"/>
    <n v="1"/>
    <x v="0"/>
    <n v="1"/>
    <n v="0"/>
    <n v="0"/>
    <n v="0"/>
    <n v="0"/>
    <n v="0"/>
    <n v="0"/>
    <n v="0"/>
    <n v="0"/>
    <n v="0"/>
    <n v="0"/>
    <n v="0"/>
    <n v="16191.776330000001"/>
    <n v="278924.39889999997"/>
    <n v="7906.8706510000002"/>
    <n v="0"/>
    <n v="60"/>
    <n v="215.99"/>
  </r>
  <r>
    <s v="02/04/2019"/>
    <x v="4"/>
    <n v="2"/>
    <x v="0"/>
    <n v="0"/>
    <n v="1"/>
    <n v="0"/>
    <n v="0"/>
    <n v="0"/>
    <n v="0"/>
    <n v="0"/>
    <n v="0"/>
    <n v="0"/>
    <n v="0"/>
    <n v="0"/>
    <n v="0"/>
    <n v="17886.4774"/>
    <n v="219402.68150000001"/>
    <n v="7911.8987690000004"/>
    <n v="0"/>
    <n v="60"/>
    <n v="206.71"/>
  </r>
  <r>
    <s v="02/11/2019"/>
    <x v="5"/>
    <n v="2"/>
    <x v="0"/>
    <n v="0"/>
    <n v="1"/>
    <n v="0"/>
    <n v="0"/>
    <n v="0"/>
    <n v="0"/>
    <n v="0"/>
    <n v="0"/>
    <n v="0"/>
    <n v="0"/>
    <n v="0"/>
    <n v="0"/>
    <n v="16715.0589"/>
    <n v="175145.46919999999"/>
    <n v="8083.1900100000003"/>
    <n v="0"/>
    <n v="60"/>
    <n v="203.63"/>
  </r>
  <r>
    <s v="02/18/2019"/>
    <x v="6"/>
    <n v="2"/>
    <x v="0"/>
    <n v="0"/>
    <n v="1"/>
    <n v="0"/>
    <n v="0"/>
    <n v="0"/>
    <n v="0"/>
    <n v="0"/>
    <n v="0"/>
    <n v="0"/>
    <n v="0"/>
    <n v="0"/>
    <n v="0"/>
    <n v="14746.658219999999"/>
    <n v="171074.94820000001"/>
    <n v="8142.8570170000003"/>
    <n v="0"/>
    <n v="60"/>
    <n v="233.65"/>
  </r>
  <r>
    <s v="02/25/2019"/>
    <x v="7"/>
    <n v="2"/>
    <x v="0"/>
    <n v="0"/>
    <n v="1"/>
    <n v="0"/>
    <n v="0"/>
    <n v="0"/>
    <n v="0"/>
    <n v="0"/>
    <n v="0"/>
    <n v="0"/>
    <n v="0"/>
    <n v="0"/>
    <n v="0"/>
    <n v="14491.46854"/>
    <n v="145564.09599999999"/>
    <n v="10155.44529"/>
    <n v="0"/>
    <n v="60"/>
    <n v="180.65"/>
  </r>
  <r>
    <s v="03/04/2019"/>
    <x v="8"/>
    <n v="3"/>
    <x v="0"/>
    <n v="0"/>
    <n v="0"/>
    <n v="1"/>
    <n v="0"/>
    <n v="0"/>
    <n v="0"/>
    <n v="0"/>
    <n v="0"/>
    <n v="0"/>
    <n v="0"/>
    <n v="0"/>
    <n v="0"/>
    <n v="14155.9599"/>
    <n v="200450.54180000001"/>
    <n v="7331.98909"/>
    <n v="0"/>
    <n v="60"/>
    <n v="227.41"/>
  </r>
  <r>
    <s v="03/11/2019"/>
    <x v="9"/>
    <n v="3"/>
    <x v="0"/>
    <n v="0"/>
    <n v="0"/>
    <n v="1"/>
    <n v="0"/>
    <n v="0"/>
    <n v="0"/>
    <n v="0"/>
    <n v="0"/>
    <n v="0"/>
    <n v="0"/>
    <n v="0"/>
    <n v="0"/>
    <n v="13791.884389999999"/>
    <n v="212484.84650000001"/>
    <n v="7943.4083129999999"/>
    <n v="0"/>
    <n v="60"/>
    <n v="227.86"/>
  </r>
  <r>
    <s v="03/18/2019"/>
    <x v="10"/>
    <n v="3"/>
    <x v="0"/>
    <n v="0"/>
    <n v="0"/>
    <n v="1"/>
    <n v="0"/>
    <n v="0"/>
    <n v="0"/>
    <n v="0"/>
    <n v="0"/>
    <n v="0"/>
    <n v="0"/>
    <n v="0"/>
    <n v="0"/>
    <n v="13345.0587"/>
    <n v="223100.75810000001"/>
    <n v="8281.2978829999993"/>
    <n v="0"/>
    <n v="60"/>
    <n v="224.99"/>
  </r>
  <r>
    <s v="03/25/2019"/>
    <x v="11"/>
    <n v="3"/>
    <x v="0"/>
    <n v="0"/>
    <n v="0"/>
    <n v="1"/>
    <n v="0"/>
    <n v="0"/>
    <n v="0"/>
    <n v="0"/>
    <n v="0"/>
    <n v="0"/>
    <n v="0"/>
    <n v="0"/>
    <n v="0"/>
    <n v="12339.83279"/>
    <n v="233775.04370000001"/>
    <n v="7716.1373519999997"/>
    <n v="0"/>
    <n v="60"/>
    <n v="241.8"/>
  </r>
  <r>
    <s v="04/01/2019"/>
    <x v="12"/>
    <n v="4"/>
    <x v="0"/>
    <n v="0"/>
    <n v="0"/>
    <n v="0"/>
    <n v="1"/>
    <n v="0"/>
    <n v="0"/>
    <n v="0"/>
    <n v="0"/>
    <n v="0"/>
    <n v="0"/>
    <n v="0"/>
    <n v="0"/>
    <n v="12944.270049999999"/>
    <n v="262787.12109999999"/>
    <n v="8061.7367039999999"/>
    <n v="0"/>
    <n v="60"/>
    <n v="234.1"/>
  </r>
  <r>
    <s v="04/08/2019"/>
    <x v="13"/>
    <n v="4"/>
    <x v="0"/>
    <n v="0"/>
    <n v="0"/>
    <n v="0"/>
    <n v="1"/>
    <n v="0"/>
    <n v="0"/>
    <n v="0"/>
    <n v="0"/>
    <n v="0"/>
    <n v="0"/>
    <n v="0"/>
    <n v="0"/>
    <n v="12842.00678"/>
    <n v="235700.2873"/>
    <n v="8095.9279100000003"/>
    <n v="0"/>
    <n v="60"/>
    <n v="225.78"/>
  </r>
  <r>
    <s v="04/15/2019"/>
    <x v="14"/>
    <n v="4"/>
    <x v="0"/>
    <n v="0"/>
    <n v="0"/>
    <n v="0"/>
    <n v="1"/>
    <n v="0"/>
    <n v="0"/>
    <n v="0"/>
    <n v="0"/>
    <n v="0"/>
    <n v="0"/>
    <n v="0"/>
    <n v="0"/>
    <n v="15716.80868"/>
    <n v="296402.01500000001"/>
    <n v="8541.4192189999994"/>
    <n v="0"/>
    <n v="60"/>
    <n v="224.95"/>
  </r>
  <r>
    <s v="04/22/2019"/>
    <x v="15"/>
    <n v="4"/>
    <x v="0"/>
    <n v="0"/>
    <n v="0"/>
    <n v="0"/>
    <n v="1"/>
    <n v="0"/>
    <n v="0"/>
    <n v="0"/>
    <n v="0"/>
    <n v="0"/>
    <n v="0"/>
    <n v="0"/>
    <n v="0"/>
    <n v="13726.040199999999"/>
    <n v="233437.89550000001"/>
    <n v="8766.3437250000006"/>
    <n v="0"/>
    <n v="60"/>
    <n v="229.91"/>
  </r>
  <r>
    <s v="04/29/2019"/>
    <x v="16"/>
    <n v="4"/>
    <x v="0"/>
    <n v="0"/>
    <n v="0"/>
    <n v="0"/>
    <n v="1"/>
    <n v="0"/>
    <n v="0"/>
    <n v="0"/>
    <n v="0"/>
    <n v="0"/>
    <n v="0"/>
    <n v="0"/>
    <n v="0"/>
    <n v="17024.448789999999"/>
    <n v="168767.90700000001"/>
    <n v="8536.0558920000003"/>
    <n v="0"/>
    <n v="60"/>
    <n v="213.48"/>
  </r>
  <r>
    <s v="05/06/2019"/>
    <x v="17"/>
    <n v="5"/>
    <x v="0"/>
    <n v="0"/>
    <n v="0"/>
    <n v="0"/>
    <n v="0"/>
    <n v="1"/>
    <n v="0"/>
    <n v="0"/>
    <n v="0"/>
    <n v="0"/>
    <n v="0"/>
    <n v="0"/>
    <n v="0"/>
    <n v="33392.089970000001"/>
    <n v="156958.3965"/>
    <n v="8982.5528250000007"/>
    <n v="0"/>
    <n v="60"/>
    <n v="203.1"/>
  </r>
  <r>
    <s v="05/13/2019"/>
    <x v="18"/>
    <n v="5"/>
    <x v="0"/>
    <n v="0"/>
    <n v="0"/>
    <n v="0"/>
    <n v="0"/>
    <n v="1"/>
    <n v="0"/>
    <n v="0"/>
    <n v="0"/>
    <n v="0"/>
    <n v="0"/>
    <n v="0"/>
    <n v="0"/>
    <n v="38191.069069999998"/>
    <n v="78378.573430000004"/>
    <n v="6400.781524"/>
    <n v="0"/>
    <n v="60"/>
    <n v="161.94999999999999"/>
  </r>
  <r>
    <s v="05/20/2019"/>
    <x v="19"/>
    <n v="5"/>
    <x v="0"/>
    <n v="0"/>
    <n v="0"/>
    <n v="0"/>
    <n v="0"/>
    <n v="1"/>
    <n v="0"/>
    <n v="0"/>
    <n v="0"/>
    <n v="0"/>
    <n v="0"/>
    <n v="0"/>
    <n v="0"/>
    <n v="45556.481639999998"/>
    <n v="181646.3481"/>
    <n v="13755.57821"/>
    <n v="1"/>
    <n v="60"/>
    <n v="202.02"/>
  </r>
  <r>
    <s v="05/27/2019"/>
    <x v="20"/>
    <n v="5"/>
    <x v="0"/>
    <n v="0"/>
    <n v="0"/>
    <n v="0"/>
    <n v="0"/>
    <n v="1"/>
    <n v="0"/>
    <n v="0"/>
    <n v="0"/>
    <n v="0"/>
    <n v="0"/>
    <n v="0"/>
    <n v="0"/>
    <n v="42108.514909999998"/>
    <n v="174896.9577"/>
    <n v="9916.1068460000006"/>
    <n v="0"/>
    <n v="60"/>
    <n v="184.67"/>
  </r>
  <r>
    <s v="06/03/2019"/>
    <x v="21"/>
    <n v="6"/>
    <x v="0"/>
    <n v="0"/>
    <n v="0"/>
    <n v="0"/>
    <n v="0"/>
    <n v="0"/>
    <n v="1"/>
    <n v="0"/>
    <n v="0"/>
    <n v="0"/>
    <n v="0"/>
    <n v="0"/>
    <n v="0"/>
    <n v="38144.749230000001"/>
    <n v="176341.3744"/>
    <n v="9698.2217060000003"/>
    <n v="0"/>
    <n v="60"/>
    <n v="178.88"/>
  </r>
  <r>
    <s v="06/10/2019"/>
    <x v="22"/>
    <n v="6"/>
    <x v="0"/>
    <n v="0"/>
    <n v="0"/>
    <n v="0"/>
    <n v="0"/>
    <n v="0"/>
    <n v="1"/>
    <n v="0"/>
    <n v="0"/>
    <n v="0"/>
    <n v="0"/>
    <n v="0"/>
    <n v="0"/>
    <n v="15236.98984"/>
    <n v="156364.0465"/>
    <n v="7874.3554839999997"/>
    <n v="0"/>
    <n v="60"/>
    <n v="145.05000000000001"/>
  </r>
  <r>
    <s v="06/17/2019"/>
    <x v="23"/>
    <n v="6"/>
    <x v="0"/>
    <n v="0"/>
    <n v="0"/>
    <n v="0"/>
    <n v="0"/>
    <n v="0"/>
    <n v="1"/>
    <n v="0"/>
    <n v="0"/>
    <n v="0"/>
    <n v="0"/>
    <n v="0"/>
    <n v="0"/>
    <n v="37710.459519999997"/>
    <n v="152209.5545"/>
    <n v="13148.181490000001"/>
    <n v="0"/>
    <n v="60"/>
    <n v="147.96"/>
  </r>
  <r>
    <s v="06/24/2019"/>
    <x v="24"/>
    <n v="6"/>
    <x v="0"/>
    <n v="0"/>
    <n v="0"/>
    <n v="0"/>
    <n v="0"/>
    <n v="0"/>
    <n v="1"/>
    <n v="0"/>
    <n v="0"/>
    <n v="0"/>
    <n v="0"/>
    <n v="0"/>
    <n v="0"/>
    <n v="50927.025860000002"/>
    <n v="79949.47666"/>
    <n v="16959.830600000001"/>
    <n v="1"/>
    <n v="60"/>
    <n v="173.24"/>
  </r>
  <r>
    <s v="07/01/2019"/>
    <x v="25"/>
    <n v="7"/>
    <x v="0"/>
    <n v="0"/>
    <n v="0"/>
    <n v="0"/>
    <n v="0"/>
    <n v="0"/>
    <n v="0"/>
    <n v="1"/>
    <n v="0"/>
    <n v="0"/>
    <n v="0"/>
    <n v="0"/>
    <n v="0"/>
    <n v="50923.670270000002"/>
    <n v="107175.74370000001"/>
    <n v="15549.94614"/>
    <n v="0"/>
    <n v="60"/>
    <n v="152.93"/>
  </r>
  <r>
    <s v="07/08/2019"/>
    <x v="26"/>
    <n v="7"/>
    <x v="0"/>
    <n v="0"/>
    <n v="0"/>
    <n v="0"/>
    <n v="0"/>
    <n v="0"/>
    <n v="0"/>
    <n v="1"/>
    <n v="0"/>
    <n v="0"/>
    <n v="0"/>
    <n v="0"/>
    <n v="0"/>
    <n v="53149.682000000001"/>
    <n v="68324.684229999999"/>
    <n v="14441.078380000001"/>
    <n v="0"/>
    <n v="60"/>
    <n v="116.77"/>
  </r>
  <r>
    <s v="07/15/2019"/>
    <x v="27"/>
    <n v="7"/>
    <x v="0"/>
    <n v="0"/>
    <n v="0"/>
    <n v="0"/>
    <n v="0"/>
    <n v="0"/>
    <n v="0"/>
    <n v="1"/>
    <n v="0"/>
    <n v="0"/>
    <n v="0"/>
    <n v="0"/>
    <n v="0"/>
    <n v="51042.926769999998"/>
    <n v="111724.32180000001"/>
    <n v="15104.119619999999"/>
    <n v="0"/>
    <n v="60"/>
    <n v="159.04"/>
  </r>
  <r>
    <s v="07/22/2019"/>
    <x v="28"/>
    <n v="7"/>
    <x v="0"/>
    <n v="0"/>
    <n v="0"/>
    <n v="0"/>
    <n v="0"/>
    <n v="0"/>
    <n v="0"/>
    <n v="1"/>
    <n v="0"/>
    <n v="0"/>
    <n v="0"/>
    <n v="0"/>
    <n v="0"/>
    <n v="49170.581879999998"/>
    <n v="58505.45134"/>
    <n v="14460.185240000001"/>
    <n v="0"/>
    <n v="60"/>
    <n v="156.30000000000001"/>
  </r>
  <r>
    <s v="07/29/2019"/>
    <x v="29"/>
    <n v="7"/>
    <x v="0"/>
    <n v="0"/>
    <n v="0"/>
    <n v="0"/>
    <n v="0"/>
    <n v="0"/>
    <n v="0"/>
    <n v="1"/>
    <n v="0"/>
    <n v="0"/>
    <n v="0"/>
    <n v="0"/>
    <n v="0"/>
    <n v="52665.172359999997"/>
    <n v="94941.671759999997"/>
    <n v="13427.74488"/>
    <n v="0"/>
    <n v="60"/>
    <n v="140.72"/>
  </r>
  <r>
    <s v="08/05/2019"/>
    <x v="30"/>
    <n v="8"/>
    <x v="0"/>
    <n v="0"/>
    <n v="0"/>
    <n v="0"/>
    <n v="0"/>
    <n v="0"/>
    <n v="0"/>
    <n v="0"/>
    <n v="1"/>
    <n v="0"/>
    <n v="0"/>
    <n v="0"/>
    <n v="0"/>
    <n v="53256.655769999998"/>
    <n v="71203.349149999995"/>
    <n v="16822.060150000001"/>
    <n v="0"/>
    <n v="60"/>
    <n v="120.09"/>
  </r>
  <r>
    <s v="08/12/2019"/>
    <x v="31"/>
    <n v="8"/>
    <x v="0"/>
    <n v="0"/>
    <n v="0"/>
    <n v="0"/>
    <n v="0"/>
    <n v="0"/>
    <n v="0"/>
    <n v="0"/>
    <n v="1"/>
    <n v="0"/>
    <n v="0"/>
    <n v="0"/>
    <n v="0"/>
    <n v="56443.481390000001"/>
    <n v="79069.365260000006"/>
    <n v="13106.95091"/>
    <n v="0"/>
    <n v="60"/>
    <n v="156.61000000000001"/>
  </r>
  <r>
    <s v="08/19/2019"/>
    <x v="32"/>
    <n v="8"/>
    <x v="0"/>
    <n v="0"/>
    <n v="0"/>
    <n v="0"/>
    <n v="0"/>
    <n v="0"/>
    <n v="0"/>
    <n v="0"/>
    <n v="1"/>
    <n v="0"/>
    <n v="0"/>
    <n v="0"/>
    <n v="0"/>
    <n v="53628.78469"/>
    <n v="64311.890019999999"/>
    <n v="13510.87644"/>
    <n v="0"/>
    <n v="60"/>
    <n v="172.17"/>
  </r>
  <r>
    <s v="08/26/2019"/>
    <x v="33"/>
    <n v="8"/>
    <x v="0"/>
    <n v="0"/>
    <n v="0"/>
    <n v="0"/>
    <n v="0"/>
    <n v="0"/>
    <n v="0"/>
    <n v="0"/>
    <n v="1"/>
    <n v="0"/>
    <n v="0"/>
    <n v="0"/>
    <n v="0"/>
    <n v="53674.636019999998"/>
    <n v="48237.081299999998"/>
    <n v="16262.59815"/>
    <n v="0"/>
    <n v="60"/>
    <n v="188.47"/>
  </r>
  <r>
    <s v="09/02/2019"/>
    <x v="34"/>
    <n v="9"/>
    <x v="0"/>
    <n v="0"/>
    <n v="0"/>
    <n v="0"/>
    <n v="0"/>
    <n v="0"/>
    <n v="0"/>
    <n v="0"/>
    <n v="0"/>
    <n v="1"/>
    <n v="0"/>
    <n v="0"/>
    <n v="0"/>
    <n v="71615.218789999999"/>
    <n v="52564.030760000001"/>
    <n v="15676.989939999999"/>
    <n v="0"/>
    <n v="60"/>
    <n v="191.59"/>
  </r>
  <r>
    <s v="09/09/2019"/>
    <x v="35"/>
    <n v="9"/>
    <x v="0"/>
    <n v="0"/>
    <n v="0"/>
    <n v="0"/>
    <n v="0"/>
    <n v="0"/>
    <n v="0"/>
    <n v="0"/>
    <n v="0"/>
    <n v="1"/>
    <n v="0"/>
    <n v="0"/>
    <n v="0"/>
    <n v="50483.872329999998"/>
    <n v="54717.1872"/>
    <n v="14556.054700000001"/>
    <n v="0"/>
    <n v="60"/>
    <n v="157.78"/>
  </r>
  <r>
    <s v="09/16/2019"/>
    <x v="36"/>
    <n v="9"/>
    <x v="0"/>
    <n v="0"/>
    <n v="0"/>
    <n v="0"/>
    <n v="0"/>
    <n v="0"/>
    <n v="0"/>
    <n v="0"/>
    <n v="0"/>
    <n v="1"/>
    <n v="0"/>
    <n v="0"/>
    <n v="0"/>
    <n v="57119.589050000002"/>
    <n v="52261.78325"/>
    <n v="16697.027600000001"/>
    <n v="0"/>
    <n v="60"/>
    <n v="184.11"/>
  </r>
  <r>
    <s v="09/23/2019"/>
    <x v="37"/>
    <n v="9"/>
    <x v="0"/>
    <n v="0"/>
    <n v="0"/>
    <n v="0"/>
    <n v="0"/>
    <n v="0"/>
    <n v="0"/>
    <n v="0"/>
    <n v="0"/>
    <n v="1"/>
    <n v="0"/>
    <n v="0"/>
    <n v="0"/>
    <n v="54415.905500000001"/>
    <n v="47869.009729999998"/>
    <n v="16379.585709999999"/>
    <n v="0"/>
    <n v="60"/>
    <n v="183.6"/>
  </r>
  <r>
    <s v="09/30/2019"/>
    <x v="38"/>
    <n v="9"/>
    <x v="0"/>
    <n v="0"/>
    <n v="0"/>
    <n v="0"/>
    <n v="0"/>
    <n v="0"/>
    <n v="0"/>
    <n v="0"/>
    <n v="0"/>
    <n v="1"/>
    <n v="0"/>
    <n v="0"/>
    <n v="0"/>
    <n v="50842.224329999997"/>
    <n v="36951.93763"/>
    <n v="16738.593379999998"/>
    <n v="0"/>
    <n v="60"/>
    <n v="206.13"/>
  </r>
  <r>
    <s v="10/07/2019"/>
    <x v="39"/>
    <n v="10"/>
    <x v="0"/>
    <n v="0"/>
    <n v="0"/>
    <n v="0"/>
    <n v="0"/>
    <n v="0"/>
    <n v="0"/>
    <n v="0"/>
    <n v="0"/>
    <n v="0"/>
    <n v="1"/>
    <n v="0"/>
    <n v="0"/>
    <n v="44080.438609999997"/>
    <n v="35630.109530000002"/>
    <n v="15356.866389999999"/>
    <n v="0"/>
    <n v="60"/>
    <n v="209.28"/>
  </r>
  <r>
    <s v="10/14/2019"/>
    <x v="40"/>
    <n v="10"/>
    <x v="0"/>
    <n v="0"/>
    <n v="0"/>
    <n v="0"/>
    <n v="0"/>
    <n v="0"/>
    <n v="0"/>
    <n v="0"/>
    <n v="0"/>
    <n v="0"/>
    <n v="1"/>
    <n v="0"/>
    <n v="0"/>
    <n v="39546.715960000001"/>
    <n v="37498.345690000002"/>
    <n v="15074.62133"/>
    <n v="0"/>
    <n v="60"/>
    <n v="221.49"/>
  </r>
  <r>
    <s v="10/21/2019"/>
    <x v="41"/>
    <n v="10"/>
    <x v="0"/>
    <n v="0"/>
    <n v="0"/>
    <n v="0"/>
    <n v="0"/>
    <n v="0"/>
    <n v="0"/>
    <n v="0"/>
    <n v="0"/>
    <n v="0"/>
    <n v="1"/>
    <n v="0"/>
    <n v="0"/>
    <n v="36757.699050000003"/>
    <n v="33536.89028"/>
    <n v="15122.89127"/>
    <n v="0"/>
    <n v="60"/>
    <n v="221.08"/>
  </r>
  <r>
    <s v="10/28/2019"/>
    <x v="42"/>
    <n v="10"/>
    <x v="0"/>
    <n v="0"/>
    <n v="0"/>
    <n v="0"/>
    <n v="0"/>
    <n v="0"/>
    <n v="0"/>
    <n v="0"/>
    <n v="0"/>
    <n v="0"/>
    <n v="1"/>
    <n v="0"/>
    <n v="0"/>
    <n v="32917.596460000001"/>
    <n v="64390.3465"/>
    <n v="15413.85173"/>
    <n v="0"/>
    <n v="60"/>
    <n v="227.2"/>
  </r>
  <r>
    <s v="11/04/2019"/>
    <x v="43"/>
    <n v="11"/>
    <x v="0"/>
    <n v="0"/>
    <n v="0"/>
    <n v="0"/>
    <n v="0"/>
    <n v="0"/>
    <n v="0"/>
    <n v="0"/>
    <n v="0"/>
    <n v="0"/>
    <n v="0"/>
    <n v="1"/>
    <n v="0"/>
    <n v="19980.05084"/>
    <n v="39227.78858"/>
    <n v="20159.05486"/>
    <n v="1"/>
    <n v="60"/>
    <n v="239.96"/>
  </r>
  <r>
    <s v="11/11/2019"/>
    <x v="44"/>
    <n v="11"/>
    <x v="0"/>
    <n v="0"/>
    <n v="0"/>
    <n v="0"/>
    <n v="0"/>
    <n v="0"/>
    <n v="0"/>
    <n v="0"/>
    <n v="0"/>
    <n v="0"/>
    <n v="0"/>
    <n v="1"/>
    <n v="0"/>
    <n v="18774.82315"/>
    <n v="68308.354670000001"/>
    <n v="19615.34764"/>
    <n v="0"/>
    <n v="60"/>
    <n v="243.62"/>
  </r>
  <r>
    <s v="11/18/2019"/>
    <x v="45"/>
    <n v="11"/>
    <x v="0"/>
    <n v="0"/>
    <n v="0"/>
    <n v="0"/>
    <n v="0"/>
    <n v="0"/>
    <n v="0"/>
    <n v="0"/>
    <n v="0"/>
    <n v="0"/>
    <n v="0"/>
    <n v="1"/>
    <n v="0"/>
    <n v="32135.616679999999"/>
    <n v="32104.580330000001"/>
    <n v="18134.063900000001"/>
    <n v="0"/>
    <n v="60"/>
    <n v="196"/>
  </r>
  <r>
    <s v="11/25/2019"/>
    <x v="46"/>
    <n v="11"/>
    <x v="0"/>
    <n v="0"/>
    <n v="0"/>
    <n v="0"/>
    <n v="0"/>
    <n v="0"/>
    <n v="0"/>
    <n v="0"/>
    <n v="0"/>
    <n v="0"/>
    <n v="0"/>
    <n v="1"/>
    <n v="0"/>
    <n v="35502.188119999999"/>
    <n v="72748.673739999998"/>
    <n v="11153.694439999999"/>
    <n v="0"/>
    <n v="60"/>
    <n v="250.92"/>
  </r>
  <r>
    <s v="12/02/2019"/>
    <x v="47"/>
    <n v="12"/>
    <x v="0"/>
    <n v="0"/>
    <n v="0"/>
    <n v="0"/>
    <n v="0"/>
    <n v="0"/>
    <n v="0"/>
    <n v="0"/>
    <n v="0"/>
    <n v="0"/>
    <n v="0"/>
    <n v="0"/>
    <n v="1"/>
    <n v="37007.975630000001"/>
    <n v="46745.860130000001"/>
    <n v="11099.72597"/>
    <n v="0"/>
    <n v="60"/>
    <n v="239.44"/>
  </r>
  <r>
    <s v="12/09/2019"/>
    <x v="48"/>
    <n v="12"/>
    <x v="0"/>
    <n v="0"/>
    <n v="0"/>
    <n v="0"/>
    <n v="0"/>
    <n v="0"/>
    <n v="0"/>
    <n v="0"/>
    <n v="0"/>
    <n v="0"/>
    <n v="0"/>
    <n v="0"/>
    <n v="1"/>
    <n v="22226.487369999999"/>
    <n v="85679.034069999994"/>
    <n v="9150.4919860000009"/>
    <n v="0"/>
    <n v="60"/>
    <n v="243.55"/>
  </r>
  <r>
    <s v="12/16/2019"/>
    <x v="49"/>
    <n v="12"/>
    <x v="0"/>
    <n v="0"/>
    <n v="0"/>
    <n v="0"/>
    <n v="0"/>
    <n v="0"/>
    <n v="0"/>
    <n v="0"/>
    <n v="0"/>
    <n v="0"/>
    <n v="0"/>
    <n v="0"/>
    <n v="1"/>
    <n v="36688.257270000002"/>
    <n v="52493.962899999999"/>
    <n v="8910.8183329999993"/>
    <n v="0"/>
    <n v="60"/>
    <n v="240.87"/>
  </r>
  <r>
    <s v="12/23/2019"/>
    <x v="50"/>
    <n v="12"/>
    <x v="0"/>
    <n v="0"/>
    <n v="0"/>
    <n v="0"/>
    <n v="0"/>
    <n v="0"/>
    <n v="0"/>
    <n v="0"/>
    <n v="0"/>
    <n v="0"/>
    <n v="0"/>
    <n v="0"/>
    <n v="1"/>
    <n v="38073.522019999997"/>
    <n v="86178.965049999999"/>
    <n v="8504.5463490000002"/>
    <n v="0"/>
    <n v="60"/>
    <n v="184.69"/>
  </r>
  <r>
    <s v="12/30/2019"/>
    <x v="51"/>
    <n v="12"/>
    <x v="0"/>
    <n v="0"/>
    <n v="0"/>
    <n v="0"/>
    <n v="0"/>
    <n v="0"/>
    <n v="0"/>
    <n v="0"/>
    <n v="0"/>
    <n v="0"/>
    <n v="0"/>
    <n v="0"/>
    <n v="1"/>
    <n v="44459.861199999999"/>
    <n v="76398.615489999996"/>
    <n v="9631.5153329999994"/>
    <n v="0"/>
    <n v="60"/>
    <n v="227.99"/>
  </r>
  <r>
    <s v="01/06/2020"/>
    <x v="0"/>
    <n v="1"/>
    <x v="1"/>
    <n v="1"/>
    <n v="0"/>
    <n v="0"/>
    <n v="0"/>
    <n v="0"/>
    <n v="0"/>
    <n v="0"/>
    <n v="0"/>
    <n v="0"/>
    <n v="0"/>
    <n v="0"/>
    <n v="0"/>
    <n v="33105.104460000002"/>
    <n v="98071.361369999999"/>
    <n v="9466.9282509999994"/>
    <n v="0"/>
    <n v="60"/>
    <n v="222.2"/>
  </r>
  <r>
    <s v="01/13/2020"/>
    <x v="1"/>
    <n v="1"/>
    <x v="1"/>
    <n v="1"/>
    <n v="0"/>
    <n v="0"/>
    <n v="0"/>
    <n v="0"/>
    <n v="0"/>
    <n v="0"/>
    <n v="0"/>
    <n v="0"/>
    <n v="0"/>
    <n v="0"/>
    <n v="0"/>
    <n v="17022.84908"/>
    <n v="128495.73269999999"/>
    <n v="9676.0979850000003"/>
    <n v="0"/>
    <n v="64"/>
    <n v="209.13"/>
  </r>
  <r>
    <s v="01/20/2020"/>
    <x v="2"/>
    <n v="1"/>
    <x v="1"/>
    <n v="1"/>
    <n v="0"/>
    <n v="0"/>
    <n v="0"/>
    <n v="0"/>
    <n v="0"/>
    <n v="0"/>
    <n v="0"/>
    <n v="0"/>
    <n v="0"/>
    <n v="0"/>
    <n v="0"/>
    <n v="22935.411660000002"/>
    <n v="123260.4616"/>
    <n v="9169.5988369999995"/>
    <n v="0"/>
    <n v="64"/>
    <n v="204.1"/>
  </r>
  <r>
    <s v="01/27/2020"/>
    <x v="3"/>
    <n v="1"/>
    <x v="1"/>
    <n v="1"/>
    <n v="0"/>
    <n v="0"/>
    <n v="0"/>
    <n v="0"/>
    <n v="0"/>
    <n v="0"/>
    <n v="0"/>
    <n v="0"/>
    <n v="0"/>
    <n v="0"/>
    <n v="0"/>
    <n v="24198.380870000001"/>
    <n v="196470.86110000001"/>
    <n v="9212.5054490000002"/>
    <n v="0"/>
    <n v="64"/>
    <n v="215.57"/>
  </r>
  <r>
    <s v="02/03/2020"/>
    <x v="4"/>
    <n v="2"/>
    <x v="1"/>
    <n v="0"/>
    <n v="1"/>
    <n v="0"/>
    <n v="0"/>
    <n v="0"/>
    <n v="0"/>
    <n v="0"/>
    <n v="0"/>
    <n v="0"/>
    <n v="0"/>
    <n v="0"/>
    <n v="0"/>
    <n v="26126.403279999999"/>
    <n v="146892.1844"/>
    <n v="9080.4335339999998"/>
    <n v="0"/>
    <n v="64"/>
    <n v="235.78"/>
  </r>
  <r>
    <s v="02/10/2020"/>
    <x v="5"/>
    <n v="2"/>
    <x v="1"/>
    <n v="0"/>
    <n v="1"/>
    <n v="0"/>
    <n v="0"/>
    <n v="0"/>
    <n v="0"/>
    <n v="0"/>
    <n v="0"/>
    <n v="0"/>
    <n v="0"/>
    <n v="0"/>
    <n v="0"/>
    <n v="27003.453979999998"/>
    <n v="152746.0883"/>
    <n v="9726.7143789999991"/>
    <n v="0"/>
    <n v="64"/>
    <n v="235.24"/>
  </r>
  <r>
    <s v="02/17/2020"/>
    <x v="6"/>
    <n v="2"/>
    <x v="1"/>
    <n v="0"/>
    <n v="1"/>
    <n v="0"/>
    <n v="0"/>
    <n v="0"/>
    <n v="0"/>
    <n v="0"/>
    <n v="0"/>
    <n v="0"/>
    <n v="0"/>
    <n v="0"/>
    <n v="0"/>
    <n v="26590.50922"/>
    <n v="159953.383"/>
    <n v="9310.3861579999993"/>
    <n v="0"/>
    <n v="64"/>
    <n v="225.53"/>
  </r>
  <r>
    <s v="02/24/2020"/>
    <x v="7"/>
    <n v="2"/>
    <x v="1"/>
    <n v="0"/>
    <n v="1"/>
    <n v="0"/>
    <n v="0"/>
    <n v="0"/>
    <n v="0"/>
    <n v="0"/>
    <n v="0"/>
    <n v="0"/>
    <n v="0"/>
    <n v="0"/>
    <n v="0"/>
    <n v="28768.538690000001"/>
    <n v="170247.13190000001"/>
    <n v="11503.65149"/>
    <n v="0"/>
    <n v="64"/>
    <n v="183.83"/>
  </r>
  <r>
    <s v="03/02/2020"/>
    <x v="8"/>
    <n v="3"/>
    <x v="1"/>
    <n v="0"/>
    <n v="0"/>
    <n v="1"/>
    <n v="0"/>
    <n v="0"/>
    <n v="0"/>
    <n v="0"/>
    <n v="0"/>
    <n v="0"/>
    <n v="0"/>
    <n v="0"/>
    <n v="0"/>
    <n v="31812.25144"/>
    <n v="156962.0073"/>
    <n v="9509.4996549999996"/>
    <n v="0"/>
    <n v="64"/>
    <n v="221.7"/>
  </r>
  <r>
    <s v="03/09/2020"/>
    <x v="9"/>
    <n v="3"/>
    <x v="1"/>
    <n v="0"/>
    <n v="0"/>
    <n v="1"/>
    <n v="0"/>
    <n v="0"/>
    <n v="0"/>
    <n v="0"/>
    <n v="0"/>
    <n v="0"/>
    <n v="0"/>
    <n v="0"/>
    <n v="0"/>
    <n v="35712.868670000003"/>
    <n v="130421.1768"/>
    <n v="11630.36008"/>
    <n v="0"/>
    <n v="64"/>
    <n v="222.98"/>
  </r>
  <r>
    <s v="03/16/2020"/>
    <x v="10"/>
    <n v="3"/>
    <x v="1"/>
    <n v="0"/>
    <n v="0"/>
    <n v="1"/>
    <n v="0"/>
    <n v="0"/>
    <n v="0"/>
    <n v="0"/>
    <n v="0"/>
    <n v="0"/>
    <n v="0"/>
    <n v="0"/>
    <n v="0"/>
    <n v="34539.120260000003"/>
    <n v="149110.19639999999"/>
    <n v="13698.257659999999"/>
    <n v="1"/>
    <n v="64"/>
    <n v="232.76"/>
  </r>
  <r>
    <s v="03/23/2020"/>
    <x v="11"/>
    <n v="3"/>
    <x v="1"/>
    <n v="0"/>
    <n v="0"/>
    <n v="1"/>
    <n v="0"/>
    <n v="0"/>
    <n v="0"/>
    <n v="0"/>
    <n v="0"/>
    <n v="0"/>
    <n v="0"/>
    <n v="0"/>
    <n v="0"/>
    <n v="36059.17222"/>
    <n v="273307.41930000001"/>
    <n v="12989.292939999999"/>
    <n v="1"/>
    <n v="64"/>
    <n v="247.42"/>
  </r>
  <r>
    <s v="03/30/2020"/>
    <x v="12"/>
    <n v="3"/>
    <x v="1"/>
    <n v="0"/>
    <n v="0"/>
    <n v="1"/>
    <n v="0"/>
    <n v="0"/>
    <n v="0"/>
    <n v="0"/>
    <n v="0"/>
    <n v="0"/>
    <n v="0"/>
    <n v="0"/>
    <n v="0"/>
    <n v="40696.285109999997"/>
    <n v="203671.82380000001"/>
    <n v="13192.093720000001"/>
    <n v="0"/>
    <n v="64"/>
    <n v="251.44"/>
  </r>
  <r>
    <s v="04/06/2020"/>
    <x v="13"/>
    <n v="4"/>
    <x v="1"/>
    <n v="0"/>
    <n v="0"/>
    <n v="0"/>
    <n v="1"/>
    <n v="0"/>
    <n v="0"/>
    <n v="0"/>
    <n v="0"/>
    <n v="0"/>
    <n v="0"/>
    <n v="0"/>
    <n v="0"/>
    <n v="70149.020919999995"/>
    <n v="231939.3461"/>
    <n v="11524.099179999999"/>
    <n v="0"/>
    <n v="64"/>
    <n v="252.78"/>
  </r>
  <r>
    <s v="04/13/2020"/>
    <x v="14"/>
    <n v="4"/>
    <x v="1"/>
    <n v="0"/>
    <n v="0"/>
    <n v="0"/>
    <n v="1"/>
    <n v="0"/>
    <n v="0"/>
    <n v="0"/>
    <n v="0"/>
    <n v="0"/>
    <n v="0"/>
    <n v="0"/>
    <n v="0"/>
    <n v="77338.777679999999"/>
    <n v="259318.68960000001"/>
    <n v="11441.302820000001"/>
    <n v="0"/>
    <n v="64"/>
    <n v="246.81"/>
  </r>
  <r>
    <s v="04/20/2020"/>
    <x v="15"/>
    <n v="4"/>
    <x v="1"/>
    <n v="0"/>
    <n v="0"/>
    <n v="0"/>
    <n v="1"/>
    <n v="0"/>
    <n v="0"/>
    <n v="0"/>
    <n v="0"/>
    <n v="0"/>
    <n v="0"/>
    <n v="0"/>
    <n v="0"/>
    <n v="64157.622380000001"/>
    <n v="212166.82370000001"/>
    <n v="10510.09526"/>
    <n v="0"/>
    <n v="64"/>
    <n v="227.54"/>
  </r>
  <r>
    <s v="04/27/2020"/>
    <x v="16"/>
    <n v="4"/>
    <x v="1"/>
    <n v="0"/>
    <n v="0"/>
    <n v="0"/>
    <n v="1"/>
    <n v="0"/>
    <n v="0"/>
    <n v="0"/>
    <n v="0"/>
    <n v="0"/>
    <n v="0"/>
    <n v="0"/>
    <n v="0"/>
    <n v="62612.884660000003"/>
    <n v="199989.01749999999"/>
    <n v="9816.8853060000001"/>
    <n v="0"/>
    <n v="64"/>
    <n v="223.05"/>
  </r>
  <r>
    <s v="05/04/2020"/>
    <x v="17"/>
    <n v="5"/>
    <x v="1"/>
    <n v="0"/>
    <n v="0"/>
    <n v="0"/>
    <n v="0"/>
    <n v="1"/>
    <n v="0"/>
    <n v="0"/>
    <n v="0"/>
    <n v="0"/>
    <n v="0"/>
    <n v="0"/>
    <n v="0"/>
    <n v="79557.134890000001"/>
    <n v="94643.175740000006"/>
    <n v="10818.821739999999"/>
    <n v="0"/>
    <n v="64"/>
    <n v="225.77"/>
  </r>
  <r>
    <s v="05/11/2020"/>
    <x v="18"/>
    <n v="5"/>
    <x v="1"/>
    <n v="0"/>
    <n v="0"/>
    <n v="0"/>
    <n v="0"/>
    <n v="1"/>
    <n v="0"/>
    <n v="0"/>
    <n v="0"/>
    <n v="0"/>
    <n v="0"/>
    <n v="0"/>
    <n v="0"/>
    <n v="74870.371880000006"/>
    <n v="101379.5289"/>
    <n v="6954.8801940000003"/>
    <n v="0"/>
    <n v="64"/>
    <n v="188.99"/>
  </r>
  <r>
    <s v="05/18/2020"/>
    <x v="19"/>
    <n v="5"/>
    <x v="1"/>
    <n v="0"/>
    <n v="0"/>
    <n v="0"/>
    <n v="0"/>
    <n v="1"/>
    <n v="0"/>
    <n v="0"/>
    <n v="0"/>
    <n v="0"/>
    <n v="0"/>
    <n v="0"/>
    <n v="0"/>
    <n v="87668.046249999999"/>
    <n v="96799.775519999996"/>
    <n v="17141.513279999999"/>
    <n v="1"/>
    <n v="64"/>
    <n v="243.14"/>
  </r>
  <r>
    <s v="05/25/2020"/>
    <x v="20"/>
    <n v="5"/>
    <x v="1"/>
    <n v="0"/>
    <n v="0"/>
    <n v="0"/>
    <n v="0"/>
    <n v="1"/>
    <n v="0"/>
    <n v="0"/>
    <n v="0"/>
    <n v="0"/>
    <n v="0"/>
    <n v="0"/>
    <n v="0"/>
    <n v="73127.540210000006"/>
    <n v="113354.76210000001"/>
    <n v="10803.06697"/>
    <n v="0"/>
    <n v="64"/>
    <n v="254.87"/>
  </r>
  <r>
    <s v="06/01/2020"/>
    <x v="21"/>
    <n v="6"/>
    <x v="1"/>
    <n v="0"/>
    <n v="0"/>
    <n v="0"/>
    <n v="0"/>
    <n v="0"/>
    <n v="1"/>
    <n v="0"/>
    <n v="0"/>
    <n v="0"/>
    <n v="0"/>
    <n v="0"/>
    <n v="0"/>
    <n v="63757.863619999996"/>
    <n v="120224.5097"/>
    <n v="10867.426890000001"/>
    <n v="0"/>
    <n v="64"/>
    <n v="259.57"/>
  </r>
  <r>
    <s v="06/08/2020"/>
    <x v="22"/>
    <n v="6"/>
    <x v="1"/>
    <n v="0"/>
    <n v="0"/>
    <n v="0"/>
    <n v="0"/>
    <n v="0"/>
    <n v="1"/>
    <n v="0"/>
    <n v="0"/>
    <n v="0"/>
    <n v="0"/>
    <n v="0"/>
    <n v="0"/>
    <n v="37293.049079999997"/>
    <n v="80252.600659999996"/>
    <n v="9480.0013589999999"/>
    <n v="0"/>
    <n v="64"/>
    <n v="259.77999999999997"/>
  </r>
  <r>
    <s v="06/15/2020"/>
    <x v="23"/>
    <n v="6"/>
    <x v="1"/>
    <n v="0"/>
    <n v="0"/>
    <n v="0"/>
    <n v="0"/>
    <n v="0"/>
    <n v="1"/>
    <n v="0"/>
    <n v="0"/>
    <n v="0"/>
    <n v="0"/>
    <n v="0"/>
    <n v="0"/>
    <n v="80509.806719999993"/>
    <n v="100831.1712"/>
    <n v="13342.93728"/>
    <n v="0"/>
    <n v="64"/>
    <n v="214.38"/>
  </r>
  <r>
    <s v="06/22/2020"/>
    <x v="24"/>
    <n v="6"/>
    <x v="1"/>
    <n v="0"/>
    <n v="0"/>
    <n v="0"/>
    <n v="0"/>
    <n v="0"/>
    <n v="1"/>
    <n v="0"/>
    <n v="0"/>
    <n v="0"/>
    <n v="0"/>
    <n v="0"/>
    <n v="0"/>
    <n v="93508.905310000002"/>
    <n v="60263.259010000002"/>
    <n v="18592.293109999999"/>
    <n v="1"/>
    <n v="67"/>
    <n v="213.37"/>
  </r>
  <r>
    <s v="06/29/2020"/>
    <x v="25"/>
    <n v="6"/>
    <x v="1"/>
    <n v="0"/>
    <n v="0"/>
    <n v="0"/>
    <n v="0"/>
    <n v="0"/>
    <n v="1"/>
    <n v="0"/>
    <n v="0"/>
    <n v="0"/>
    <n v="0"/>
    <n v="0"/>
    <n v="0"/>
    <n v="97024.743659999993"/>
    <n v="89126.203899999993"/>
    <n v="17388.896720000001"/>
    <n v="0"/>
    <n v="67"/>
    <n v="260.33"/>
  </r>
  <r>
    <s v="07/06/2020"/>
    <x v="26"/>
    <n v="7"/>
    <x v="1"/>
    <n v="0"/>
    <n v="0"/>
    <n v="0"/>
    <n v="0"/>
    <n v="0"/>
    <n v="0"/>
    <n v="1"/>
    <n v="0"/>
    <n v="0"/>
    <n v="0"/>
    <n v="0"/>
    <n v="0"/>
    <n v="102390.91929999999"/>
    <n v="89245.517349999995"/>
    <n v="16167.063899999999"/>
    <n v="0"/>
    <n v="67"/>
    <n v="207.29"/>
  </r>
  <r>
    <s v="07/13/2020"/>
    <x v="27"/>
    <n v="7"/>
    <x v="1"/>
    <n v="0"/>
    <n v="0"/>
    <n v="0"/>
    <n v="0"/>
    <n v="0"/>
    <n v="0"/>
    <n v="1"/>
    <n v="0"/>
    <n v="0"/>
    <n v="0"/>
    <n v="0"/>
    <n v="0"/>
    <n v="119903.0245"/>
    <n v="93828.590160000007"/>
    <n v="17329.900130000002"/>
    <n v="0"/>
    <n v="67"/>
    <n v="263.70999999999998"/>
  </r>
  <r>
    <s v="07/20/2020"/>
    <x v="28"/>
    <n v="7"/>
    <x v="1"/>
    <n v="0"/>
    <n v="0"/>
    <n v="0"/>
    <n v="0"/>
    <n v="0"/>
    <n v="0"/>
    <n v="1"/>
    <n v="0"/>
    <n v="0"/>
    <n v="0"/>
    <n v="0"/>
    <n v="0"/>
    <n v="94460.754079999999"/>
    <n v="84740.61851"/>
    <n v="16846.19512"/>
    <n v="0"/>
    <n v="67"/>
    <n v="266.64"/>
  </r>
  <r>
    <s v="07/27/2020"/>
    <x v="29"/>
    <n v="7"/>
    <x v="1"/>
    <n v="0"/>
    <n v="0"/>
    <n v="0"/>
    <n v="0"/>
    <n v="0"/>
    <n v="0"/>
    <n v="1"/>
    <n v="0"/>
    <n v="0"/>
    <n v="0"/>
    <n v="0"/>
    <n v="0"/>
    <n v="81060.263260000007"/>
    <n v="88303.427240000005"/>
    <n v="15326.697679999999"/>
    <n v="0"/>
    <n v="67"/>
    <n v="264.39999999999998"/>
  </r>
  <r>
    <s v="08/03/2020"/>
    <x v="30"/>
    <n v="8"/>
    <x v="1"/>
    <n v="0"/>
    <n v="0"/>
    <n v="0"/>
    <n v="0"/>
    <n v="0"/>
    <n v="0"/>
    <n v="0"/>
    <n v="1"/>
    <n v="0"/>
    <n v="0"/>
    <n v="0"/>
    <n v="0"/>
    <n v="81276.604030000002"/>
    <n v="73150.209839999996"/>
    <n v="14744.106330000001"/>
    <n v="0"/>
    <n v="67"/>
    <n v="266.10000000000002"/>
  </r>
  <r>
    <s v="08/10/2020"/>
    <x v="31"/>
    <n v="8"/>
    <x v="1"/>
    <n v="0"/>
    <n v="0"/>
    <n v="0"/>
    <n v="0"/>
    <n v="0"/>
    <n v="0"/>
    <n v="0"/>
    <n v="1"/>
    <n v="0"/>
    <n v="0"/>
    <n v="0"/>
    <n v="0"/>
    <n v="84537.911160000003"/>
    <n v="66755.944359999994"/>
    <n v="17749.915639999999"/>
    <n v="0"/>
    <n v="67"/>
    <n v="216.1"/>
  </r>
  <r>
    <s v="08/17/2020"/>
    <x v="32"/>
    <n v="8"/>
    <x v="1"/>
    <n v="0"/>
    <n v="0"/>
    <n v="0"/>
    <n v="0"/>
    <n v="0"/>
    <n v="0"/>
    <n v="0"/>
    <n v="1"/>
    <n v="0"/>
    <n v="0"/>
    <n v="0"/>
    <n v="0"/>
    <n v="82027.737689999994"/>
    <n v="65269.933169999997"/>
    <n v="15334.40746"/>
    <n v="0"/>
    <n v="67"/>
    <n v="267.82"/>
  </r>
  <r>
    <s v="08/24/2020"/>
    <x v="33"/>
    <n v="8"/>
    <x v="1"/>
    <n v="0"/>
    <n v="0"/>
    <n v="0"/>
    <n v="0"/>
    <n v="0"/>
    <n v="0"/>
    <n v="0"/>
    <n v="1"/>
    <n v="0"/>
    <n v="0"/>
    <n v="0"/>
    <n v="0"/>
    <n v="77201.179409999997"/>
    <n v="48177.810870000001"/>
    <n v="17284.647059999999"/>
    <n v="0"/>
    <n v="67"/>
    <n v="252.5"/>
  </r>
  <r>
    <s v="08/31/2020"/>
    <x v="34"/>
    <n v="8"/>
    <x v="1"/>
    <n v="0"/>
    <n v="0"/>
    <n v="0"/>
    <n v="0"/>
    <n v="0"/>
    <n v="0"/>
    <n v="0"/>
    <n v="1"/>
    <n v="0"/>
    <n v="0"/>
    <n v="0"/>
    <n v="0"/>
    <n v="64001.023820000002"/>
    <n v="47685.260430000002"/>
    <n v="15838.22494"/>
    <n v="0"/>
    <n v="67"/>
    <n v="240.17"/>
  </r>
  <r>
    <s v="09/07/2020"/>
    <x v="35"/>
    <n v="9"/>
    <x v="1"/>
    <n v="0"/>
    <n v="0"/>
    <n v="0"/>
    <n v="0"/>
    <n v="0"/>
    <n v="0"/>
    <n v="0"/>
    <n v="0"/>
    <n v="1"/>
    <n v="0"/>
    <n v="0"/>
    <n v="0"/>
    <n v="61858.775289999998"/>
    <n v="53119.870170000002"/>
    <n v="15570.72903"/>
    <n v="0"/>
    <n v="67"/>
    <n v="236.4"/>
  </r>
  <r>
    <s v="09/14/2020"/>
    <x v="36"/>
    <n v="9"/>
    <x v="1"/>
    <n v="0"/>
    <n v="0"/>
    <n v="0"/>
    <n v="0"/>
    <n v="0"/>
    <n v="0"/>
    <n v="0"/>
    <n v="0"/>
    <n v="1"/>
    <n v="0"/>
    <n v="0"/>
    <n v="0"/>
    <n v="68491.339019999999"/>
    <n v="51396.361649999999"/>
    <n v="16074.881719999999"/>
    <n v="0"/>
    <n v="67"/>
    <n v="245.69"/>
  </r>
  <r>
    <s v="09/21/2020"/>
    <x v="37"/>
    <n v="9"/>
    <x v="1"/>
    <n v="0"/>
    <n v="0"/>
    <n v="0"/>
    <n v="0"/>
    <n v="0"/>
    <n v="0"/>
    <n v="0"/>
    <n v="0"/>
    <n v="1"/>
    <n v="0"/>
    <n v="0"/>
    <n v="0"/>
    <n v="64069.199339999999"/>
    <n v="57316.26801"/>
    <n v="16253.882750000001"/>
    <n v="0"/>
    <n v="67"/>
    <n v="256.32"/>
  </r>
  <r>
    <s v="09/28/2020"/>
    <x v="38"/>
    <n v="9"/>
    <x v="1"/>
    <n v="0"/>
    <n v="0"/>
    <n v="0"/>
    <n v="0"/>
    <n v="0"/>
    <n v="0"/>
    <n v="0"/>
    <n v="0"/>
    <n v="1"/>
    <n v="0"/>
    <n v="0"/>
    <n v="0"/>
    <n v="65834.165250000005"/>
    <n v="39406.532749999998"/>
    <n v="14722.653029999999"/>
    <n v="0"/>
    <n v="67"/>
    <n v="212.75"/>
  </r>
  <r>
    <s v="10/05/2020"/>
    <x v="39"/>
    <n v="10"/>
    <x v="1"/>
    <n v="0"/>
    <n v="0"/>
    <n v="0"/>
    <n v="0"/>
    <n v="0"/>
    <n v="0"/>
    <n v="0"/>
    <n v="0"/>
    <n v="0"/>
    <n v="1"/>
    <n v="0"/>
    <n v="0"/>
    <n v="69135.536890000003"/>
    <n v="32014.815330000001"/>
    <n v="15157.082469999999"/>
    <n v="0"/>
    <n v="67"/>
    <n v="255.47"/>
  </r>
  <r>
    <s v="10/12/2020"/>
    <x v="40"/>
    <n v="10"/>
    <x v="1"/>
    <n v="0"/>
    <n v="0"/>
    <n v="0"/>
    <n v="0"/>
    <n v="0"/>
    <n v="0"/>
    <n v="0"/>
    <n v="0"/>
    <n v="0"/>
    <n v="1"/>
    <n v="0"/>
    <n v="0"/>
    <n v="60615.230530000001"/>
    <n v="31472.804759999999"/>
    <n v="15502.34662"/>
    <n v="0"/>
    <n v="67"/>
    <n v="245.61"/>
  </r>
  <r>
    <s v="10/19/2020"/>
    <x v="41"/>
    <n v="10"/>
    <x v="1"/>
    <n v="0"/>
    <n v="0"/>
    <n v="0"/>
    <n v="0"/>
    <n v="0"/>
    <n v="0"/>
    <n v="0"/>
    <n v="0"/>
    <n v="0"/>
    <n v="1"/>
    <n v="0"/>
    <n v="0"/>
    <n v="38572.251770000003"/>
    <n v="27744.28513"/>
    <n v="15794.983120000001"/>
    <n v="0"/>
    <n v="67"/>
    <n v="236.05"/>
  </r>
  <r>
    <s v="10/26/2020"/>
    <x v="42"/>
    <n v="10"/>
    <x v="1"/>
    <n v="0"/>
    <n v="0"/>
    <n v="0"/>
    <n v="0"/>
    <n v="0"/>
    <n v="0"/>
    <n v="0"/>
    <n v="0"/>
    <n v="0"/>
    <n v="1"/>
    <n v="0"/>
    <n v="0"/>
    <n v="34866.588159999999"/>
    <n v="30259.789560000001"/>
    <n v="14369.679099999999"/>
    <n v="0"/>
    <n v="67"/>
    <n v="235.22"/>
  </r>
  <r>
    <s v="11/02/2020"/>
    <x v="43"/>
    <n v="11"/>
    <x v="1"/>
    <n v="0"/>
    <n v="0"/>
    <n v="0"/>
    <n v="0"/>
    <n v="0"/>
    <n v="0"/>
    <n v="0"/>
    <n v="0"/>
    <n v="0"/>
    <n v="0"/>
    <n v="1"/>
    <n v="0"/>
    <n v="30016.059550000002"/>
    <n v="27726.164929999999"/>
    <n v="16223.714029999999"/>
    <n v="0"/>
    <n v="67"/>
    <n v="246.22"/>
  </r>
  <r>
    <s v="11/09/2020"/>
    <x v="44"/>
    <n v="11"/>
    <x v="1"/>
    <n v="0"/>
    <n v="0"/>
    <n v="0"/>
    <n v="0"/>
    <n v="0"/>
    <n v="0"/>
    <n v="0"/>
    <n v="0"/>
    <n v="0"/>
    <n v="0"/>
    <n v="1"/>
    <n v="0"/>
    <n v="23320.34736"/>
    <n v="27097.516749999999"/>
    <n v="17306.10037"/>
    <n v="0"/>
    <n v="67"/>
    <n v="251.07"/>
  </r>
  <r>
    <s v="11/16/2020"/>
    <x v="45"/>
    <n v="11"/>
    <x v="1"/>
    <n v="0"/>
    <n v="0"/>
    <n v="0"/>
    <n v="0"/>
    <n v="0"/>
    <n v="0"/>
    <n v="0"/>
    <n v="0"/>
    <n v="0"/>
    <n v="0"/>
    <n v="1"/>
    <n v="0"/>
    <n v="26830.170959999999"/>
    <n v="26550.517110000001"/>
    <n v="21239.765159999999"/>
    <n v="0"/>
    <n v="67"/>
    <n v="193.92"/>
  </r>
  <r>
    <s v="11/23/2020"/>
    <x v="46"/>
    <n v="11"/>
    <x v="1"/>
    <n v="0"/>
    <n v="0"/>
    <n v="0"/>
    <n v="0"/>
    <n v="0"/>
    <n v="0"/>
    <n v="0"/>
    <n v="0"/>
    <n v="0"/>
    <n v="0"/>
    <n v="1"/>
    <n v="0"/>
    <n v="26550.517110000001"/>
    <n v="26830.170959999999"/>
    <n v="12648.72171"/>
    <n v="1"/>
    <n v="74"/>
    <n v="232.83"/>
  </r>
  <r>
    <s v="11/30/2020"/>
    <x v="47"/>
    <n v="11"/>
    <x v="1"/>
    <n v="0"/>
    <n v="0"/>
    <n v="0"/>
    <n v="0"/>
    <n v="0"/>
    <n v="0"/>
    <n v="0"/>
    <n v="0"/>
    <n v="0"/>
    <n v="0"/>
    <n v="1"/>
    <n v="0"/>
    <n v="27097.516749999999"/>
    <n v="23320.34736"/>
    <n v="11093.692220000001"/>
    <n v="0"/>
    <n v="74"/>
    <n v="226.5"/>
  </r>
  <r>
    <s v="12/07/2020"/>
    <x v="48"/>
    <n v="12"/>
    <x v="1"/>
    <n v="0"/>
    <n v="0"/>
    <n v="0"/>
    <n v="0"/>
    <n v="0"/>
    <n v="0"/>
    <n v="0"/>
    <n v="0"/>
    <n v="0"/>
    <n v="0"/>
    <n v="0"/>
    <n v="1"/>
    <n v="27726.164929999999"/>
    <n v="30016.059550000002"/>
    <n v="10078.68268"/>
    <n v="0"/>
    <n v="74"/>
    <n v="215.45"/>
  </r>
  <r>
    <s v="12/14/2020"/>
    <x v="49"/>
    <n v="12"/>
    <x v="1"/>
    <n v="0"/>
    <n v="0"/>
    <n v="0"/>
    <n v="0"/>
    <n v="0"/>
    <n v="0"/>
    <n v="0"/>
    <n v="0"/>
    <n v="0"/>
    <n v="0"/>
    <n v="0"/>
    <n v="1"/>
    <n v="30259.789560000001"/>
    <n v="34866.588159999999"/>
    <n v="9702.5794089999999"/>
    <n v="0"/>
    <n v="74"/>
    <n v="223.13"/>
  </r>
  <r>
    <s v="12/21/2020"/>
    <x v="50"/>
    <n v="12"/>
    <x v="1"/>
    <n v="0"/>
    <n v="0"/>
    <n v="0"/>
    <n v="0"/>
    <n v="0"/>
    <n v="0"/>
    <n v="0"/>
    <n v="0"/>
    <n v="0"/>
    <n v="0"/>
    <n v="0"/>
    <n v="1"/>
    <n v="27744.28513"/>
    <n v="38572.251770000003"/>
    <n v="10236.56561"/>
    <n v="0"/>
    <n v="74"/>
    <n v="134.88"/>
  </r>
  <r>
    <s v="12/28/2020"/>
    <x v="51"/>
    <n v="12"/>
    <x v="1"/>
    <n v="0"/>
    <n v="0"/>
    <n v="0"/>
    <n v="0"/>
    <n v="0"/>
    <n v="0"/>
    <n v="0"/>
    <n v="0"/>
    <n v="0"/>
    <n v="0"/>
    <n v="0"/>
    <n v="1"/>
    <n v="31472.804759999999"/>
    <n v="60615.230530000001"/>
    <n v="9541.3444060000002"/>
    <n v="0"/>
    <n v="74"/>
    <n v="227.53"/>
  </r>
  <r>
    <s v="01/04/2021"/>
    <x v="0"/>
    <n v="1"/>
    <x v="2"/>
    <n v="1"/>
    <n v="0"/>
    <n v="0"/>
    <n v="0"/>
    <n v="0"/>
    <n v="0"/>
    <n v="0"/>
    <n v="0"/>
    <n v="0"/>
    <n v="0"/>
    <n v="0"/>
    <n v="0"/>
    <n v="32014.815330000001"/>
    <n v="69135.536890000003"/>
    <n v="9472.6267850000004"/>
    <n v="0"/>
    <n v="74"/>
    <n v="232.03"/>
  </r>
  <r>
    <s v="01/11/2021"/>
    <x v="1"/>
    <n v="1"/>
    <x v="2"/>
    <n v="1"/>
    <n v="0"/>
    <n v="0"/>
    <n v="0"/>
    <n v="0"/>
    <n v="0"/>
    <n v="0"/>
    <n v="0"/>
    <n v="0"/>
    <n v="0"/>
    <n v="0"/>
    <n v="0"/>
    <n v="39406.532749999998"/>
    <n v="65834.165250000005"/>
    <n v="9436.4243310000002"/>
    <n v="0"/>
    <n v="74"/>
    <n v="241.33"/>
  </r>
  <r>
    <s v="01/18/2021"/>
    <x v="2"/>
    <n v="1"/>
    <x v="2"/>
    <n v="1"/>
    <n v="0"/>
    <n v="0"/>
    <n v="0"/>
    <n v="0"/>
    <n v="0"/>
    <n v="0"/>
    <n v="0"/>
    <n v="0"/>
    <n v="0"/>
    <n v="0"/>
    <n v="0"/>
    <n v="57316.26801"/>
    <n v="64069.199339999999"/>
    <n v="10821.5034"/>
    <n v="0"/>
    <n v="74"/>
    <n v="247.6"/>
  </r>
  <r>
    <s v="01/25/2021"/>
    <x v="3"/>
    <n v="1"/>
    <x v="2"/>
    <n v="1"/>
    <n v="0"/>
    <n v="0"/>
    <n v="0"/>
    <n v="0"/>
    <n v="0"/>
    <n v="0"/>
    <n v="0"/>
    <n v="0"/>
    <n v="0"/>
    <n v="0"/>
    <n v="0"/>
    <n v="51396.361649999999"/>
    <n v="68491.339019999999"/>
    <n v="9911.4139350000005"/>
    <n v="0"/>
    <n v="74"/>
    <n v="245.38"/>
  </r>
  <r>
    <s v="02/01/2021"/>
    <x v="4"/>
    <n v="2"/>
    <x v="2"/>
    <n v="0"/>
    <n v="1"/>
    <n v="0"/>
    <n v="0"/>
    <n v="0"/>
    <n v="0"/>
    <n v="0"/>
    <n v="0"/>
    <n v="0"/>
    <n v="0"/>
    <n v="0"/>
    <n v="0"/>
    <n v="53119.870170000002"/>
    <n v="61858.775289999998"/>
    <n v="10103.488069999999"/>
    <n v="0"/>
    <n v="74"/>
    <n v="237.62"/>
  </r>
  <r>
    <s v="02/08/2021"/>
    <x v="5"/>
    <n v="2"/>
    <x v="2"/>
    <n v="0"/>
    <n v="1"/>
    <n v="0"/>
    <n v="0"/>
    <n v="0"/>
    <n v="0"/>
    <n v="0"/>
    <n v="0"/>
    <n v="0"/>
    <n v="0"/>
    <n v="0"/>
    <n v="0"/>
    <n v="47685.260430000002"/>
    <n v="64001.023820000002"/>
    <n v="9312.0621969999993"/>
    <n v="0"/>
    <n v="74"/>
    <n v="238.38"/>
  </r>
  <r>
    <s v="02/15/2021"/>
    <x v="6"/>
    <n v="2"/>
    <x v="2"/>
    <n v="0"/>
    <n v="1"/>
    <n v="0"/>
    <n v="0"/>
    <n v="0"/>
    <n v="0"/>
    <n v="0"/>
    <n v="0"/>
    <n v="0"/>
    <n v="0"/>
    <n v="0"/>
    <n v="0"/>
    <n v="48177.810870000001"/>
    <n v="77201.179409999997"/>
    <n v="10369.978349999999"/>
    <n v="0"/>
    <n v="74"/>
    <n v="233.4"/>
  </r>
  <r>
    <s v="02/22/2021"/>
    <x v="7"/>
    <n v="2"/>
    <x v="2"/>
    <n v="0"/>
    <n v="1"/>
    <n v="0"/>
    <n v="0"/>
    <n v="0"/>
    <n v="0"/>
    <n v="0"/>
    <n v="0"/>
    <n v="0"/>
    <n v="0"/>
    <n v="0"/>
    <n v="0"/>
    <n v="65269.933169999997"/>
    <n v="82027.737689999994"/>
    <n v="11259.28493"/>
    <n v="0"/>
    <n v="74"/>
    <n v="194.3"/>
  </r>
  <r>
    <s v="03/01/2021"/>
    <x v="8"/>
    <n v="3"/>
    <x v="2"/>
    <n v="0"/>
    <n v="0"/>
    <n v="1"/>
    <n v="0"/>
    <n v="0"/>
    <n v="0"/>
    <n v="0"/>
    <n v="0"/>
    <n v="0"/>
    <n v="0"/>
    <n v="0"/>
    <n v="0"/>
    <n v="66755.944359999994"/>
    <n v="84537.911160000003"/>
    <n v="9895.6591640000006"/>
    <n v="0"/>
    <n v="74"/>
    <n v="245.33"/>
  </r>
  <r>
    <s v="03/08/2021"/>
    <x v="9"/>
    <n v="3"/>
    <x v="2"/>
    <n v="0"/>
    <n v="0"/>
    <n v="1"/>
    <n v="0"/>
    <n v="0"/>
    <n v="0"/>
    <n v="0"/>
    <n v="0"/>
    <n v="0"/>
    <n v="0"/>
    <n v="0"/>
    <n v="0"/>
    <n v="73150.209839999996"/>
    <n v="81276.604030000002"/>
    <n v="10032.7592"/>
    <n v="0"/>
    <n v="74"/>
    <n v="250.62"/>
  </r>
  <r>
    <s v="03/15/2021"/>
    <x v="10"/>
    <n v="3"/>
    <x v="2"/>
    <n v="0"/>
    <n v="0"/>
    <n v="1"/>
    <n v="0"/>
    <n v="0"/>
    <n v="0"/>
    <n v="0"/>
    <n v="0"/>
    <n v="0"/>
    <n v="0"/>
    <n v="0"/>
    <n v="0"/>
    <n v="88303.427240000005"/>
    <n v="81060.263260000007"/>
    <n v="10535.235849999999"/>
    <n v="0"/>
    <n v="74"/>
    <n v="258.87"/>
  </r>
  <r>
    <s v="03/22/2021"/>
    <x v="11"/>
    <n v="3"/>
    <x v="2"/>
    <n v="0"/>
    <n v="0"/>
    <n v="1"/>
    <n v="0"/>
    <n v="0"/>
    <n v="0"/>
    <n v="0"/>
    <n v="0"/>
    <n v="0"/>
    <n v="0"/>
    <n v="0"/>
    <n v="0"/>
    <n v="84740.61851"/>
    <n v="94460.754079999999"/>
    <n v="10370.64877"/>
    <n v="0"/>
    <n v="74"/>
    <n v="251.16"/>
  </r>
  <r>
    <s v="03/29/2021"/>
    <x v="12"/>
    <n v="3"/>
    <x v="2"/>
    <n v="0"/>
    <n v="0"/>
    <n v="1"/>
    <n v="0"/>
    <n v="0"/>
    <n v="0"/>
    <n v="0"/>
    <n v="0"/>
    <n v="0"/>
    <n v="0"/>
    <n v="0"/>
    <n v="0"/>
    <n v="93828.590160000007"/>
    <n v="119903.0245"/>
    <n v="10599.59577"/>
    <n v="0"/>
    <n v="74"/>
    <n v="253.85"/>
  </r>
  <r>
    <s v="04/05/2021"/>
    <x v="13"/>
    <n v="4"/>
    <x v="2"/>
    <n v="0"/>
    <n v="0"/>
    <n v="0"/>
    <n v="1"/>
    <n v="0"/>
    <n v="0"/>
    <n v="0"/>
    <n v="0"/>
    <n v="0"/>
    <n v="0"/>
    <n v="0"/>
    <n v="0"/>
    <n v="89245.517349999995"/>
    <n v="102390.91929999999"/>
    <n v="10030.41274"/>
    <n v="0"/>
    <n v="74"/>
    <n v="258.7"/>
  </r>
  <r>
    <s v="04/12/2021"/>
    <x v="14"/>
    <n v="4"/>
    <x v="2"/>
    <n v="0"/>
    <n v="0"/>
    <n v="0"/>
    <n v="1"/>
    <n v="0"/>
    <n v="0"/>
    <n v="0"/>
    <n v="0"/>
    <n v="0"/>
    <n v="0"/>
    <n v="0"/>
    <n v="0"/>
    <n v="89126.203899999993"/>
    <n v="97024.743659999993"/>
    <n v="10731.332479999999"/>
    <n v="0"/>
    <n v="74"/>
    <n v="262.52999999999997"/>
  </r>
  <r>
    <s v="04/19/2021"/>
    <x v="15"/>
    <n v="4"/>
    <x v="2"/>
    <n v="0"/>
    <n v="0"/>
    <n v="0"/>
    <n v="1"/>
    <n v="0"/>
    <n v="0"/>
    <n v="0"/>
    <n v="0"/>
    <n v="0"/>
    <n v="0"/>
    <n v="0"/>
    <n v="0"/>
    <n v="60263.259010000002"/>
    <n v="93508.905310000002"/>
    <n v="10719.600200000001"/>
    <n v="0"/>
    <n v="74"/>
    <n v="272.97000000000003"/>
  </r>
  <r>
    <s v="04/26/2021"/>
    <x v="16"/>
    <n v="4"/>
    <x v="2"/>
    <n v="0"/>
    <n v="0"/>
    <n v="0"/>
    <n v="1"/>
    <n v="0"/>
    <n v="0"/>
    <n v="0"/>
    <n v="0"/>
    <n v="0"/>
    <n v="0"/>
    <n v="0"/>
    <n v="0"/>
    <n v="100831.1712"/>
    <n v="80509.806719999993"/>
    <n v="10918.7137"/>
    <n v="0"/>
    <n v="74"/>
    <n v="285.26"/>
  </r>
  <r>
    <s v="05/03/2021"/>
    <x v="17"/>
    <n v="5"/>
    <x v="2"/>
    <n v="0"/>
    <n v="0"/>
    <n v="0"/>
    <n v="0"/>
    <n v="1"/>
    <n v="0"/>
    <n v="0"/>
    <n v="0"/>
    <n v="0"/>
    <n v="0"/>
    <n v="0"/>
    <n v="0"/>
    <n v="80252.600659999996"/>
    <n v="37293.049079999997"/>
    <n v="10406.516009999999"/>
    <n v="0"/>
    <n v="74"/>
    <n v="279.07"/>
  </r>
  <r>
    <s v="05/10/2021"/>
    <x v="18"/>
    <n v="5"/>
    <x v="2"/>
    <n v="0"/>
    <n v="0"/>
    <n v="0"/>
    <n v="0"/>
    <n v="1"/>
    <n v="0"/>
    <n v="0"/>
    <n v="0"/>
    <n v="0"/>
    <n v="0"/>
    <n v="0"/>
    <n v="0"/>
    <n v="120224.5097"/>
    <n v="63757.863619999996"/>
    <n v="8467.3382710000005"/>
    <n v="0"/>
    <n v="74"/>
    <n v="229.87"/>
  </r>
  <r>
    <s v="05/17/2021"/>
    <x v="19"/>
    <n v="5"/>
    <x v="2"/>
    <n v="0"/>
    <n v="0"/>
    <n v="0"/>
    <n v="0"/>
    <n v="1"/>
    <n v="0"/>
    <n v="0"/>
    <n v="0"/>
    <n v="0"/>
    <n v="0"/>
    <n v="0"/>
    <n v="0"/>
    <n v="113354.76210000001"/>
    <n v="73127.540210000006"/>
    <n v="17536.05299"/>
    <n v="1"/>
    <n v="74"/>
    <n v="289.06"/>
  </r>
  <r>
    <s v="05/24/2021"/>
    <x v="20"/>
    <n v="5"/>
    <x v="2"/>
    <n v="0"/>
    <n v="0"/>
    <n v="0"/>
    <n v="0"/>
    <n v="1"/>
    <n v="0"/>
    <n v="0"/>
    <n v="0"/>
    <n v="0"/>
    <n v="0"/>
    <n v="0"/>
    <n v="0"/>
    <n v="96799.775519999996"/>
    <n v="87668.046249999999"/>
    <n v="10936.479719999999"/>
    <n v="0"/>
    <n v="74"/>
    <n v="284.58"/>
  </r>
  <r>
    <s v="05/31/2021"/>
    <x v="21"/>
    <n v="5"/>
    <x v="2"/>
    <n v="0"/>
    <n v="0"/>
    <n v="0"/>
    <n v="0"/>
    <n v="1"/>
    <n v="0"/>
    <n v="0"/>
    <n v="0"/>
    <n v="0"/>
    <n v="0"/>
    <n v="0"/>
    <n v="0"/>
    <n v="101379.5289"/>
    <n v="74870.371880000006"/>
    <n v="11005.53254"/>
    <n v="0"/>
    <n v="74"/>
    <n v="285.83999999999997"/>
  </r>
  <r>
    <s v="06/07/2021"/>
    <x v="22"/>
    <n v="6"/>
    <x v="2"/>
    <n v="0"/>
    <n v="0"/>
    <n v="0"/>
    <n v="0"/>
    <n v="0"/>
    <n v="1"/>
    <n v="0"/>
    <n v="0"/>
    <n v="0"/>
    <n v="0"/>
    <n v="0"/>
    <n v="0"/>
    <n v="94643.175740000006"/>
    <n v="79557.134890000001"/>
    <n v="10515.45858"/>
    <n v="0"/>
    <n v="74"/>
    <n v="289.33999999999997"/>
  </r>
  <r>
    <s v="06/14/2021"/>
    <x v="23"/>
    <n v="6"/>
    <x v="2"/>
    <n v="0"/>
    <n v="0"/>
    <n v="0"/>
    <n v="0"/>
    <n v="0"/>
    <n v="1"/>
    <n v="0"/>
    <n v="0"/>
    <n v="0"/>
    <n v="0"/>
    <n v="0"/>
    <n v="0"/>
    <n v="199989.01749999999"/>
    <n v="62612.884660000003"/>
    <n v="12517.32021"/>
    <n v="0"/>
    <n v="74"/>
    <n v="239.52"/>
  </r>
  <r>
    <s v="06/21/2021"/>
    <x v="24"/>
    <n v="6"/>
    <x v="2"/>
    <n v="0"/>
    <n v="0"/>
    <n v="0"/>
    <n v="0"/>
    <n v="0"/>
    <n v="1"/>
    <n v="0"/>
    <n v="0"/>
    <n v="0"/>
    <n v="0"/>
    <n v="0"/>
    <n v="0"/>
    <n v="212166.82370000001"/>
    <n v="64157.622380000001"/>
    <n v="19053.203979999998"/>
    <n v="0"/>
    <n v="74"/>
    <n v="245.45"/>
  </r>
  <r>
    <s v="06/28/2021"/>
    <x v="25"/>
    <n v="6"/>
    <x v="2"/>
    <n v="0"/>
    <n v="0"/>
    <n v="0"/>
    <n v="0"/>
    <n v="0"/>
    <n v="1"/>
    <n v="0"/>
    <n v="0"/>
    <n v="0"/>
    <n v="0"/>
    <n v="0"/>
    <n v="0"/>
    <n v="259318.68960000001"/>
    <n v="77338.777679999999"/>
    <n v="18598.662059999999"/>
    <n v="0"/>
    <n v="74"/>
    <n v="316.27999999999997"/>
  </r>
  <r>
    <s v="07/05/2021"/>
    <x v="26"/>
    <n v="7"/>
    <x v="2"/>
    <n v="0"/>
    <n v="0"/>
    <n v="0"/>
    <n v="0"/>
    <n v="0"/>
    <n v="0"/>
    <n v="1"/>
    <n v="0"/>
    <n v="0"/>
    <n v="0"/>
    <n v="0"/>
    <n v="0"/>
    <n v="231939.3461"/>
    <n v="70149.020919999995"/>
    <n v="18090.822080000002"/>
    <n v="0"/>
    <n v="74"/>
    <n v="255.08"/>
  </r>
  <r>
    <s v="07/12/2021"/>
    <x v="27"/>
    <n v="7"/>
    <x v="2"/>
    <n v="0"/>
    <n v="0"/>
    <n v="0"/>
    <n v="0"/>
    <n v="0"/>
    <n v="0"/>
    <n v="1"/>
    <n v="0"/>
    <n v="0"/>
    <n v="0"/>
    <n v="0"/>
    <n v="0"/>
    <n v="203671.82380000001"/>
    <n v="40696.285109999997"/>
    <n v="19751.10684"/>
    <n v="0"/>
    <n v="74"/>
    <n v="325.69"/>
  </r>
  <r>
    <s v="07/19/2021"/>
    <x v="28"/>
    <n v="7"/>
    <x v="2"/>
    <n v="0"/>
    <n v="0"/>
    <n v="0"/>
    <n v="0"/>
    <n v="0"/>
    <n v="0"/>
    <n v="1"/>
    <n v="0"/>
    <n v="0"/>
    <n v="0"/>
    <n v="0"/>
    <n v="0"/>
    <n v="273307.41930000001"/>
    <n v="36059.17222"/>
    <n v="19007.280500000001"/>
    <n v="0"/>
    <n v="74"/>
    <n v="326.58999999999997"/>
  </r>
  <r>
    <s v="07/26/2021"/>
    <x v="29"/>
    <n v="7"/>
    <x v="2"/>
    <n v="0"/>
    <n v="0"/>
    <n v="0"/>
    <n v="0"/>
    <n v="0"/>
    <n v="0"/>
    <n v="1"/>
    <n v="0"/>
    <n v="0"/>
    <n v="0"/>
    <n v="0"/>
    <n v="0"/>
    <n v="149110.19639999999"/>
    <n v="34539.120260000003"/>
    <n v="17801.537649999998"/>
    <n v="0"/>
    <n v="74"/>
    <n v="310.07"/>
  </r>
  <r>
    <s v="08/02/2021"/>
    <x v="30"/>
    <n v="8"/>
    <x v="2"/>
    <n v="0"/>
    <n v="0"/>
    <n v="0"/>
    <n v="0"/>
    <n v="0"/>
    <n v="0"/>
    <n v="0"/>
    <n v="1"/>
    <n v="0"/>
    <n v="0"/>
    <n v="0"/>
    <n v="0"/>
    <n v="130421.1768"/>
    <n v="35712.868670000003"/>
    <n v="15888.17092"/>
    <n v="0"/>
    <n v="74"/>
    <n v="302.81"/>
  </r>
  <r>
    <s v="08/09/2021"/>
    <x v="31"/>
    <n v="8"/>
    <x v="2"/>
    <n v="0"/>
    <n v="0"/>
    <n v="0"/>
    <n v="0"/>
    <n v="0"/>
    <n v="0"/>
    <n v="0"/>
    <n v="1"/>
    <n v="0"/>
    <n v="0"/>
    <n v="0"/>
    <n v="0"/>
    <n v="156962.0073"/>
    <n v="31812.25144"/>
    <n v="18638.551800000001"/>
    <n v="0"/>
    <n v="74"/>
    <n v="249.88"/>
  </r>
  <r>
    <s v="08/16/2021"/>
    <x v="32"/>
    <n v="8"/>
    <x v="2"/>
    <n v="0"/>
    <n v="0"/>
    <n v="0"/>
    <n v="0"/>
    <n v="0"/>
    <n v="0"/>
    <n v="0"/>
    <n v="1"/>
    <n v="0"/>
    <n v="0"/>
    <n v="0"/>
    <n v="0"/>
    <n v="170247.13190000001"/>
    <n v="28768.538690000001"/>
    <n v="16599.482100000001"/>
    <n v="0"/>
    <n v="74"/>
    <n v="310.35000000000002"/>
  </r>
  <r>
    <s v="08/23/2021"/>
    <x v="33"/>
    <n v="8"/>
    <x v="2"/>
    <n v="0"/>
    <n v="0"/>
    <n v="0"/>
    <n v="0"/>
    <n v="0"/>
    <n v="0"/>
    <n v="0"/>
    <n v="1"/>
    <n v="0"/>
    <n v="0"/>
    <n v="0"/>
    <n v="0"/>
    <n v="159953.383"/>
    <n v="26590.50922"/>
    <n v="18807.83179"/>
    <n v="0"/>
    <n v="74"/>
    <n v="308.27"/>
  </r>
  <r>
    <s v="08/30/2021"/>
    <x v="34"/>
    <n v="8"/>
    <x v="2"/>
    <n v="0"/>
    <n v="0"/>
    <n v="0"/>
    <n v="0"/>
    <n v="0"/>
    <n v="0"/>
    <n v="0"/>
    <n v="1"/>
    <n v="0"/>
    <n v="0"/>
    <n v="0"/>
    <n v="0"/>
    <n v="152746.0883"/>
    <n v="27003.453979999998"/>
    <n v="18835.989249999999"/>
    <n v="0"/>
    <n v="74"/>
    <n v="306.38"/>
  </r>
  <r>
    <s v="09/06/2021"/>
    <x v="35"/>
    <n v="9"/>
    <x v="2"/>
    <n v="0"/>
    <n v="0"/>
    <n v="0"/>
    <n v="0"/>
    <n v="0"/>
    <n v="0"/>
    <n v="0"/>
    <n v="0"/>
    <n v="1"/>
    <n v="0"/>
    <n v="0"/>
    <n v="0"/>
    <n v="146892.1844"/>
    <n v="26126.403279999999"/>
    <n v="15251.946309999999"/>
    <n v="0"/>
    <n v="74"/>
    <n v="320.52999999999997"/>
  </r>
  <r>
    <s v="09/13/2021"/>
    <x v="36"/>
    <n v="9"/>
    <x v="2"/>
    <n v="0"/>
    <n v="0"/>
    <n v="0"/>
    <n v="0"/>
    <n v="0"/>
    <n v="0"/>
    <n v="0"/>
    <n v="0"/>
    <n v="1"/>
    <n v="0"/>
    <n v="0"/>
    <n v="0"/>
    <n v="196470.86110000001"/>
    <n v="24198.380870000001"/>
    <n v="17082.181479999999"/>
    <n v="0"/>
    <n v="74"/>
    <n v="259.87"/>
  </r>
  <r>
    <s v="09/20/2021"/>
    <x v="37"/>
    <n v="9"/>
    <x v="2"/>
    <n v="0"/>
    <n v="0"/>
    <n v="0"/>
    <n v="0"/>
    <n v="0"/>
    <n v="0"/>
    <n v="0"/>
    <n v="0"/>
    <n v="1"/>
    <n v="0"/>
    <n v="0"/>
    <n v="0"/>
    <n v="123260.4616"/>
    <n v="22935.411660000002"/>
    <n v="17869.249650000002"/>
    <n v="0"/>
    <n v="74"/>
    <n v="315.37"/>
  </r>
  <r>
    <s v="09/27/2021"/>
    <x v="38"/>
    <n v="9"/>
    <x v="2"/>
    <n v="0"/>
    <n v="0"/>
    <n v="0"/>
    <n v="0"/>
    <n v="0"/>
    <n v="0"/>
    <n v="0"/>
    <n v="0"/>
    <n v="1"/>
    <n v="0"/>
    <n v="0"/>
    <n v="0"/>
    <n v="128495.73269999999"/>
    <n v="17022.84908"/>
    <n v="16908.54379"/>
    <n v="0"/>
    <n v="74"/>
    <n v="330.11"/>
  </r>
  <r>
    <s v="10/04/2021"/>
    <x v="39"/>
    <n v="10"/>
    <x v="2"/>
    <n v="0"/>
    <n v="0"/>
    <n v="0"/>
    <n v="0"/>
    <n v="0"/>
    <n v="0"/>
    <n v="0"/>
    <n v="0"/>
    <n v="0"/>
    <n v="1"/>
    <n v="0"/>
    <n v="0"/>
    <n v="98071.361369999999"/>
    <n v="33105.104460000002"/>
    <n v="16218.0155"/>
    <n v="0"/>
    <n v="74"/>
    <n v="337.73"/>
  </r>
  <r>
    <s v="10/11/2021"/>
    <x v="40"/>
    <n v="10"/>
    <x v="2"/>
    <n v="0"/>
    <n v="0"/>
    <n v="0"/>
    <n v="0"/>
    <n v="0"/>
    <n v="0"/>
    <n v="0"/>
    <n v="0"/>
    <n v="0"/>
    <n v="1"/>
    <n v="0"/>
    <n v="0"/>
    <n v="76398.615489999996"/>
    <n v="44459.861199999999"/>
    <n v="15022.999309999999"/>
    <n v="0"/>
    <n v="74"/>
    <n v="339.56"/>
  </r>
  <r>
    <s v="10/18/2021"/>
    <x v="41"/>
    <n v="10"/>
    <x v="2"/>
    <n v="0"/>
    <n v="0"/>
    <n v="0"/>
    <n v="0"/>
    <n v="0"/>
    <n v="0"/>
    <n v="0"/>
    <n v="0"/>
    <n v="0"/>
    <n v="1"/>
    <n v="0"/>
    <n v="0"/>
    <n v="86178.965049999999"/>
    <n v="38073.522019999997"/>
    <n v="15511.73244"/>
    <n v="0"/>
    <n v="74"/>
    <n v="341.91"/>
  </r>
  <r>
    <s v="10/25/2021"/>
    <x v="42"/>
    <n v="10"/>
    <x v="2"/>
    <n v="0"/>
    <n v="0"/>
    <n v="0"/>
    <n v="0"/>
    <n v="0"/>
    <n v="0"/>
    <n v="0"/>
    <n v="0"/>
    <n v="0"/>
    <n v="1"/>
    <n v="0"/>
    <n v="0"/>
    <n v="52493.962899999999"/>
    <n v="36688.257270000002"/>
    <n v="16566.631720000001"/>
    <n v="0"/>
    <n v="80"/>
    <n v="352.78"/>
  </r>
  <r>
    <s v="11/01/2021"/>
    <x v="43"/>
    <n v="11"/>
    <x v="2"/>
    <n v="0"/>
    <n v="0"/>
    <n v="0"/>
    <n v="0"/>
    <n v="0"/>
    <n v="0"/>
    <n v="0"/>
    <n v="0"/>
    <n v="0"/>
    <n v="0"/>
    <n v="1"/>
    <n v="0"/>
    <n v="85679.034069999994"/>
    <n v="22226.487369999999"/>
    <n v="17392.584009999999"/>
    <n v="0"/>
    <n v="80"/>
    <n v="356.48"/>
  </r>
  <r>
    <s v="11/08/2021"/>
    <x v="44"/>
    <n v="11"/>
    <x v="2"/>
    <n v="0"/>
    <n v="0"/>
    <n v="0"/>
    <n v="0"/>
    <n v="0"/>
    <n v="0"/>
    <n v="0"/>
    <n v="0"/>
    <n v="0"/>
    <n v="0"/>
    <n v="1"/>
    <n v="0"/>
    <n v="46745.860130000001"/>
    <n v="37007.975630000001"/>
    <n v="17394.595249999998"/>
    <n v="0"/>
    <n v="80"/>
    <n v="354.89"/>
  </r>
  <r>
    <s v="11/15/2021"/>
    <x v="45"/>
    <n v="11"/>
    <x v="2"/>
    <n v="0"/>
    <n v="0"/>
    <n v="0"/>
    <n v="0"/>
    <n v="0"/>
    <n v="0"/>
    <n v="0"/>
    <n v="0"/>
    <n v="0"/>
    <n v="0"/>
    <n v="1"/>
    <n v="0"/>
    <n v="72748.673739999998"/>
    <n v="35502.188119999999"/>
    <n v="19904.63206"/>
    <n v="0"/>
    <n v="80"/>
    <n v="267.83"/>
  </r>
  <r>
    <s v="11/22/2021"/>
    <x v="46"/>
    <n v="11"/>
    <x v="2"/>
    <n v="0"/>
    <n v="0"/>
    <n v="0"/>
    <n v="0"/>
    <n v="0"/>
    <n v="0"/>
    <n v="0"/>
    <n v="0"/>
    <n v="0"/>
    <n v="0"/>
    <n v="1"/>
    <n v="0"/>
    <n v="32104.580330000001"/>
    <n v="32135.616679999999"/>
    <n v="13649.65252"/>
    <n v="0"/>
    <n v="80"/>
    <n v="326.75"/>
  </r>
  <r>
    <s v="11/29/2021"/>
    <x v="47"/>
    <n v="11"/>
    <x v="2"/>
    <n v="0"/>
    <n v="0"/>
    <n v="0"/>
    <n v="0"/>
    <n v="0"/>
    <n v="0"/>
    <n v="0"/>
    <n v="0"/>
    <n v="0"/>
    <n v="0"/>
    <n v="1"/>
    <n v="0"/>
    <n v="68308.354670000001"/>
    <n v="18774.82315"/>
    <n v="11878.413930000001"/>
    <n v="0"/>
    <n v="80"/>
    <n v="331.03"/>
  </r>
  <r>
    <s v="12/06/2021"/>
    <x v="48"/>
    <n v="12"/>
    <x v="2"/>
    <n v="0"/>
    <n v="0"/>
    <n v="0"/>
    <n v="0"/>
    <n v="0"/>
    <n v="0"/>
    <n v="0"/>
    <n v="0"/>
    <n v="0"/>
    <n v="0"/>
    <n v="0"/>
    <n v="1"/>
    <n v="39227.78858"/>
    <n v="19980.05084"/>
    <n v="10661.274020000001"/>
    <n v="0"/>
    <n v="80"/>
    <n v="331.62"/>
  </r>
  <r>
    <s v="12/13/2021"/>
    <x v="49"/>
    <n v="12"/>
    <x v="2"/>
    <n v="0"/>
    <n v="0"/>
    <n v="0"/>
    <n v="0"/>
    <n v="0"/>
    <n v="0"/>
    <n v="0"/>
    <n v="0"/>
    <n v="0"/>
    <n v="0"/>
    <n v="0"/>
    <n v="1"/>
    <n v="64390.3465"/>
    <n v="32917.596460000001"/>
    <n v="10611.32805"/>
    <n v="0"/>
    <n v="80"/>
    <n v="370.13"/>
  </r>
  <r>
    <s v="12/20/2021"/>
    <x v="50"/>
    <n v="12"/>
    <x v="2"/>
    <n v="0"/>
    <n v="0"/>
    <n v="0"/>
    <n v="0"/>
    <n v="0"/>
    <n v="0"/>
    <n v="0"/>
    <n v="0"/>
    <n v="0"/>
    <n v="0"/>
    <n v="0"/>
    <n v="1"/>
    <n v="33536.89028"/>
    <n v="36757.699050000003"/>
    <n v="8817.6305339999999"/>
    <n v="0"/>
    <n v="80"/>
    <n v="294.91000000000003"/>
  </r>
  <r>
    <s v="12/27/2021"/>
    <x v="51"/>
    <n v="12"/>
    <x v="2"/>
    <n v="0"/>
    <n v="0"/>
    <n v="0"/>
    <n v="0"/>
    <n v="0"/>
    <n v="0"/>
    <n v="0"/>
    <n v="0"/>
    <n v="0"/>
    <n v="0"/>
    <n v="0"/>
    <n v="1"/>
    <n v="37498.345690000002"/>
    <n v="39546.715960000001"/>
    <n v="10558.7004"/>
    <n v="0"/>
    <n v="80"/>
    <n v="359.82"/>
  </r>
  <r>
    <s v="01/03/2022"/>
    <x v="0"/>
    <n v="1"/>
    <x v="3"/>
    <n v="1"/>
    <n v="0"/>
    <n v="0"/>
    <n v="0"/>
    <n v="0"/>
    <n v="0"/>
    <n v="0"/>
    <n v="0"/>
    <n v="0"/>
    <n v="0"/>
    <n v="0"/>
    <n v="0"/>
    <n v="35630.109530000002"/>
    <n v="44080.438609999997"/>
    <n v="10892.56748"/>
    <n v="0"/>
    <n v="80"/>
    <n v="344.76"/>
  </r>
  <r>
    <s v="01/10/2022"/>
    <x v="1"/>
    <n v="1"/>
    <x v="3"/>
    <n v="1"/>
    <n v="0"/>
    <n v="0"/>
    <n v="0"/>
    <n v="0"/>
    <n v="0"/>
    <n v="0"/>
    <n v="0"/>
    <n v="0"/>
    <n v="0"/>
    <n v="0"/>
    <n v="0"/>
    <n v="36951.93763"/>
    <n v="50842.224329999997"/>
    <n v="10164.1607"/>
    <n v="0"/>
    <n v="80"/>
    <n v="350.05"/>
  </r>
  <r>
    <s v="01/17/2022"/>
    <x v="2"/>
    <n v="1"/>
    <x v="3"/>
    <n v="1"/>
    <n v="0"/>
    <n v="0"/>
    <n v="0"/>
    <n v="0"/>
    <n v="0"/>
    <n v="0"/>
    <n v="0"/>
    <n v="0"/>
    <n v="0"/>
    <n v="0"/>
    <n v="0"/>
    <n v="47869.009729999998"/>
    <n v="54415.905500000001"/>
    <n v="10361.59815"/>
    <n v="0"/>
    <n v="80"/>
    <n v="347.31"/>
  </r>
  <r>
    <s v="01/24/2022"/>
    <x v="3"/>
    <n v="1"/>
    <x v="3"/>
    <n v="1"/>
    <n v="0"/>
    <n v="0"/>
    <n v="0"/>
    <n v="0"/>
    <n v="0"/>
    <n v="0"/>
    <n v="0"/>
    <n v="0"/>
    <n v="0"/>
    <n v="0"/>
    <n v="0"/>
    <n v="52261.78325"/>
    <n v="57119.589050000002"/>
    <n v="10128.96387"/>
    <n v="0"/>
    <n v="80"/>
    <n v="339.52"/>
  </r>
  <r>
    <s v="01/31/2022"/>
    <x v="4"/>
    <n v="1"/>
    <x v="3"/>
    <n v="1"/>
    <n v="0"/>
    <n v="0"/>
    <n v="0"/>
    <n v="0"/>
    <n v="0"/>
    <n v="0"/>
    <n v="0"/>
    <n v="0"/>
    <n v="0"/>
    <n v="0"/>
    <n v="0"/>
    <n v="54717.1872"/>
    <n v="50483.872329999998"/>
    <n v="10344.83776"/>
    <n v="0"/>
    <n v="80"/>
    <n v="330.73"/>
  </r>
  <r>
    <s v="02/07/2022"/>
    <x v="5"/>
    <n v="2"/>
    <x v="3"/>
    <n v="0"/>
    <n v="1"/>
    <n v="0"/>
    <n v="0"/>
    <n v="0"/>
    <n v="0"/>
    <n v="0"/>
    <n v="0"/>
    <n v="0"/>
    <n v="0"/>
    <n v="0"/>
    <n v="0"/>
    <n v="52564.030760000001"/>
    <n v="71615.218789999999"/>
    <n v="10359.922119999999"/>
    <n v="0"/>
    <n v="80"/>
    <n v="340.51"/>
  </r>
  <r>
    <s v="02/14/2022"/>
    <x v="6"/>
    <n v="2"/>
    <x v="3"/>
    <n v="0"/>
    <n v="1"/>
    <n v="0"/>
    <n v="0"/>
    <n v="0"/>
    <n v="0"/>
    <n v="0"/>
    <n v="0"/>
    <n v="0"/>
    <n v="0"/>
    <n v="0"/>
    <n v="0"/>
    <n v="48237.081299999998"/>
    <n v="53674.636019999998"/>
    <n v="10360.927739999999"/>
    <n v="0"/>
    <n v="80"/>
    <n v="348.28"/>
  </r>
  <r>
    <s v="02/21/2022"/>
    <x v="7"/>
    <n v="2"/>
    <x v="3"/>
    <n v="0"/>
    <n v="1"/>
    <n v="0"/>
    <n v="0"/>
    <n v="0"/>
    <n v="0"/>
    <n v="0"/>
    <n v="0"/>
    <n v="0"/>
    <n v="0"/>
    <n v="0"/>
    <n v="0"/>
    <n v="64311.890019999999"/>
    <n v="53628.78469"/>
    <n v="12449.272999999999"/>
    <n v="0"/>
    <n v="80"/>
    <n v="274.05"/>
  </r>
  <r>
    <s v="02/28/2022"/>
    <x v="8"/>
    <n v="2"/>
    <x v="3"/>
    <n v="0"/>
    <n v="1"/>
    <n v="0"/>
    <n v="0"/>
    <n v="0"/>
    <n v="0"/>
    <n v="0"/>
    <n v="0"/>
    <n v="0"/>
    <n v="0"/>
    <n v="0"/>
    <n v="0"/>
    <n v="79069.365260000006"/>
    <n v="56443.481390000001"/>
    <n v="11090.67535"/>
    <n v="0"/>
    <n v="80"/>
    <n v="344.79"/>
  </r>
  <r>
    <s v="03/07/2022"/>
    <x v="9"/>
    <n v="3"/>
    <x v="3"/>
    <n v="0"/>
    <n v="0"/>
    <n v="1"/>
    <n v="0"/>
    <n v="0"/>
    <n v="0"/>
    <n v="0"/>
    <n v="0"/>
    <n v="0"/>
    <n v="0"/>
    <n v="0"/>
    <n v="0"/>
    <n v="71203.349149999995"/>
    <n v="53256.655769999998"/>
    <n v="11523.76397"/>
    <n v="0"/>
    <n v="80"/>
    <n v="351.38"/>
  </r>
  <r>
    <s v="03/14/2022"/>
    <x v="10"/>
    <n v="3"/>
    <x v="3"/>
    <n v="0"/>
    <n v="0"/>
    <n v="1"/>
    <n v="0"/>
    <n v="0"/>
    <n v="0"/>
    <n v="0"/>
    <n v="0"/>
    <n v="0"/>
    <n v="0"/>
    <n v="0"/>
    <n v="0"/>
    <n v="94941.671759999997"/>
    <n v="52665.172359999997"/>
    <n v="10843.29192"/>
    <n v="0"/>
    <n v="80"/>
    <n v="364.19"/>
  </r>
  <r>
    <s v="03/21/2022"/>
    <x v="11"/>
    <n v="3"/>
    <x v="3"/>
    <n v="0"/>
    <n v="0"/>
    <n v="1"/>
    <n v="0"/>
    <n v="0"/>
    <n v="0"/>
    <n v="0"/>
    <n v="0"/>
    <n v="0"/>
    <n v="0"/>
    <n v="0"/>
    <n v="0"/>
    <n v="58505.45134"/>
    <n v="49170.581879999998"/>
    <n v="11087.993689999999"/>
    <n v="0"/>
    <n v="80"/>
    <n v="375.63"/>
  </r>
  <r>
    <s v="03/28/2022"/>
    <x v="12"/>
    <n v="3"/>
    <x v="3"/>
    <n v="0"/>
    <n v="0"/>
    <n v="1"/>
    <n v="0"/>
    <n v="0"/>
    <n v="0"/>
    <n v="0"/>
    <n v="0"/>
    <n v="0"/>
    <n v="0"/>
    <n v="0"/>
    <n v="0"/>
    <n v="111724.32180000001"/>
    <n v="51042.926769999998"/>
    <n v="11150.67757"/>
    <n v="0"/>
    <n v="80"/>
    <n v="364.78"/>
  </r>
  <r>
    <s v="04/04/2022"/>
    <x v="13"/>
    <n v="4"/>
    <x v="3"/>
    <n v="0"/>
    <n v="0"/>
    <n v="0"/>
    <n v="1"/>
    <n v="0"/>
    <n v="0"/>
    <n v="0"/>
    <n v="0"/>
    <n v="0"/>
    <n v="0"/>
    <n v="0"/>
    <n v="0"/>
    <n v="68324.684229999999"/>
    <n v="53149.682000000001"/>
    <n v="10635.798220000001"/>
    <n v="0"/>
    <n v="80"/>
    <n v="351.19"/>
  </r>
  <r>
    <s v="04/11/2022"/>
    <x v="14"/>
    <n v="4"/>
    <x v="3"/>
    <n v="0"/>
    <n v="0"/>
    <n v="0"/>
    <n v="1"/>
    <n v="0"/>
    <n v="0"/>
    <n v="0"/>
    <n v="0"/>
    <n v="0"/>
    <n v="0"/>
    <n v="0"/>
    <n v="0"/>
    <n v="107175.74370000001"/>
    <n v="50923.670270000002"/>
    <n v="10623.39553"/>
    <n v="0"/>
    <n v="80"/>
    <n v="337.13"/>
  </r>
  <r>
    <s v="04/18/2022"/>
    <x v="15"/>
    <n v="4"/>
    <x v="3"/>
    <n v="0"/>
    <n v="0"/>
    <n v="0"/>
    <n v="1"/>
    <n v="0"/>
    <n v="0"/>
    <n v="0"/>
    <n v="0"/>
    <n v="0"/>
    <n v="0"/>
    <n v="0"/>
    <n v="0"/>
    <n v="79949.47666"/>
    <n v="50927.025860000002"/>
    <n v="10459.81407"/>
    <n v="0"/>
    <n v="80"/>
    <n v="325.27999999999997"/>
  </r>
  <r>
    <s v="04/25/2022"/>
    <x v="16"/>
    <n v="4"/>
    <x v="3"/>
    <n v="0"/>
    <n v="0"/>
    <n v="0"/>
    <n v="1"/>
    <n v="0"/>
    <n v="0"/>
    <n v="0"/>
    <n v="0"/>
    <n v="0"/>
    <n v="0"/>
    <n v="0"/>
    <n v="0"/>
    <n v="152209.5545"/>
    <n v="37710.459519999997"/>
    <n v="10162.149450000001"/>
    <n v="0"/>
    <n v="80"/>
    <n v="307.87"/>
  </r>
  <r>
    <s v="05/02/2022"/>
    <x v="17"/>
    <n v="5"/>
    <x v="3"/>
    <n v="0"/>
    <n v="0"/>
    <n v="0"/>
    <n v="0"/>
    <n v="1"/>
    <n v="0"/>
    <n v="0"/>
    <n v="0"/>
    <n v="0"/>
    <n v="0"/>
    <n v="0"/>
    <n v="0"/>
    <n v="156364.0465"/>
    <n v="15236.98984"/>
    <n v="10235.895189999999"/>
    <n v="0"/>
    <n v="80"/>
    <n v="284.58"/>
  </r>
  <r>
    <s v="05/09/2022"/>
    <x v="18"/>
    <n v="5"/>
    <x v="3"/>
    <n v="0"/>
    <n v="0"/>
    <n v="0"/>
    <n v="0"/>
    <n v="1"/>
    <n v="0"/>
    <n v="0"/>
    <n v="0"/>
    <n v="0"/>
    <n v="0"/>
    <n v="0"/>
    <n v="0"/>
    <n v="176341.3744"/>
    <n v="38144.749230000001"/>
    <n v="9816.5500979999997"/>
    <n v="0"/>
    <n v="80"/>
    <n v="164.96"/>
  </r>
  <r>
    <s v="05/16/2022"/>
    <x v="19"/>
    <n v="5"/>
    <x v="3"/>
    <n v="0"/>
    <n v="0"/>
    <n v="0"/>
    <n v="0"/>
    <n v="1"/>
    <n v="0"/>
    <n v="0"/>
    <n v="0"/>
    <n v="0"/>
    <n v="0"/>
    <n v="0"/>
    <n v="0"/>
    <n v="174896.9577"/>
    <n v="42108.514909999998"/>
    <n v="15779.228349999999"/>
    <n v="0"/>
    <n v="80"/>
    <n v="255.07"/>
  </r>
  <r>
    <s v="05/23/2022"/>
    <x v="20"/>
    <n v="5"/>
    <x v="3"/>
    <n v="0"/>
    <n v="0"/>
    <n v="0"/>
    <n v="0"/>
    <n v="1"/>
    <n v="0"/>
    <n v="0"/>
    <n v="0"/>
    <n v="0"/>
    <n v="0"/>
    <n v="0"/>
    <n v="0"/>
    <n v="181646.3481"/>
    <n v="45556.481639999998"/>
    <n v="12076.857019999999"/>
    <n v="0"/>
    <n v="80"/>
    <n v="263.13"/>
  </r>
  <r>
    <s v="05/30/2022"/>
    <x v="21"/>
    <n v="5"/>
    <x v="3"/>
    <n v="0"/>
    <n v="0"/>
    <n v="0"/>
    <n v="0"/>
    <n v="1"/>
    <n v="0"/>
    <n v="0"/>
    <n v="0"/>
    <n v="0"/>
    <n v="0"/>
    <n v="0"/>
    <n v="0"/>
    <n v="78378.573430000004"/>
    <n v="38191.069069999998"/>
    <n v="11297.833839999999"/>
    <n v="0"/>
    <n v="80"/>
    <n v="257.70999999999998"/>
  </r>
  <r>
    <s v="06/06/2022"/>
    <x v="22"/>
    <n v="6"/>
    <x v="3"/>
    <n v="0"/>
    <n v="0"/>
    <n v="0"/>
    <n v="0"/>
    <n v="0"/>
    <n v="1"/>
    <n v="0"/>
    <n v="0"/>
    <n v="0"/>
    <n v="0"/>
    <n v="0"/>
    <n v="0"/>
    <n v="156958.3965"/>
    <n v="33392.089970000001"/>
    <n v="11433.928250000001"/>
    <n v="0"/>
    <n v="80"/>
    <n v="234.9"/>
  </r>
  <r>
    <s v="06/13/2022"/>
    <x v="23"/>
    <n v="6"/>
    <x v="3"/>
    <n v="0"/>
    <n v="0"/>
    <n v="0"/>
    <n v="0"/>
    <n v="0"/>
    <n v="1"/>
    <n v="0"/>
    <n v="0"/>
    <n v="0"/>
    <n v="0"/>
    <n v="0"/>
    <n v="0"/>
    <n v="168767.90700000001"/>
    <n v="17024.448789999999"/>
    <n v="10905.30538"/>
    <n v="0"/>
    <n v="80"/>
    <n v="135.66999999999999"/>
  </r>
  <r>
    <s v="06/20/2022"/>
    <x v="24"/>
    <n v="6"/>
    <x v="3"/>
    <n v="0"/>
    <n v="0"/>
    <n v="0"/>
    <n v="0"/>
    <n v="0"/>
    <n v="1"/>
    <n v="0"/>
    <n v="0"/>
    <n v="0"/>
    <n v="0"/>
    <n v="0"/>
    <n v="0"/>
    <n v="233437.89550000001"/>
    <n v="13726.040199999999"/>
    <n v="20265.315770000001"/>
    <n v="1"/>
    <n v="80"/>
    <n v="140.99"/>
  </r>
  <r>
    <s v="06/27/2022"/>
    <x v="25"/>
    <n v="6"/>
    <x v="3"/>
    <n v="0"/>
    <n v="0"/>
    <n v="0"/>
    <n v="0"/>
    <n v="0"/>
    <n v="1"/>
    <n v="0"/>
    <n v="0"/>
    <n v="0"/>
    <n v="0"/>
    <n v="0"/>
    <n v="0"/>
    <n v="296402.01500000001"/>
    <n v="15716.80868"/>
    <n v="21826.04379"/>
    <n v="1"/>
    <n v="80"/>
    <n v="253.9"/>
  </r>
  <r>
    <s v="07/04/2022"/>
    <x v="26"/>
    <n v="7"/>
    <x v="3"/>
    <n v="0"/>
    <n v="0"/>
    <n v="0"/>
    <n v="0"/>
    <n v="0"/>
    <n v="0"/>
    <n v="1"/>
    <n v="0"/>
    <n v="0"/>
    <n v="0"/>
    <n v="0"/>
    <n v="0"/>
    <n v="235700.2873"/>
    <n v="12842.00678"/>
    <n v="20517.39212"/>
    <n v="0"/>
    <n v="80"/>
    <n v="259.62"/>
  </r>
  <r>
    <s v="07/11/2022"/>
    <x v="27"/>
    <n v="7"/>
    <x v="3"/>
    <n v="0"/>
    <n v="0"/>
    <n v="0"/>
    <n v="0"/>
    <n v="0"/>
    <n v="0"/>
    <n v="1"/>
    <n v="0"/>
    <n v="0"/>
    <n v="0"/>
    <n v="0"/>
    <n v="0"/>
    <n v="262787.12109999999"/>
    <n v="12944.270049999999"/>
    <n v="18990.18489"/>
    <n v="0"/>
    <n v="80"/>
    <n v="211.5"/>
  </r>
  <r>
    <s v="07/18/2022"/>
    <x v="28"/>
    <n v="7"/>
    <x v="3"/>
    <n v="0"/>
    <n v="0"/>
    <n v="0"/>
    <n v="0"/>
    <n v="0"/>
    <n v="0"/>
    <n v="1"/>
    <n v="0"/>
    <n v="0"/>
    <n v="0"/>
    <n v="0"/>
    <n v="0"/>
    <n v="233775.04370000001"/>
    <n v="12339.83279"/>
    <n v="19235.89229"/>
    <n v="0"/>
    <n v="80"/>
    <n v="268.17"/>
  </r>
  <r>
    <s v="07/25/2022"/>
    <x v="29"/>
    <n v="7"/>
    <x v="3"/>
    <n v="0"/>
    <n v="0"/>
    <n v="0"/>
    <n v="0"/>
    <n v="0"/>
    <n v="0"/>
    <n v="1"/>
    <n v="0"/>
    <n v="0"/>
    <n v="0"/>
    <n v="0"/>
    <n v="0"/>
    <n v="223100.75810000001"/>
    <n v="13345.0587"/>
    <n v="17226.65609"/>
    <n v="0"/>
    <n v="80"/>
    <n v="267.63"/>
  </r>
  <r>
    <s v="08/01/2022"/>
    <x v="30"/>
    <n v="8"/>
    <x v="3"/>
    <n v="0"/>
    <n v="0"/>
    <n v="0"/>
    <n v="0"/>
    <n v="0"/>
    <n v="0"/>
    <n v="0"/>
    <n v="1"/>
    <n v="0"/>
    <n v="0"/>
    <n v="0"/>
    <n v="0"/>
    <n v="212484.84650000001"/>
    <n v="13791.884389999999"/>
    <n v="13544.73244"/>
    <n v="0"/>
    <n v="80"/>
    <n v="269.39"/>
  </r>
  <r>
    <s v="08/08/2022"/>
    <x v="31"/>
    <n v="8"/>
    <x v="3"/>
    <n v="0"/>
    <n v="0"/>
    <n v="0"/>
    <n v="0"/>
    <n v="0"/>
    <n v="0"/>
    <n v="0"/>
    <n v="1"/>
    <n v="0"/>
    <n v="0"/>
    <n v="0"/>
    <n v="0"/>
    <n v="200450.54180000001"/>
    <n v="14155.9599"/>
    <n v="18505.139050000002"/>
    <n v="0"/>
    <n v="80"/>
    <n v="226.98"/>
  </r>
  <r>
    <s v="08/15/2022"/>
    <x v="32"/>
    <n v="8"/>
    <x v="3"/>
    <n v="0"/>
    <n v="0"/>
    <n v="0"/>
    <n v="0"/>
    <n v="0"/>
    <n v="0"/>
    <n v="0"/>
    <n v="1"/>
    <n v="0"/>
    <n v="0"/>
    <n v="0"/>
    <n v="0"/>
    <n v="145564.09599999999"/>
    <n v="14491.46854"/>
    <n v="15801.01686"/>
    <n v="0"/>
    <n v="80"/>
    <n v="280.61"/>
  </r>
  <r>
    <s v="08/22/2022"/>
    <x v="33"/>
    <n v="8"/>
    <x v="3"/>
    <n v="0"/>
    <n v="0"/>
    <n v="0"/>
    <n v="0"/>
    <n v="0"/>
    <n v="0"/>
    <n v="0"/>
    <n v="1"/>
    <n v="0"/>
    <n v="0"/>
    <n v="0"/>
    <n v="0"/>
    <n v="171074.94820000001"/>
    <n v="14746.658219999999"/>
    <n v="19309.638029999998"/>
    <n v="0"/>
    <n v="80"/>
    <n v="281.74"/>
  </r>
  <r>
    <s v="08/29/2022"/>
    <x v="34"/>
    <n v="8"/>
    <x v="3"/>
    <n v="0"/>
    <n v="0"/>
    <n v="0"/>
    <n v="0"/>
    <n v="0"/>
    <n v="0"/>
    <n v="0"/>
    <n v="1"/>
    <n v="0"/>
    <n v="0"/>
    <n v="0"/>
    <n v="0"/>
    <n v="175145.46919999999"/>
    <n v="16715.0589"/>
    <n v="18718.331279999999"/>
    <n v="0"/>
    <n v="80"/>
    <n v="289.05"/>
  </r>
  <r>
    <s v="09/05/2022"/>
    <x v="35"/>
    <n v="9"/>
    <x v="3"/>
    <n v="0"/>
    <n v="0"/>
    <n v="0"/>
    <n v="0"/>
    <n v="0"/>
    <n v="0"/>
    <n v="0"/>
    <n v="0"/>
    <n v="1"/>
    <n v="0"/>
    <n v="0"/>
    <n v="0"/>
    <n v="219402.68150000001"/>
    <n v="17886.4774"/>
    <n v="17089.220850000002"/>
    <n v="0"/>
    <n v="80"/>
    <n v="297.18"/>
  </r>
  <r>
    <s v="09/12/2022"/>
    <x v="36"/>
    <n v="9"/>
    <x v="3"/>
    <n v="0"/>
    <n v="0"/>
    <n v="0"/>
    <n v="0"/>
    <n v="0"/>
    <n v="0"/>
    <n v="0"/>
    <n v="0"/>
    <n v="1"/>
    <n v="0"/>
    <n v="0"/>
    <n v="0"/>
    <n v="278924.39889999997"/>
    <n v="16191.776330000001"/>
    <n v="18159.874909999999"/>
    <n v="0"/>
    <n v="80"/>
    <n v="297.45"/>
  </r>
  <r>
    <s v="09/19/2022"/>
    <x v="37"/>
    <n v="9"/>
    <x v="3"/>
    <n v="0"/>
    <n v="0"/>
    <n v="0"/>
    <n v="0"/>
    <n v="0"/>
    <n v="0"/>
    <n v="0"/>
    <n v="0"/>
    <n v="1"/>
    <n v="0"/>
    <n v="0"/>
    <n v="0"/>
    <n v="157243.76519999999"/>
    <n v="16167.806"/>
    <n v="18452.176200000002"/>
    <n v="0"/>
    <n v="80"/>
    <n v="311.8"/>
  </r>
  <r>
    <s v="09/26/2022"/>
    <x v="38"/>
    <n v="9"/>
    <x v="3"/>
    <n v="0"/>
    <n v="0"/>
    <n v="0"/>
    <n v="0"/>
    <n v="0"/>
    <n v="0"/>
    <n v="0"/>
    <n v="0"/>
    <n v="1"/>
    <n v="0"/>
    <n v="0"/>
    <n v="0"/>
    <n v="192628.5429"/>
    <n v="9763.4352550000003"/>
    <n v="17557.841509999998"/>
    <n v="0"/>
    <n v="80"/>
    <n v="320.51"/>
  </r>
  <r>
    <s v="10/03/2022"/>
    <x v="39"/>
    <n v="10"/>
    <x v="3"/>
    <n v="0"/>
    <n v="0"/>
    <n v="0"/>
    <n v="0"/>
    <n v="0"/>
    <n v="0"/>
    <n v="0"/>
    <n v="0"/>
    <n v="0"/>
    <n v="1"/>
    <n v="0"/>
    <n v="0"/>
    <n v="91539.466960000005"/>
    <n v="1872.321561"/>
    <n v="13915.80759"/>
    <n v="0"/>
    <n v="80"/>
    <n v="255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01/07/2019"/>
    <n v="40.629377873700001"/>
    <n v="-703.06810261136718"/>
    <n v="-4543.0259999999998"/>
    <n v="1872.321561"/>
    <n v="60091.290821484377"/>
    <n v="60"/>
    <n v="2437.7626724219999"/>
    <n v="-42184.086156682031"/>
  </r>
  <r>
    <x v="0"/>
    <s v="01/14/2019"/>
    <n v="211.86654503350002"/>
    <n v="-1479.4818963133641"/>
    <n v="-4543.0259999999998"/>
    <n v="9763.4352550000003"/>
    <n v="126451.44412934736"/>
    <n v="60"/>
    <n v="12711.99270201"/>
    <n v="-88768.913778801842"/>
  </r>
  <r>
    <x v="0"/>
    <s v="01/21/2019"/>
    <n v="350.84139020000003"/>
    <n v="-1207.709410138249"/>
    <n v="-4543.0259999999998"/>
    <n v="16167.806"/>
    <n v="103223.02650754264"/>
    <n v="60"/>
    <n v="21050.483412000001"/>
    <n v="-72462.564608294939"/>
  </r>
  <r>
    <x v="0"/>
    <s v="01/28/2019"/>
    <n v="351.36154636100002"/>
    <n v="-2142.2764892473119"/>
    <n v="-4543.0259999999998"/>
    <n v="16191.776330000001"/>
    <n v="183100.55463652237"/>
    <n v="60"/>
    <n v="21081.69278166"/>
    <n v="-128536.58935483871"/>
  </r>
  <r>
    <x v="0"/>
    <s v="02/04/2019"/>
    <n v="388.13655957999998"/>
    <n v="-1685.1204416282644"/>
    <n v="-4543.0259999999998"/>
    <n v="17886.4774"/>
    <n v="144027.38817335592"/>
    <n v="60"/>
    <n v="23288.1935748"/>
    <n v="-101107.22649769587"/>
  </r>
  <r>
    <x v="0"/>
    <s v="02/11/2019"/>
    <n v="362.71677813000002"/>
    <n v="-1345.2032964669741"/>
    <n v="-4543.0259999999998"/>
    <n v="16715.0589"/>
    <n v="114974.64072367299"/>
    <n v="60"/>
    <n v="21763.0066878"/>
    <n v="-80712.197788018442"/>
  </r>
  <r>
    <x v="0"/>
    <s v="02/18/2019"/>
    <n v="320.00248337400001"/>
    <n v="-1313.9396943164365"/>
    <n v="-4543.0259999999998"/>
    <n v="14746.658219999999"/>
    <n v="112302.5379757638"/>
    <n v="60"/>
    <n v="19200.149002440001"/>
    <n v="-78836.381658986196"/>
  </r>
  <r>
    <x v="0"/>
    <s v="02/25/2019"/>
    <n v="314.46486731800002"/>
    <n v="-1118.0038095238097"/>
    <n v="-4543.0259999999998"/>
    <n v="14491.46854"/>
    <n v="95555.881155881158"/>
    <n v="60"/>
    <n v="18867.892039080001"/>
    <n v="-67080.228571428583"/>
  </r>
  <r>
    <x v="0"/>
    <s v="03/04/2019"/>
    <n v="307.18432983000002"/>
    <n v="-1539.5586927803379"/>
    <n v="-4543.0259999999998"/>
    <n v="14155.9599"/>
    <n v="131586.21305814854"/>
    <n v="60"/>
    <n v="18431.059789800001"/>
    <n v="-92373.521566820273"/>
  </r>
  <r>
    <x v="0"/>
    <s v="03/11/2019"/>
    <n v="299.28389126299999"/>
    <n v="-1631.9880683563752"/>
    <n v="-4543.0259999999998"/>
    <n v="13791.884389999999"/>
    <n v="139486.15968857906"/>
    <n v="60"/>
    <n v="17957.033475780001"/>
    <n v="-97919.284101382509"/>
  </r>
  <r>
    <x v="0"/>
    <s v="03/18/2019"/>
    <n v="289.58777378999997"/>
    <n v="-1713.5234877112136"/>
    <n v="-4543.0259999999998"/>
    <n v="13345.0587"/>
    <n v="146454.99894967637"/>
    <n v="60"/>
    <n v="17375.266427399998"/>
    <n v="-102811.40926267282"/>
  </r>
  <r>
    <x v="0"/>
    <s v="03/25/2019"/>
    <n v="267.77437154300003"/>
    <n v="-1795.5072480798772"/>
    <n v="-4543.0259999999998"/>
    <n v="12339.83279"/>
    <n v="153462.15795554506"/>
    <n v="60"/>
    <n v="16066.462292580001"/>
    <n v="-107730.43488479263"/>
  </r>
  <r>
    <x v="0"/>
    <s v="04/01/2019"/>
    <n v="280.89066008499998"/>
    <n v="-2018.3342634408605"/>
    <n v="-4543.0259999999998"/>
    <n v="12944.270049999999"/>
    <n v="172507.20200349233"/>
    <n v="60"/>
    <n v="16853.4396051"/>
    <n v="-121100.05580645162"/>
  </r>
  <r>
    <x v="0"/>
    <s v="04/08/2019"/>
    <n v="278.67154712600001"/>
    <n v="-1810.2940652841783"/>
    <n v="-4543.0259999999998"/>
    <n v="12842.00678"/>
    <n v="154725.9884858272"/>
    <n v="60"/>
    <n v="16720.292827559999"/>
    <n v="-108617.64391705069"/>
  </r>
  <r>
    <x v="0"/>
    <s v="04/15/2019"/>
    <n v="341.054748356"/>
    <n v="-2276.5131720430113"/>
    <n v="-4543.0259999999998"/>
    <n v="15716.80868"/>
    <n v="194573.77538829154"/>
    <n v="60"/>
    <n v="20463.284901359999"/>
    <n v="-136590.79032258067"/>
  </r>
  <r>
    <x v="0"/>
    <s v="04/22/2019"/>
    <n v="297.85507233999999"/>
    <n v="-1792.9177841781877"/>
    <n v="-4543.0259999999998"/>
    <n v="13726.040199999999"/>
    <n v="153240.83625454595"/>
    <n v="60"/>
    <n v="17871.304340399998"/>
    <n v="-107575.06705069126"/>
  </r>
  <r>
    <x v="0"/>
    <s v="04/29/2019"/>
    <n v="369.430538743"/>
    <n v="-1296.2204838709679"/>
    <n v="-4543.0259999999998"/>
    <n v="17024.448789999999"/>
    <n v="110788.07554452716"/>
    <n v="60"/>
    <n v="22165.832324579998"/>
    <n v="-77773.229032258067"/>
  </r>
  <r>
    <x v="0"/>
    <s v="05/06/2019"/>
    <n v="724.60835234900003"/>
    <n v="-1205.517638248848"/>
    <n v="-4543.0259999999998"/>
    <n v="33392.089970000001"/>
    <n v="103035.69557682461"/>
    <n v="60"/>
    <n v="43476.501140940003"/>
    <n v="-72331.058294930874"/>
  </r>
  <r>
    <x v="0"/>
    <s v="05/13/2019"/>
    <n v="828.74619881899991"/>
    <n v="-601.985971044547"/>
    <n v="-4543.0259999999998"/>
    <n v="38191.069069999998"/>
    <n v="51451.792396969824"/>
    <n v="60"/>
    <n v="49724.771929139992"/>
    <n v="-36119.15826267282"/>
  </r>
  <r>
    <x v="0"/>
    <s v="05/20/2019"/>
    <n v="988.57565158800003"/>
    <n v="-1395.133241935484"/>
    <n v="-4543.0259999999998"/>
    <n v="45556.481639999998"/>
    <n v="119242.15743038325"/>
    <n v="60"/>
    <n v="59314.539095280001"/>
    <n v="-83707.994516129038"/>
  </r>
  <r>
    <x v="0"/>
    <s v="05/27/2019"/>
    <n v="913.75477354700001"/>
    <n v="-1343.2946059907836"/>
    <n v="-4543.0259999999998"/>
    <n v="42108.514909999998"/>
    <n v="114811.50478553705"/>
    <n v="60"/>
    <n v="54825.286412820002"/>
    <n v="-80597.67635944701"/>
  </r>
  <r>
    <x v="0"/>
    <s v="06/03/2019"/>
    <n v="827.74105829100006"/>
    <n v="-1354.3884362519202"/>
    <n v="-4543.0259999999998"/>
    <n v="38144.749230000001"/>
    <n v="115759.69540614703"/>
    <n v="60"/>
    <n v="49664.463497460005"/>
    <n v="-81263.306175115213"/>
  </r>
  <r>
    <x v="0"/>
    <s v="06/10/2019"/>
    <n v="330.64267952800003"/>
    <n v="-1200.9527380952381"/>
    <n v="-4543.0259999999998"/>
    <n v="15236.98984"/>
    <n v="102645.53317053318"/>
    <n v="60"/>
    <n v="19838.56077168"/>
    <n v="-72057.164285714287"/>
  </r>
  <r>
    <x v="0"/>
    <s v="06/17/2019"/>
    <n v="818.31697158399993"/>
    <n v="-1169.0441973886329"/>
    <n v="-4543.0259999999998"/>
    <n v="37710.459519999997"/>
    <n v="99918.307469113919"/>
    <n v="60"/>
    <n v="49099.018295039998"/>
    <n v="-70142.651843317974"/>
  </r>
  <r>
    <x v="0"/>
    <s v="06/24/2019"/>
    <n v="1105.116461162"/>
    <n v="-614.05128003072207"/>
    <n v="-4543.0259999999998"/>
    <n v="50927.025860000002"/>
    <n v="52483.015387241197"/>
    <n v="60"/>
    <n v="66306.987669719994"/>
    <n v="-36843.076801843323"/>
  </r>
  <r>
    <x v="0"/>
    <s v="07/01/2019"/>
    <n v="1105.0436448590001"/>
    <n v="-823.16239400921665"/>
    <n v="-4543.0259999999998"/>
    <n v="50923.670270000002"/>
    <n v="70355.760171727918"/>
    <n v="60"/>
    <n v="66302.618691540003"/>
    <n v="-49389.743640553002"/>
  </r>
  <r>
    <x v="0"/>
    <s v="07/08/2019"/>
    <n v="1153.3480994000001"/>
    <n v="-524.76715998463908"/>
    <n v="-4543.0259999999998"/>
    <n v="53149.682000000001"/>
    <n v="44851.894015781116"/>
    <n v="60"/>
    <n v="69200.885964000016"/>
    <n v="-31486.029599078345"/>
  </r>
  <r>
    <x v="0"/>
    <s v="07/15/2019"/>
    <n v="1107.6315109090001"/>
    <n v="-858.0977096774194"/>
    <n v="-4543.0259999999998"/>
    <n v="51042.926769999998"/>
    <n v="73341.684587813623"/>
    <n v="60"/>
    <n v="66457.89065454001"/>
    <n v="-51485.862580645167"/>
  </r>
  <r>
    <x v="0"/>
    <s v="07/22/2019"/>
    <n v="1067.001626796"/>
    <n v="-449.35062473118285"/>
    <n v="-4543.0259999999998"/>
    <n v="49170.581879999998"/>
    <n v="38406.036301810498"/>
    <n v="60"/>
    <n v="64020.097607759999"/>
    <n v="-26961.037483870972"/>
  </r>
  <r>
    <x v="0"/>
    <s v="07/29/2019"/>
    <n v="1142.8342402119999"/>
    <n v="-729.19870783410147"/>
    <n v="-4543.0259999999998"/>
    <n v="52665.172359999997"/>
    <n v="62324.675883256532"/>
    <n v="60"/>
    <n v="68570.054412719997"/>
    <n v="-43751.922470046091"/>
  </r>
  <r>
    <x v="0"/>
    <s v="08/05/2019"/>
    <n v="1155.669430209"/>
    <n v="-546.87672158218129"/>
    <n v="-4543.0259999999998"/>
    <n v="53256.655769999998"/>
    <n v="46741.600135229164"/>
    <n v="60"/>
    <n v="69340.165812539999"/>
    <n v="-32812.603294930879"/>
  </r>
  <r>
    <x v="0"/>
    <s v="08/12/2019"/>
    <n v="1224.8235461629999"/>
    <n v="-607.29159185867911"/>
    <n v="-4543.0259999999998"/>
    <n v="56443.481390000001"/>
    <n v="51905.26426142556"/>
    <n v="60"/>
    <n v="73489.41276978"/>
    <n v="-36437.495511520749"/>
  </r>
  <r>
    <x v="0"/>
    <s v="08/19/2019"/>
    <n v="1163.744627773"/>
    <n v="-493.94692795698933"/>
    <n v="-4543.0259999999998"/>
    <n v="53628.78469"/>
    <n v="42217.686150170026"/>
    <n v="60"/>
    <n v="69824.677666379997"/>
    <n v="-29636.815677419359"/>
  </r>
  <r>
    <x v="0"/>
    <s v="08/26/2019"/>
    <n v="1164.7396016339999"/>
    <n v="-370.48449539170508"/>
    <n v="-4543.0259999999998"/>
    <n v="53674.636019999998"/>
    <n v="31665.341486470519"/>
    <n v="60"/>
    <n v="69884.376098039997"/>
    <n v="-22229.069723502304"/>
  </r>
  <r>
    <x v="0"/>
    <s v="09/02/2019"/>
    <n v="1554.050247743"/>
    <n v="-403.71759416282646"/>
    <n v="-4543.0259999999998"/>
    <n v="71615.218789999999"/>
    <n v="34505.777278874055"/>
    <n v="60"/>
    <n v="93243.014864580007"/>
    <n v="-24223.055649769587"/>
  </r>
  <r>
    <x v="0"/>
    <s v="09/09/2019"/>
    <n v="1095.500029561"/>
    <n v="-420.25489400921663"/>
    <n v="-4543.0259999999998"/>
    <n v="50483.872329999998"/>
    <n v="35919.221710189457"/>
    <n v="60"/>
    <n v="65730.001773659998"/>
    <n v="-25215.293640552998"/>
  </r>
  <r>
    <x v="0"/>
    <s v="09/16/2019"/>
    <n v="1239.4950823850002"/>
    <n v="-401.39618471582185"/>
    <n v="-4543.0259999999998"/>
    <n v="57119.589050000002"/>
    <n v="34307.366215027505"/>
    <n v="60"/>
    <n v="74369.704943100005"/>
    <n v="-24083.771082949312"/>
  </r>
  <r>
    <x v="0"/>
    <s v="09/23/2019"/>
    <n v="1180.8251493499999"/>
    <n v="-367.65752480798773"/>
    <n v="-4543.0259999999998"/>
    <n v="54415.905500000001"/>
    <n v="31423.720069058778"/>
    <n v="60"/>
    <n v="70849.508961"/>
    <n v="-22059.451488479262"/>
  </r>
  <r>
    <x v="0"/>
    <s v="09/30/2019"/>
    <n v="1103.276267961"/>
    <n v="-283.8090447772658"/>
    <n v="-4543.0259999999998"/>
    <n v="50842.224329999997"/>
    <n v="24257.18331429622"/>
    <n v="60"/>
    <n v="66196.576077660007"/>
    <n v="-17028.542686635948"/>
  </r>
  <r>
    <x v="0"/>
    <s v="10/07/2019"/>
    <n v="956.54551783699992"/>
    <n v="-273.65675522273426"/>
    <n v="-4543.0259999999998"/>
    <n v="44080.438609999997"/>
    <n v="23389.466258353357"/>
    <n v="60"/>
    <n v="57392.731070219997"/>
    <n v="-16419.405313364055"/>
  </r>
  <r>
    <x v="0"/>
    <s v="10/14/2019"/>
    <n v="858.1637363320001"/>
    <n v="-288.00572726574507"/>
    <n v="-4543.0259999999998"/>
    <n v="39546.715960000001"/>
    <n v="24615.874125277354"/>
    <n v="60"/>
    <n v="51489.824179920004"/>
    <n v="-17280.343635944704"/>
  </r>
  <r>
    <x v="0"/>
    <s v="10/21/2019"/>
    <n v="797.64206938500013"/>
    <n v="-257.5798024577573"/>
    <n v="-4543.0259999999998"/>
    <n v="36757.699050000003"/>
    <n v="22015.367731432249"/>
    <n v="60"/>
    <n v="47858.52416310001"/>
    <n v="-15454.788147465439"/>
  </r>
  <r>
    <x v="0"/>
    <s v="10/28/2019"/>
    <n v="714.31184318200008"/>
    <n v="-494.5495122887865"/>
    <n v="-4543.0259999999998"/>
    <n v="32917.596460000001"/>
    <n v="42269.189084511665"/>
    <n v="60"/>
    <n v="42858.710590920004"/>
    <n v="-29672.970737327189"/>
  </r>
  <r>
    <x v="0"/>
    <s v="11/04/2019"/>
    <n v="433.56710322800001"/>
    <n v="-301.2886987711214"/>
    <n v="-4543.0259999999998"/>
    <n v="19980.05084"/>
    <n v="25751.170835138579"/>
    <n v="60"/>
    <n v="26014.026193680002"/>
    <n v="-18077.321926267283"/>
  </r>
  <r>
    <x v="0"/>
    <s v="11/11/2019"/>
    <n v="407.41366235499999"/>
    <n v="-524.64174093702002"/>
    <n v="-4543.0259999999998"/>
    <n v="18774.82315"/>
    <n v="44841.174439061542"/>
    <n v="60"/>
    <n v="24444.819741299998"/>
    <n v="-31478.504456221202"/>
  </r>
  <r>
    <x v="0"/>
    <s v="11/18/2019"/>
    <n v="697.34288195600004"/>
    <n v="-246.57895798771125"/>
    <n v="-4543.0259999999998"/>
    <n v="32135.616679999999"/>
    <n v="21075.124614334294"/>
    <n v="60"/>
    <n v="41840.572917360005"/>
    <n v="-14794.737479262674"/>
  </r>
  <r>
    <x v="0"/>
    <s v="11/25/2019"/>
    <n v="770.39748220399997"/>
    <n v="-558.74557403993867"/>
    <n v="-4543.0259999999998"/>
    <n v="35502.188119999999"/>
    <n v="47756.031969225522"/>
    <n v="60"/>
    <n v="46223.848932239998"/>
    <n v="-33524.734442396322"/>
  </r>
  <r>
    <x v="0"/>
    <s v="12/02/2019"/>
    <n v="803.07307117100004"/>
    <n v="-359.03118379416287"/>
    <n v="-4543.0259999999998"/>
    <n v="37007.975630000001"/>
    <n v="30686.425965313065"/>
    <n v="60"/>
    <n v="48184.384270260001"/>
    <n v="-21541.871027649773"/>
  </r>
  <r>
    <x v="0"/>
    <s v="12/09/2019"/>
    <n v="482.31477592900001"/>
    <n v="-658.05709731182799"/>
    <n v="-4543.0259999999998"/>
    <n v="22226.487369999999"/>
    <n v="56244.196351438288"/>
    <n v="60"/>
    <n v="28938.886555739999"/>
    <n v="-39483.425838709678"/>
  </r>
  <r>
    <x v="0"/>
    <s v="12/16/2019"/>
    <n v="796.13518275900003"/>
    <n v="-403.17943855606757"/>
    <n v="-4543.0259999999998"/>
    <n v="36688.257270000002"/>
    <n v="34459.781073168167"/>
    <n v="60"/>
    <n v="47768.11096554"/>
    <n v="-24190.766313364053"/>
  </r>
  <r>
    <x v="0"/>
    <s v="12/23/2019"/>
    <n v="826.19542783399993"/>
    <n v="-661.89681298003075"/>
    <n v="-4543.0259999999998"/>
    <n v="38073.522019999997"/>
    <n v="56572.377177780407"/>
    <n v="60"/>
    <n v="49571.725670039996"/>
    <n v="-39713.808778801846"/>
  </r>
  <r>
    <x v="0"/>
    <s v="12/30/2019"/>
    <n v="964.77898804000006"/>
    <n v="-586.77892081413211"/>
    <n v="-4543.0259999999998"/>
    <n v="44459.861199999999"/>
    <n v="50152.044514028385"/>
    <n v="60"/>
    <n v="57886.739282400005"/>
    <n v="-35206.735248847923"/>
  </r>
  <r>
    <x v="1"/>
    <s v="01/06/2020"/>
    <n v="718.38076678200002"/>
    <n v="-753.23626244239642"/>
    <n v="-4543.0259999999998"/>
    <n v="33105.104460000002"/>
    <n v="64379.167730119349"/>
    <n v="60"/>
    <n v="43102.846006920001"/>
    <n v="-45194.175746543784"/>
  </r>
  <r>
    <x v="1"/>
    <s v="01/13/2020"/>
    <n v="369.39582503600002"/>
    <n v="-986.91038940092164"/>
    <n v="-4845.8944000000001"/>
    <n v="17022.84908"/>
    <n v="84351.315333412102"/>
    <n v="64"/>
    <n v="23641.332802304001"/>
    <n v="-63162.264921658985"/>
  </r>
  <r>
    <x v="1"/>
    <s v="01/20/2020"/>
    <n v="497.69843302200007"/>
    <n v="-946.70093394777268"/>
    <n v="-4845.8944000000001"/>
    <n v="22935.411660000002"/>
    <n v="80914.609739125866"/>
    <n v="64"/>
    <n v="31852.699713408005"/>
    <n v="-60588.859772657452"/>
  </r>
  <r>
    <x v="1"/>
    <s v="01/27/2020"/>
    <n v="525.10486487900005"/>
    <n v="-1508.9927887864826"/>
    <n v="-4845.8944000000001"/>
    <n v="24198.380870000001"/>
    <n v="128973.74263132329"/>
    <n v="64"/>
    <n v="33606.711352256003"/>
    <n v="-96575.538482334887"/>
  </r>
  <r>
    <x v="1"/>
    <s v="02/03/2020"/>
    <n v="566.94295117599995"/>
    <n v="-1128.2041812596005"/>
    <n v="-4845.8944000000001"/>
    <n v="26126.403279999999"/>
    <n v="96427.707799965865"/>
    <n v="64"/>
    <n v="36284.348875263997"/>
    <n v="-72205.067600614435"/>
  </r>
  <r>
    <x v="1"/>
    <s v="02/10/2020"/>
    <n v="585.97495136600003"/>
    <n v="-1173.1650407066054"/>
    <n v="-4845.8944000000001"/>
    <n v="27003.453979999998"/>
    <n v="100270.51629970985"/>
    <n v="64"/>
    <n v="37502.396887424002"/>
    <n v="-75082.562605222745"/>
  </r>
  <r>
    <x v="1"/>
    <s v="02/17/2020"/>
    <n v="577.01405007400001"/>
    <n v="-1228.5206067588326"/>
    <n v="-4845.8944000000001"/>
    <n v="26590.50922"/>
    <n v="105001.76126143869"/>
    <n v="64"/>
    <n v="36928.899204736001"/>
    <n v="-78625.318832565288"/>
  </r>
  <r>
    <x v="1"/>
    <s v="02/24/2020"/>
    <n v="624.27728957300008"/>
    <n v="-1307.5816582181262"/>
    <n v="-4845.8944000000001"/>
    <n v="28768.538690000001"/>
    <n v="111759.11608701933"/>
    <n v="64"/>
    <n v="39953.746532672005"/>
    <n v="-83685.226125960078"/>
  </r>
  <r>
    <x v="1"/>
    <s v="03/02/2020"/>
    <n v="690.32585624800004"/>
    <n v="-1205.545370967742"/>
    <n v="-4845.8944000000001"/>
    <n v="31812.25144"/>
    <n v="103038.0658946788"/>
    <n v="64"/>
    <n v="44180.854799872002"/>
    <n v="-77154.903741935486"/>
  </r>
  <r>
    <x v="1"/>
    <s v="03/09/2020"/>
    <n v="774.96925013900011"/>
    <n v="-1001.698746543779"/>
    <n v="-4845.8944000000001"/>
    <n v="35712.868670000003"/>
    <n v="85615.277482374266"/>
    <n v="64"/>
    <n v="49598.032008896007"/>
    <n v="-64108.719778801853"/>
  </r>
  <r>
    <x v="1"/>
    <s v="03/16/2020"/>
    <n v="749.49890964200006"/>
    <n v="-1145.239603686636"/>
    <n v="-4845.8944000000001"/>
    <n v="34539.120260000003"/>
    <n v="97883.726810823588"/>
    <n v="64"/>
    <n v="47967.930217088004"/>
    <n v="-73295.334635944702"/>
  </r>
  <r>
    <x v="1"/>
    <s v="03/23/2020"/>
    <n v="782.48403717400004"/>
    <n v="-2099.1353248847927"/>
    <n v="-4845.8944000000001"/>
    <n v="36059.17222"/>
    <n v="179413.27563117887"/>
    <n v="64"/>
    <n v="50078.978379136002"/>
    <n v="-134344.66079262673"/>
  </r>
  <r>
    <x v="1"/>
    <s v="03/30/2020"/>
    <n v="883.10938688699991"/>
    <n v="-1564.2997219662061"/>
    <n v="-4845.8944000000001"/>
    <n v="40696.285109999997"/>
    <n v="133700.83093728256"/>
    <n v="64"/>
    <n v="56519.000760767995"/>
    <n v="-100115.18220583719"/>
  </r>
  <r>
    <x v="1"/>
    <s v="04/06/2020"/>
    <n v="1522.233753964"/>
    <n v="-1781.4081881720431"/>
    <n v="-4845.8944000000001"/>
    <n v="70149.020919999995"/>
    <n v="152257.11010017461"/>
    <n v="64"/>
    <n v="97422.960253696001"/>
    <n v="-114010.12404301076"/>
  </r>
  <r>
    <x v="1"/>
    <s v="04/13/2020"/>
    <n v="1678.2514756559999"/>
    <n v="-1991.6950046082952"/>
    <n v="-4845.8944000000001"/>
    <n v="77338.777679999999"/>
    <n v="170230.34227421327"/>
    <n v="64"/>
    <n v="107408.09444198399"/>
    <n v="-127468.48029493089"/>
  </r>
  <r>
    <x v="1"/>
    <s v="04/20/2020"/>
    <n v="1392.220405646"/>
    <n v="-1629.5454969278035"/>
    <n v="-4845.8944000000001"/>
    <n v="64157.622380000001"/>
    <n v="139277.39289981226"/>
    <n v="64"/>
    <n v="89102.105961344001"/>
    <n v="-104290.91180337942"/>
  </r>
  <r>
    <x v="1"/>
    <s v="04/27/2020"/>
    <n v="1358.6995971220001"/>
    <n v="-1536.0139592933949"/>
    <n v="-4845.8944000000001"/>
    <n v="62612.884660000003"/>
    <n v="131283.24438405083"/>
    <n v="64"/>
    <n v="86956.774215808007"/>
    <n v="-98304.893394777275"/>
  </r>
  <r>
    <x v="1"/>
    <s v="05/04/2020"/>
    <n v="1726.3898271130001"/>
    <n v="-726.90611167434724"/>
    <n v="-4845.8944000000001"/>
    <n v="79557.134890000001"/>
    <n v="62128.727493533952"/>
    <n v="64"/>
    <n v="110488.94893523201"/>
    <n v="-46521.991147158224"/>
  </r>
  <r>
    <x v="1"/>
    <s v="05/11/2020"/>
    <n v="1624.6870697960001"/>
    <n v="-778.64461520737336"/>
    <n v="-4845.8944000000001"/>
    <n v="74870.371880000006"/>
    <n v="66550.821812596012"/>
    <n v="64"/>
    <n v="103979.972466944"/>
    <n v="-49833.255373271895"/>
  </r>
  <r>
    <x v="1"/>
    <s v="05/18/2020"/>
    <n v="1902.3966036250001"/>
    <n v="-743.46985806451607"/>
    <n v="-4845.8944000000001"/>
    <n v="87668.046249999999"/>
    <n v="63544.432313206504"/>
    <n v="64"/>
    <n v="121753.38263200001"/>
    <n v="-47582.070916129029"/>
  </r>
  <r>
    <x v="1"/>
    <s v="05/25/2020"/>
    <n v="1586.8676225570002"/>
    <n v="-870.6202926267282"/>
    <n v="-4845.8944000000001"/>
    <n v="73127.540210000006"/>
    <n v="74411.990822797277"/>
    <n v="64"/>
    <n v="101559.52784364801"/>
    <n v="-55719.698728110605"/>
  </r>
  <r>
    <x v="1"/>
    <s v="06/01/2020"/>
    <n v="1383.5456405539999"/>
    <n v="-923.38333102918591"/>
    <n v="-4845.8944000000001"/>
    <n v="63757.863619999996"/>
    <n v="78921.652224716745"/>
    <n v="64"/>
    <n v="88546.920995455992"/>
    <n v="-59096.533185867898"/>
  </r>
  <r>
    <x v="1"/>
    <s v="06/08/2020"/>
    <n v="809.2591650359999"/>
    <n v="-616.3794213517665"/>
    <n v="-4845.8944000000001"/>
    <n v="37293.049079999997"/>
    <n v="52682.00182493731"/>
    <n v="64"/>
    <n v="51792.586562303994"/>
    <n v="-39448.282966513056"/>
  </r>
  <r>
    <x v="1"/>
    <s v="06/15/2020"/>
    <n v="1747.062805824"/>
    <n v="-774.43295852534561"/>
    <n v="-4845.8944000000001"/>
    <n v="80509.806719999993"/>
    <n v="66190.851156012446"/>
    <n v="64"/>
    <n v="111812.019572736"/>
    <n v="-49563.709345622119"/>
  </r>
  <r>
    <x v="1"/>
    <s v="06/22/2020"/>
    <n v="2029.1432452270001"/>
    <n v="-462.8514516897082"/>
    <n v="-5073.0457000000006"/>
    <n v="93508.905310000002"/>
    <n v="39559.953135872493"/>
    <n v="67"/>
    <n v="135952.59743020902"/>
    <n v="-31011.04726321045"/>
  </r>
  <r>
    <x v="1"/>
    <s v="06/29/2020"/>
    <n v="2105.436937422"/>
    <n v="-684.53305606758829"/>
    <n v="-5073.0457000000006"/>
    <n v="97024.743659999993"/>
    <n v="58507.098809195581"/>
    <n v="67"/>
    <n v="141064.27480727399"/>
    <n v="-45863.714756528418"/>
  </r>
  <r>
    <x v="1"/>
    <s v="07/06/2020"/>
    <n v="2221.88294881"/>
    <n v="-685.44944201228873"/>
    <n v="-5073.0457000000006"/>
    <n v="102390.91929999999"/>
    <n v="58585.422394212714"/>
    <n v="67"/>
    <n v="148866.15757027001"/>
    <n v="-45925.112614823345"/>
  </r>
  <r>
    <x v="1"/>
    <s v="07/13/2020"/>
    <n v="2601.8956316500003"/>
    <n v="-720.64969400921666"/>
    <n v="-5073.0457000000006"/>
    <n v="119903.0245"/>
    <n v="61593.990940958691"/>
    <n v="67"/>
    <n v="174327.00732055001"/>
    <n v="-48283.529498617514"/>
  </r>
  <r>
    <x v="1"/>
    <s v="07/20/2020"/>
    <n v="2049.7983635360001"/>
    <n v="-650.84960453149006"/>
    <n v="-5073.0457000000006"/>
    <n v="94460.754079999999"/>
    <n v="55628.171327477779"/>
    <n v="67"/>
    <n v="137336.49035691202"/>
    <n v="-43606.923503609833"/>
  </r>
  <r>
    <x v="1"/>
    <s v="07/27/2020"/>
    <n v="1759.0077127420002"/>
    <n v="-678.2137268817205"/>
    <n v="-5073.0457000000006"/>
    <n v="81060.263260000007"/>
    <n v="57966.985203565855"/>
    <n v="67"/>
    <n v="117853.51675371401"/>
    <n v="-45440.319701075277"/>
  </r>
  <r>
    <x v="1"/>
    <s v="08/03/2020"/>
    <n v="1763.702307451"/>
    <n v="-561.8295686635945"/>
    <n v="-5073.0457000000006"/>
    <n v="81276.604030000002"/>
    <n v="48019.621253298676"/>
    <n v="67"/>
    <n v="118168.05459921701"/>
    <n v="-37642.581100460833"/>
  </r>
  <r>
    <x v="1"/>
    <s v="08/10/2020"/>
    <n v="1834.4726721720001"/>
    <n v="-512.7184666666667"/>
    <n v="-5073.0457000000006"/>
    <n v="84537.911160000003"/>
    <n v="43822.091168091167"/>
    <n v="67"/>
    <n v="122909.66903552401"/>
    <n v="-34352.137266666672"/>
  </r>
  <r>
    <x v="1"/>
    <s v="08/17/2020"/>
    <n v="1780.0019078729999"/>
    <n v="-501.30517027649768"/>
    <n v="-5073.0457000000006"/>
    <n v="82027.737689999994"/>
    <n v="42846.595750128006"/>
    <n v="67"/>
    <n v="119260.127827491"/>
    <n v="-33587.446408525342"/>
  </r>
  <r>
    <x v="1"/>
    <s v="08/24/2020"/>
    <n v="1675.265593197"/>
    <n v="-370.02926935483873"/>
    <n v="-5073.0457000000006"/>
    <n v="77201.179409999997"/>
    <n v="31626.433278191344"/>
    <n v="67"/>
    <n v="112242.794744199"/>
    <n v="-24791.961046774195"/>
  </r>
  <r>
    <x v="1"/>
    <s v="08/31/2020"/>
    <n v="1388.8222168940001"/>
    <n v="-366.24623986175118"/>
    <n v="-5073.0457000000006"/>
    <n v="64001.023820000002"/>
    <n v="31303.097424081298"/>
    <n v="67"/>
    <n v="93051.088531898014"/>
    <n v="-24538.498070737329"/>
  </r>
  <r>
    <x v="1"/>
    <s v="09/07/2020"/>
    <n v="1342.335423793"/>
    <n v="-407.98671405529956"/>
    <n v="-5073.0457000000006"/>
    <n v="61858.775289999998"/>
    <n v="34870.659320965773"/>
    <n v="67"/>
    <n v="89936.473394130997"/>
    <n v="-27335.109841705071"/>
  </r>
  <r>
    <x v="1"/>
    <s v="09/14/2020"/>
    <n v="1486.262056734"/>
    <n v="-394.74932142857148"/>
    <n v="-5073.0457000000006"/>
    <n v="68491.339019999999"/>
    <n v="33739.258241758245"/>
    <n v="67"/>
    <n v="99579.557801178002"/>
    <n v="-26448.204535714289"/>
  </r>
  <r>
    <x v="1"/>
    <s v="09/21/2020"/>
    <n v="1390.3016256779999"/>
    <n v="-440.21711221198166"/>
    <n v="-5073.0457000000006"/>
    <n v="64069.199339999999"/>
    <n v="37625.394206152276"/>
    <n v="67"/>
    <n v="93150.208920425997"/>
    <n v="-29494.546518202769"/>
  </r>
  <r>
    <x v="1"/>
    <s v="09/28/2020"/>
    <n v="1428.6013859250002"/>
    <n v="-302.66154185867896"/>
    <n v="-5073.0457000000006"/>
    <n v="65834.165250000005"/>
    <n v="25868.507851169143"/>
    <n v="67"/>
    <n v="95716.292856975007"/>
    <n v="-20278.323304531492"/>
  </r>
  <r>
    <x v="1"/>
    <s v="10/05/2020"/>
    <n v="1500.2411505130001"/>
    <n v="-245.88951866359449"/>
    <n v="-5073.0457000000006"/>
    <n v="69135.536890000003"/>
    <n v="21016.198176375598"/>
    <n v="67"/>
    <n v="100516.15708437101"/>
    <n v="-16474.597750460831"/>
  </r>
  <r>
    <x v="1"/>
    <s v="10/12/2020"/>
    <n v="1315.3505025009999"/>
    <n v="-241.72661105990784"/>
    <n v="-5073.0457000000006"/>
    <n v="60615.230530000001"/>
    <n v="20660.394107684431"/>
    <n v="67"/>
    <n v="88128.483667566994"/>
    <n v="-16195.682941013825"/>
  </r>
  <r>
    <x v="1"/>
    <s v="10/19/2020"/>
    <n v="837.01786340900003"/>
    <n v="-213.08974754224272"/>
    <n v="-5073.0457000000006"/>
    <n v="38572.251770000003"/>
    <n v="18212.798935234419"/>
    <n v="67"/>
    <n v="56080.196848403"/>
    <n v="-14277.013085330262"/>
  </r>
  <r>
    <x v="1"/>
    <s v="10/26/2020"/>
    <n v="756.60496307200003"/>
    <n v="-232.41005806451616"/>
    <n v="-5073.0457000000006"/>
    <n v="34866.588159999999"/>
    <n v="19864.107526881722"/>
    <n v="67"/>
    <n v="50692.532525824005"/>
    <n v="-15571.473890322583"/>
  </r>
  <r>
    <x v="1"/>
    <s v="11/02/2020"/>
    <n v="651.34849223500009"/>
    <n v="-212.95057549923195"/>
    <n v="-5073.0457000000006"/>
    <n v="30016.059550000002"/>
    <n v="18200.903888823243"/>
    <n v="67"/>
    <n v="43640.348979745009"/>
    <n v="-14267.688558448541"/>
  </r>
  <r>
    <x v="1"/>
    <s v="11/09/2020"/>
    <n v="506.05153771200003"/>
    <n v="-208.12224846390171"/>
    <n v="-5073.0457000000006"/>
    <n v="23320.34736"/>
    <n v="17788.226364436043"/>
    <n v="67"/>
    <n v="33905.453026704003"/>
    <n v="-13944.190647081416"/>
  </r>
  <r>
    <x v="1"/>
    <s v="11/16/2020"/>
    <n v="582.21470983200004"/>
    <n v="-203.92102235023043"/>
    <n v="-5073.0457000000006"/>
    <n v="26830.170959999999"/>
    <n v="17429.147209421404"/>
    <n v="67"/>
    <n v="39008.385558744005"/>
    <n v="-13662.708497465439"/>
  </r>
  <r>
    <x v="1"/>
    <s v="11/23/2020"/>
    <n v="576.146221287"/>
    <n v="-206.06890138248849"/>
    <n v="-5603.0654000000004"/>
    <n v="26550.517110000001"/>
    <n v="17612.726613887906"/>
    <n v="74"/>
    <n v="42634.820375238"/>
    <n v="-15249.098702304149"/>
  </r>
  <r>
    <x v="1"/>
    <s v="11/30/2020"/>
    <n v="588.016113475"/>
    <n v="-179.11173087557603"/>
    <n v="-5603.0654000000004"/>
    <n v="27097.516749999999"/>
    <n v="15308.69494663043"/>
    <n v="74"/>
    <n v="43513.19239715"/>
    <n v="-13254.268084792626"/>
  </r>
  <r>
    <x v="1"/>
    <s v="12/07/2020"/>
    <n v="601.65777898099998"/>
    <n v="-230.53809178187404"/>
    <n v="-5603.0654000000004"/>
    <n v="27726.164929999999"/>
    <n v="19704.110408707184"/>
    <n v="74"/>
    <n v="44522.675644593997"/>
    <n v="-17059.818791858681"/>
  </r>
  <r>
    <x v="1"/>
    <s v="12/14/2020"/>
    <n v="656.6374334520001"/>
    <n v="-267.79253579109064"/>
    <n v="-5603.0654000000004"/>
    <n v="30259.789560000001"/>
    <n v="22888.250922315437"/>
    <n v="74"/>
    <n v="48591.170075448004"/>
    <n v="-19816.647648540707"/>
  </r>
  <r>
    <x v="1"/>
    <s v="12/21/2020"/>
    <n v="602.05098732099998"/>
    <n v="-296.25385384024582"/>
    <n v="-5603.0654000000004"/>
    <n v="27744.28513"/>
    <n v="25320.842208568018"/>
    <n v="74"/>
    <n v="44551.773061754"/>
    <n v="-21922.785184178192"/>
  </r>
  <r>
    <x v="1"/>
    <s v="12/28/2020"/>
    <n v="682.95986329200002"/>
    <n v="-465.55476597542247"/>
    <n v="-5603.0654000000004"/>
    <n v="31472.804759999999"/>
    <n v="39791.005638924995"/>
    <n v="74"/>
    <n v="50539.029883608004"/>
    <n v="-34451.05268218126"/>
  </r>
  <r>
    <x v="2"/>
    <s v="01/04/2021"/>
    <n v="694.72149266100007"/>
    <n v="-530.9949069892474"/>
    <n v="-5603.0654000000004"/>
    <n v="32014.815330000001"/>
    <n v="45384.180084551059"/>
    <n v="74"/>
    <n v="51409.390456914007"/>
    <n v="-39293.623117204304"/>
  </r>
  <r>
    <x v="2"/>
    <s v="01/11/2021"/>
    <n v="855.12176067500002"/>
    <n v="-505.63875000000013"/>
    <n v="-5603.0654000000004"/>
    <n v="39406.532749999998"/>
    <n v="43216.987179487187"/>
    <n v="74"/>
    <n v="63279.010289949998"/>
    <n v="-37417.267500000009"/>
  </r>
  <r>
    <x v="2"/>
    <s v="01/18/2021"/>
    <n v="1243.763015817"/>
    <n v="-492.08294423963133"/>
    <n v="-5603.0654000000004"/>
    <n v="57316.26801"/>
    <n v="42058.371302532592"/>
    <n v="74"/>
    <n v="92038.463170457995"/>
    <n v="-36414.137873732718"/>
  </r>
  <r>
    <x v="2"/>
    <s v="01/25/2021"/>
    <n v="1115.3010478050001"/>
    <n v="-526.04715069124427"/>
    <n v="-5603.0654000000004"/>
    <n v="51396.361649999999"/>
    <n v="44961.294930875578"/>
    <n v="74"/>
    <n v="82532.27753757"/>
    <n v="-38927.489151152076"/>
  </r>
  <r>
    <x v="2"/>
    <s v="02/01/2021"/>
    <n v="1152.701182689"/>
    <n v="-475.10580099846391"/>
    <n v="-5603.0654000000004"/>
    <n v="53119.870170000002"/>
    <n v="40607.333418672126"/>
    <n v="74"/>
    <n v="85299.887518985997"/>
    <n v="-35157.829273886331"/>
  </r>
  <r>
    <x v="2"/>
    <s v="02/08/2021"/>
    <n v="1034.7701513310001"/>
    <n v="-491.55932273425503"/>
    <n v="-5603.0654000000004"/>
    <n v="47685.260430000002"/>
    <n v="42013.617327714106"/>
    <n v="74"/>
    <n v="76572.991198494012"/>
    <n v="-36375.389882334872"/>
  </r>
  <r>
    <x v="2"/>
    <s v="02/15/2021"/>
    <n v="1045.4584958790001"/>
    <n v="-592.94300622119817"/>
    <n v="-5603.0654000000004"/>
    <n v="48177.810870000001"/>
    <n v="50678.889420615225"/>
    <n v="74"/>
    <n v="77363.928695046008"/>
    <n v="-43877.782460368668"/>
  </r>
  <r>
    <x v="2"/>
    <s v="02/22/2021"/>
    <n v="1416.3575497889999"/>
    <n v="-630.01334631336408"/>
    <n v="-5603.0654000000004"/>
    <n v="65269.933169999997"/>
    <n v="53847.29455669778"/>
    <n v="74"/>
    <n v="104810.45868438599"/>
    <n v="-46620.987627188944"/>
  </r>
  <r>
    <x v="2"/>
    <s v="03/01/2021"/>
    <n v="1448.603992612"/>
    <n v="-649.29271244239646"/>
    <n v="-5603.0654000000004"/>
    <n v="66755.944359999994"/>
    <n v="55495.103627555247"/>
    <n v="74"/>
    <n v="107196.69545328799"/>
    <n v="-48047.660720737338"/>
  </r>
  <r>
    <x v="2"/>
    <s v="03/08/2021"/>
    <n v="1587.3595535279999"/>
    <n v="-624.24427058371748"/>
    <n v="-5603.0654000000004"/>
    <n v="73150.209839999996"/>
    <n v="53354.211161001491"/>
    <n v="74"/>
    <n v="117464.60696107199"/>
    <n v="-46194.076023195092"/>
  </r>
  <r>
    <x v="2"/>
    <s v="03/15/2021"/>
    <n v="1916.1843711080001"/>
    <n v="-622.58266712749628"/>
    <n v="-5603.0654000000004"/>
    <n v="88303.427240000005"/>
    <n v="53212.193771580874"/>
    <n v="74"/>
    <n v="141797.643461992"/>
    <n v="-46071.117367434723"/>
  </r>
  <r>
    <x v="2"/>
    <s v="03/22/2021"/>
    <n v="1838.871421667"/>
    <n v="-725.50502365591399"/>
    <n v="-5603.0654000000004"/>
    <n v="84740.61851"/>
    <n v="62008.976380847351"/>
    <n v="74"/>
    <n v="136076.485203358"/>
    <n v="-53687.371750537633"/>
  </r>
  <r>
    <x v="2"/>
    <s v="03/29/2021"/>
    <n v="2036.0804064720003"/>
    <n v="-920.9141666666668"/>
    <n v="-5603.0654000000004"/>
    <n v="93828.590160000007"/>
    <n v="78710.612535612541"/>
    <n v="74"/>
    <n v="150669.95007892803"/>
    <n v="-68147.648333333345"/>
  </r>
  <r>
    <x v="2"/>
    <s v="04/05/2021"/>
    <n v="1936.6277264949999"/>
    <n v="-786.41259062980032"/>
    <n v="-5603.0654000000004"/>
    <n v="89245.517349999995"/>
    <n v="67214.75133588037"/>
    <n v="74"/>
    <n v="143310.45176063001"/>
    <n v="-58194.531706605223"/>
  </r>
  <r>
    <x v="2"/>
    <s v="04/12/2021"/>
    <n v="1934.03862463"/>
    <n v="-745.19772396313363"/>
    <n v="-5603.0654000000004"/>
    <n v="89126.203899999993"/>
    <n v="63692.113159242188"/>
    <n v="74"/>
    <n v="143118.85822262001"/>
    <n v="-55144.631573271887"/>
  </r>
  <r>
    <x v="2"/>
    <s v="04/19/2021"/>
    <n v="1307.712720517"/>
    <n v="-718.19435721966215"/>
    <n v="-5603.0654000000004"/>
    <n v="60263.259010000002"/>
    <n v="61384.133095697616"/>
    <n v="74"/>
    <n v="96770.741318257991"/>
    <n v="-53146.382434255"/>
  </r>
  <r>
    <x v="2"/>
    <s v="04/26/2021"/>
    <n v="2188.0364150400001"/>
    <n v="-618.35489032258067"/>
    <n v="-5603.0654000000004"/>
    <n v="100831.1712"/>
    <n v="52850.845326716291"/>
    <n v="74"/>
    <n v="161914.69471296002"/>
    <n v="-45758.261883870968"/>
  </r>
  <r>
    <x v="2"/>
    <s v="05/03/2021"/>
    <n v="1741.481434322"/>
    <n v="-286.4289483870968"/>
    <n v="-5603.0654000000004"/>
    <n v="80252.600659999996"/>
    <n v="24481.106699751861"/>
    <n v="74"/>
    <n v="128869.626139828"/>
    <n v="-21195.742180645164"/>
  </r>
  <r>
    <x v="2"/>
    <s v="05/10/2021"/>
    <n v="2608.87186049"/>
    <n v="-489.69173287250385"/>
    <n v="-5603.0654000000004"/>
    <n v="120224.5097"/>
    <n v="41853.994262607164"/>
    <n v="74"/>
    <n v="193056.51767626"/>
    <n v="-36237.188232565284"/>
  </r>
  <r>
    <x v="2"/>
    <s v="05/17/2021"/>
    <n v="2459.7983375700001"/>
    <n v="-561.65545476190482"/>
    <n v="-5603.0654000000004"/>
    <n v="113354.76210000001"/>
    <n v="48004.739723239727"/>
    <n v="74"/>
    <n v="182025.07698017999"/>
    <n v="-41562.503652380954"/>
  </r>
  <r>
    <x v="2"/>
    <s v="05/24/2021"/>
    <n v="2100.5551287839999"/>
    <n v="-673.33368855606761"/>
    <n v="-5603.0654000000004"/>
    <n v="96799.775519999996"/>
    <n v="57549.887910775011"/>
    <n v="74"/>
    <n v="155441.079530016"/>
    <n v="-49826.692953149002"/>
  </r>
  <r>
    <x v="2"/>
    <s v="05/31/2021"/>
    <n v="2199.9357771300001"/>
    <n v="-575.0412586789555"/>
    <n v="-5603.0654000000004"/>
    <n v="101379.5289"/>
    <n v="49148.825528115856"/>
    <n v="74"/>
    <n v="162795.24750762002"/>
    <n v="-42553.053142242708"/>
  </r>
  <r>
    <x v="2"/>
    <s v="06/07/2021"/>
    <n v="2053.7569135580002"/>
    <n v="-611.03790238095246"/>
    <n v="-5603.0654000000004"/>
    <n v="94643.175740000006"/>
    <n v="52225.461741961743"/>
    <n v="74"/>
    <n v="151978.01160329202"/>
    <n v="-45216.804776190482"/>
  </r>
  <r>
    <x v="2"/>
    <s v="06/14/2021"/>
    <n v="4339.7616797499995"/>
    <n v="-480.89773164362532"/>
    <n v="-5603.0654000000004"/>
    <n v="199989.01749999999"/>
    <n v="41102.370225950879"/>
    <n v="74"/>
    <n v="321142.36430149997"/>
    <n v="-35586.432141628276"/>
  </r>
  <r>
    <x v="2"/>
    <s v="06/21/2021"/>
    <n v="4604.0200742900006"/>
    <n v="-492.76207665130573"/>
    <n v="-5603.0654000000004"/>
    <n v="212166.82370000001"/>
    <n v="42116.416807803907"/>
    <n v="74"/>
    <n v="340697.48549746006"/>
    <n v="-36464.393672196624"/>
  </r>
  <r>
    <x v="2"/>
    <s v="06/28/2021"/>
    <n v="5627.2155643200003"/>
    <n v="-593.99982857142868"/>
    <n v="-5603.0654000000004"/>
    <n v="259318.68960000001"/>
    <n v="50769.216117216121"/>
    <n v="74"/>
    <n v="416413.95175968"/>
    <n v="-43955.987314285725"/>
  </r>
  <r>
    <x v="2"/>
    <s v="07/05/2021"/>
    <n v="5033.0838103699998"/>
    <n v="-538.77896251920129"/>
    <n v="-5603.0654000000004"/>
    <n v="231939.3461"/>
    <n v="46049.483976000105"/>
    <n v="74"/>
    <n v="372448.20196738001"/>
    <n v="-39869.643226420892"/>
  </r>
  <r>
    <x v="2"/>
    <s v="07/12/2021"/>
    <n v="4419.6785764600008"/>
    <n v="-312.56747396313364"/>
    <n v="-5603.0654000000004"/>
    <n v="203671.82380000001"/>
    <n v="26715.168714797746"/>
    <n v="74"/>
    <n v="327056.21465804009"/>
    <n v="-23129.993073271889"/>
  </r>
  <r>
    <x v="2"/>
    <s v="07/19/2021"/>
    <n v="5930.7709988100005"/>
    <n v="-276.95216758832566"/>
    <n v="-5603.0654000000004"/>
    <n v="273307.41930000001"/>
    <n v="23671.12543489963"/>
    <n v="74"/>
    <n v="438877.05391194002"/>
    <n v="-20494.4604015361"/>
  </r>
  <r>
    <x v="2"/>
    <s v="07/26/2021"/>
    <n v="3235.6912618799997"/>
    <n v="-265.27742135176658"/>
    <n v="-5603.0654000000004"/>
    <n v="149110.19639999999"/>
    <n v="22673.283876219364"/>
    <n v="74"/>
    <n v="239441.15337911999"/>
    <n v="-19630.529180030728"/>
  </r>
  <r>
    <x v="2"/>
    <s v="08/02/2021"/>
    <n v="2830.1395365600001"/>
    <n v="-274.29238609831032"/>
    <n v="-5603.0654000000004"/>
    <n v="130421.1768"/>
    <n v="23443.793683616266"/>
    <n v="74"/>
    <n v="209430.32570544002"/>
    <n v="-20297.636571274965"/>
  </r>
  <r>
    <x v="2"/>
    <s v="08/09/2021"/>
    <n v="3406.0755584100002"/>
    <n v="-244.33372841781878"/>
    <n v="-5603.0654000000004"/>
    <n v="156962.0073"/>
    <n v="20883.224651095621"/>
    <n v="74"/>
    <n v="252049.59132234001"/>
    <n v="-18080.695902918589"/>
  </r>
  <r>
    <x v="2"/>
    <s v="08/16/2021"/>
    <n v="3694.36276223"/>
    <n v="-220.95651835637483"/>
    <n v="-5603.0654000000004"/>
    <n v="170247.13190000001"/>
    <n v="18885.172509091866"/>
    <n v="74"/>
    <n v="273382.84440502001"/>
    <n v="-16350.782358371738"/>
  </r>
  <r>
    <x v="2"/>
    <s v="08/23/2021"/>
    <n v="3470.9884111000001"/>
    <n v="-204.22818141321045"/>
    <n v="-5603.0654000000004"/>
    <n v="159953.383"/>
    <n v="17455.400120787217"/>
    <n v="74"/>
    <n v="256853.1424214"/>
    <n v="-15112.885424577573"/>
  </r>
  <r>
    <x v="2"/>
    <s v="08/30/2021"/>
    <n v="3314.5901161100001"/>
    <n v="-207.39980015360982"/>
    <n v="-5603.0654000000004"/>
    <n v="152746.0883"/>
    <n v="17726.478645607676"/>
    <n v="74"/>
    <n v="245279.66859213999"/>
    <n v="-15347.585211367126"/>
  </r>
  <r>
    <x v="2"/>
    <s v="09/06/2021"/>
    <n v="3187.5604014800001"/>
    <n v="-200.66361966205838"/>
    <n v="-5603.0654000000004"/>
    <n v="146892.1844"/>
    <n v="17150.736723252852"/>
    <n v="74"/>
    <n v="235879.46970952"/>
    <n v="-14849.10785499232"/>
  </r>
  <r>
    <x v="2"/>
    <s v="09/13/2021"/>
    <n v="4263.4176858700002"/>
    <n v="-185.85545983102921"/>
    <n v="-5603.0654000000004"/>
    <n v="196470.86110000001"/>
    <n v="15885.082036840104"/>
    <n v="74"/>
    <n v="315492.90875438001"/>
    <n v="-13753.304027496162"/>
  </r>
  <r>
    <x v="2"/>
    <s v="09/20/2021"/>
    <n v="2674.75201672"/>
    <n v="-176.155235483871"/>
    <n v="-5603.0654000000004"/>
    <n v="123260.4616"/>
    <n v="15056.003032809485"/>
    <n v="74"/>
    <n v="197931.64923728001"/>
    <n v="-13035.487425806454"/>
  </r>
  <r>
    <x v="2"/>
    <s v="09/27/2021"/>
    <n v="2788.3573995900001"/>
    <n v="-130.74384854070661"/>
    <n v="-5603.0654000000004"/>
    <n v="128495.73269999999"/>
    <n v="11174.687909462104"/>
    <n v="74"/>
    <n v="206338.44756966"/>
    <n v="-9675.0447920122897"/>
  </r>
  <r>
    <x v="2"/>
    <s v="10/04/2021"/>
    <n v="2128.148541729"/>
    <n v="-254.26347511520743"/>
    <n v="-5603.0654000000004"/>
    <n v="98071.361369999999"/>
    <n v="21731.920950017728"/>
    <n v="74"/>
    <n v="157482.99208794601"/>
    <n v="-18815.497158525348"/>
  </r>
  <r>
    <x v="2"/>
    <s v="10/11/2021"/>
    <n v="1657.849956133"/>
    <n v="-341.47358832565288"/>
    <n v="-5603.0654000000004"/>
    <n v="76398.615489999996"/>
    <n v="29185.776779970329"/>
    <n v="74"/>
    <n v="122680.896753842"/>
    <n v="-25269.045536098314"/>
  </r>
  <r>
    <x v="2"/>
    <s v="10/18/2021"/>
    <n v="1870.0835415849999"/>
    <n v="-292.42336420890933"/>
    <n v="-5603.0654000000004"/>
    <n v="86178.965049999999"/>
    <n v="24993.449932385414"/>
    <n v="74"/>
    <n v="138386.18207729"/>
    <n v="-21639.328951459291"/>
  </r>
  <r>
    <x v="2"/>
    <s v="10/25/2021"/>
    <n v="1139.1189949300001"/>
    <n v="-281.78385000000003"/>
    <n v="-6057.3680000000004"/>
    <n v="52493.962899999999"/>
    <n v="24084.089743589746"/>
    <n v="80"/>
    <n v="91129.519594400015"/>
    <n v="-22542.708000000002"/>
  </r>
  <r>
    <x v="2"/>
    <s v="11/01/2021"/>
    <n v="1859.235039319"/>
    <n v="-170.71034846390171"/>
    <n v="-6057.3680000000004"/>
    <n v="85679.034069999994"/>
    <n v="14590.628073837752"/>
    <n v="80"/>
    <n v="148738.80314551998"/>
    <n v="-13656.827877112137"/>
  </r>
  <r>
    <x v="2"/>
    <s v="11/08/2021"/>
    <n v="1014.385164821"/>
    <n v="-284.23944416282649"/>
    <n v="-6057.3680000000004"/>
    <n v="46745.860130000001"/>
    <n v="24293.969586566363"/>
    <n v="80"/>
    <n v="81150.813185680003"/>
    <n v="-22739.155533026118"/>
  </r>
  <r>
    <x v="2"/>
    <s v="11/15/2021"/>
    <n v="1578.646220158"/>
    <n v="-272.67425591397853"/>
    <n v="-6057.3680000000004"/>
    <n v="72748.673739999998"/>
    <n v="23305.491958459701"/>
    <n v="80"/>
    <n v="126291.69761264"/>
    <n v="-21813.94047311828"/>
  </r>
  <r>
    <x v="2"/>
    <s v="11/22/2021"/>
    <n v="696.66939316100002"/>
    <n v="-246.81733241167436"/>
    <n v="-6057.3680000000004"/>
    <n v="32104.580330000001"/>
    <n v="21095.498496724304"/>
    <n v="80"/>
    <n v="55733.551452879998"/>
    <n v="-19745.386592933948"/>
  </r>
  <r>
    <x v="2"/>
    <s v="11/29/2021"/>
    <n v="1482.2912963390002"/>
    <n v="-144.19987058371737"/>
    <n v="-6057.3680000000004"/>
    <n v="68308.354670000001"/>
    <n v="12324.775263565587"/>
    <n v="80"/>
    <n v="118583.30370712001"/>
    <n v="-11535.98964669739"/>
  </r>
  <r>
    <x v="2"/>
    <s v="12/06/2021"/>
    <n v="851.24301218599999"/>
    <n v="-153.45661167434716"/>
    <n v="-6057.3680000000004"/>
    <n v="39227.78858"/>
    <n v="13115.949715756167"/>
    <n v="80"/>
    <n v="68099.440974879995"/>
    <n v="-12276.528933947773"/>
  </r>
  <r>
    <x v="2"/>
    <s v="12/13/2021"/>
    <n v="1397.2705190500001"/>
    <n v="-252.82332150537636"/>
    <n v="-6057.3680000000004"/>
    <n v="64390.3465"/>
    <n v="21608.830897895416"/>
    <n v="80"/>
    <n v="111781.64152400001"/>
    <n v="-20225.865720430109"/>
  </r>
  <r>
    <x v="2"/>
    <s v="12/20/2021"/>
    <n v="727.75051907600005"/>
    <n v="-282.31719700460837"/>
    <n v="-6057.3680000000004"/>
    <n v="33536.89028"/>
    <n v="24129.674957658834"/>
    <n v="80"/>
    <n v="58220.041526080007"/>
    <n v="-22585.375760368668"/>
  </r>
  <r>
    <x v="2"/>
    <s v="12/27/2021"/>
    <n v="813.71410147300003"/>
    <n v="-303.73821781874045"/>
    <n v="-6057.3680000000004"/>
    <n v="37498.345690000002"/>
    <n v="25960.531437499183"/>
    <n v="80"/>
    <n v="65097.128117840002"/>
    <n v="-24299.057425499235"/>
  </r>
  <r>
    <x v="3"/>
    <s v="01/03/2022"/>
    <n v="773.17337680100002"/>
    <n v="-338.55943632872504"/>
    <n v="-6057.3680000000004"/>
    <n v="35630.109530000002"/>
    <n v="28936.703959720089"/>
    <n v="80"/>
    <n v="61853.87014408"/>
    <n v="-27084.754906298003"/>
  </r>
  <r>
    <x v="3"/>
    <s v="01/10/2022"/>
    <n v="801.85704657100007"/>
    <n v="-390.49327442396316"/>
    <n v="-6057.3680000000004"/>
    <n v="36951.93763"/>
    <n v="33375.493540509669"/>
    <n v="80"/>
    <n v="64148.563725680004"/>
    <n v="-31239.461953917053"/>
  </r>
  <r>
    <x v="3"/>
    <s v="01/17/2022"/>
    <n v="1038.7575111409999"/>
    <n v="-417.94090245775732"/>
    <n v="-6057.3680000000004"/>
    <n v="47869.009729999998"/>
    <n v="35721.444654509171"/>
    <n v="80"/>
    <n v="83100.600891279988"/>
    <n v="-33435.272196620586"/>
  </r>
  <r>
    <x v="3"/>
    <s v="01/24/2022"/>
    <n v="1134.0806965250001"/>
    <n v="-438.70652112135184"/>
    <n v="-6057.3680000000004"/>
    <n v="52261.78325"/>
    <n v="37496.283856525799"/>
    <n v="80"/>
    <n v="90726.455722000013"/>
    <n v="-35096.521689708148"/>
  </r>
  <r>
    <x v="3"/>
    <s v="01/31/2022"/>
    <n v="1187.3629622400001"/>
    <n v="-387.74095491551464"/>
    <n v="-6057.3680000000004"/>
    <n v="54717.1872"/>
    <n v="33140.252556881591"/>
    <n v="80"/>
    <n v="94989.036979200013"/>
    <n v="-31019.276393241169"/>
  </r>
  <r>
    <x v="3"/>
    <s v="02/07/2022"/>
    <n v="1140.639467492"/>
    <n v="-550.04008287250383"/>
    <n v="-6057.3680000000004"/>
    <n v="52564.030760000001"/>
    <n v="47011.972895085797"/>
    <n v="80"/>
    <n v="91251.157399360003"/>
    <n v="-44003.206629800305"/>
  </r>
  <r>
    <x v="3"/>
    <s v="02/14/2022"/>
    <n v="1046.7446642099999"/>
    <n v="-412.24758847926267"/>
    <n v="-6057.3680000000004"/>
    <n v="48237.081299999998"/>
    <n v="35234.8366221592"/>
    <n v="80"/>
    <n v="83739.573136799998"/>
    <n v="-32979.807078341015"/>
  </r>
  <r>
    <x v="3"/>
    <s v="02/21/2022"/>
    <n v="1395.568013434"/>
    <n v="-411.8954277265745"/>
    <n v="-6057.3680000000004"/>
    <n v="64311.890019999999"/>
    <n v="35204.737412527735"/>
    <n v="80"/>
    <n v="111645.44107472"/>
    <n v="-32951.634218125961"/>
  </r>
  <r>
    <x v="3"/>
    <s v="02/28/2022"/>
    <n v="1715.8052261420003"/>
    <n v="-433.5136819508449"/>
    <n v="-6057.3680000000004"/>
    <n v="79069.365260000006"/>
    <n v="37052.451448790162"/>
    <n v="80"/>
    <n v="137264.41809136001"/>
    <n v="-34681.09455606759"/>
  </r>
  <r>
    <x v="3"/>
    <s v="03/07/2022"/>
    <n v="1545.112676555"/>
    <n v="-409.03729470046085"/>
    <n v="-6057.3680000000004"/>
    <n v="71203.349149999995"/>
    <n v="34960.452538500926"/>
    <n v="80"/>
    <n v="123609.0141244"/>
    <n v="-32722.983576036866"/>
  </r>
  <r>
    <x v="3"/>
    <s v="03/14/2022"/>
    <n v="2060.2342771919998"/>
    <n v="-404.4944113671275"/>
    <n v="-6057.3680000000004"/>
    <n v="94941.671759999997"/>
    <n v="34572.171911720296"/>
    <n v="80"/>
    <n v="164818.74217535998"/>
    <n v="-32359.552909370199"/>
  </r>
  <r>
    <x v="3"/>
    <s v="03/21/2022"/>
    <n v="1269.568294078"/>
    <n v="-377.65423870967743"/>
    <n v="-6057.3680000000004"/>
    <n v="58505.45134"/>
    <n v="32278.140060656191"/>
    <n v="80"/>
    <n v="101565.46352624"/>
    <n v="-30212.339096774194"/>
  </r>
  <r>
    <x v="3"/>
    <s v="03/28/2022"/>
    <n v="2424.4177830600001"/>
    <n v="-392.03476781874048"/>
    <n v="-6057.3680000000004"/>
    <n v="111724.32180000001"/>
    <n v="33507.245112712859"/>
    <n v="80"/>
    <n v="193953.42264480001"/>
    <n v="-31362.781425499237"/>
  </r>
  <r>
    <x v="3"/>
    <s v="04/04/2022"/>
    <n v="1482.6456477910001"/>
    <n v="-408.21568356374809"/>
    <n v="-6057.3680000000004"/>
    <n v="68324.684229999999"/>
    <n v="34890.229364422914"/>
    <n v="80"/>
    <n v="118611.65182328"/>
    <n v="-32657.254685099848"/>
  </r>
  <r>
    <x v="3"/>
    <s v="04/11/2022"/>
    <n v="2325.7136382900003"/>
    <n v="-391.11881927803387"/>
    <n v="-6057.3680000000004"/>
    <n v="107175.74370000001"/>
    <n v="33428.958912652466"/>
    <n v="80"/>
    <n v="186057.09106320003"/>
    <n v="-31289.50554224271"/>
  </r>
  <r>
    <x v="3"/>
    <s v="04/18/2022"/>
    <n v="1734.903643522"/>
    <n v="-391.14459185867901"/>
    <n v="-6057.3680000000004"/>
    <n v="79949.47666"/>
    <n v="33431.16169732299"/>
    <n v="80"/>
    <n v="138792.29148176001"/>
    <n v="-31291.56734869432"/>
  </r>
  <r>
    <x v="3"/>
    <s v="04/25/2022"/>
    <n v="3302.9473326500001"/>
    <n v="-289.63486574500769"/>
    <n v="-6057.3680000000004"/>
    <n v="152209.5545"/>
    <n v="24755.116730342535"/>
    <n v="80"/>
    <n v="264235.78661200003"/>
    <n v="-23170.789259600613"/>
  </r>
  <r>
    <x v="3"/>
    <s v="05/02/2022"/>
    <n v="3393.0998090500002"/>
    <n v="-117.0275717357911"/>
    <n v="-6057.3680000000004"/>
    <n v="156364.0465"/>
    <n v="10002.356558614623"/>
    <n v="80"/>
    <n v="271447.98472400004"/>
    <n v="-9362.2057388632875"/>
  </r>
  <r>
    <x v="3"/>
    <s v="05/09/2022"/>
    <n v="3826.6078244800001"/>
    <n v="-292.97042419354841"/>
    <n v="-6057.3680000000004"/>
    <n v="176341.3744"/>
    <n v="25040.20719602978"/>
    <n v="80"/>
    <n v="306128.62595840002"/>
    <n v="-23437.633935483871"/>
  </r>
  <r>
    <x v="3"/>
    <s v="05/16/2022"/>
    <n v="3795.2639820899999"/>
    <n v="-323.41409301075271"/>
    <n v="-6057.3680000000004"/>
    <n v="174896.9577"/>
    <n v="27642.230171859206"/>
    <n v="80"/>
    <n v="303621.11856719997"/>
    <n v="-25873.127440860218"/>
  </r>
  <r>
    <x v="3"/>
    <s v="05/23/2022"/>
    <n v="3941.7257537700002"/>
    <n v="-349.89617235023042"/>
    <n v="-6057.3680000000004"/>
    <n v="181646.3481"/>
    <n v="29905.655756429951"/>
    <n v="80"/>
    <n v="315338.06030160002"/>
    <n v="-27991.693788018434"/>
  </r>
  <r>
    <x v="3"/>
    <s v="05/30/2022"/>
    <n v="1700.815043431"/>
    <n v="-293.32618333333335"/>
    <n v="-6057.3680000000004"/>
    <n v="78378.573430000004"/>
    <n v="25070.613960113958"/>
    <n v="80"/>
    <n v="136065.20347448002"/>
    <n v="-23466.094666666668"/>
  </r>
  <r>
    <x v="3"/>
    <s v="06/06/2022"/>
    <n v="3405.9972040500002"/>
    <n v="-256.46766490015364"/>
    <n v="-6057.3680000000004"/>
    <n v="156958.3965"/>
    <n v="21920.313239329371"/>
    <n v="80"/>
    <n v="272479.77632400003"/>
    <n v="-20517.413192012289"/>
  </r>
  <r>
    <x v="3"/>
    <s v="06/13/2022"/>
    <n v="3662.2635819000002"/>
    <n v="-130.7561350998464"/>
    <n v="-6057.3680000000004"/>
    <n v="168767.90700000001"/>
    <n v="11175.738042721914"/>
    <n v="80"/>
    <n v="292981.08655200002"/>
    <n v="-10460.490807987713"/>
  </r>
  <r>
    <x v="3"/>
    <s v="06/20/2022"/>
    <n v="5065.6023323500003"/>
    <n v="-105.42273579109064"/>
    <n v="-6057.3680000000004"/>
    <n v="233437.89550000001"/>
    <n v="9010.4902385547557"/>
    <n v="80"/>
    <n v="405248.18658800004"/>
    <n v="-8433.8188632872516"/>
  </r>
  <r>
    <x v="3"/>
    <s v="06/27/2022"/>
    <n v="6431.9237255000007"/>
    <n v="-120.71281628264209"/>
    <n v="-6057.3680000000004"/>
    <n v="296402.01500000001"/>
    <n v="10317.334725012144"/>
    <n v="80"/>
    <n v="514553.89804000006"/>
    <n v="-9657.0253026113678"/>
  </r>
  <r>
    <x v="3"/>
    <s v="07/04/2022"/>
    <n v="5114.6962344100002"/>
    <n v="-98.632924577572979"/>
    <n v="-6057.3680000000004"/>
    <n v="235700.2873"/>
    <n v="8430.1644938096561"/>
    <n v="80"/>
    <n v="409175.6987528"/>
    <n v="-7890.6339662058381"/>
  </r>
  <r>
    <x v="3"/>
    <s v="07/11/2022"/>
    <n v="5702.4805278699996"/>
    <n v="-99.418356758832573"/>
    <n v="-6057.3680000000004"/>
    <n v="262787.12109999999"/>
    <n v="8497.2954494728692"/>
    <n v="80"/>
    <n v="456198.44222959998"/>
    <n v="-7953.4685407066063"/>
  </r>
  <r>
    <x v="3"/>
    <s v="07/18/2022"/>
    <n v="5072.91844829"/>
    <n v="-94.775981490015369"/>
    <n v="-6057.3680000000004"/>
    <n v="233775.04370000001"/>
    <n v="8100.5112384628519"/>
    <n v="80"/>
    <n v="405833.47586320003"/>
    <n v="-7582.0785192012299"/>
  </r>
  <r>
    <x v="3"/>
    <s v="07/25/2022"/>
    <n v="4841.2864507700006"/>
    <n v="-102.49661059907834"/>
    <n v="-6057.3680000000004"/>
    <n v="223100.75810000001"/>
    <n v="8760.3940682972934"/>
    <n v="80"/>
    <n v="387302.91606160003"/>
    <n v="-8199.7288479262679"/>
  </r>
  <r>
    <x v="3"/>
    <s v="08/01/2022"/>
    <n v="4610.9211690500006"/>
    <n v="-105.92845153609831"/>
    <n v="-6057.3680000000004"/>
    <n v="212484.84650000001"/>
    <n v="9053.713806504129"/>
    <n v="80"/>
    <n v="368873.69352400006"/>
    <n v="-8474.2761228878644"/>
  </r>
  <r>
    <x v="3"/>
    <s v="08/08/2022"/>
    <n v="4349.7767570599999"/>
    <n v="-108.72473041474655"/>
    <n v="-6057.3680000000004"/>
    <n v="200450.54180000001"/>
    <n v="9292.7120012603882"/>
    <n v="80"/>
    <n v="347982.14056480001"/>
    <n v="-8697.9784331797237"/>
  </r>
  <r>
    <x v="3"/>
    <s v="08/15/2022"/>
    <n v="3158.7408832000001"/>
    <n v="-111.30160168970815"/>
    <n v="-6057.3680000000004"/>
    <n v="145564.09599999999"/>
    <n v="9512.9574093767642"/>
    <n v="80"/>
    <n v="252699.27065600001"/>
    <n v="-8904.128135176652"/>
  </r>
  <r>
    <x v="3"/>
    <s v="08/22/2022"/>
    <n v="3712.3263759400002"/>
    <n v="-113.26158387096774"/>
    <n v="-6057.3680000000004"/>
    <n v="171074.94820000001"/>
    <n v="9680.477253928866"/>
    <n v="80"/>
    <n v="296986.11007520003"/>
    <n v="-9060.9267096774201"/>
  </r>
  <r>
    <x v="3"/>
    <s v="08/29/2022"/>
    <n v="3800.65668164"/>
    <n v="-128.37986866359449"/>
    <n v="-6057.3680000000004"/>
    <n v="175145.46919999999"/>
    <n v="10972.638347315768"/>
    <n v="80"/>
    <n v="304052.53453120001"/>
    <n v="-10270.389493087559"/>
  </r>
  <r>
    <x v="3"/>
    <s v="09/05/2022"/>
    <n v="4761.0381885500001"/>
    <n v="-137.37693855606759"/>
    <n v="-6057.3680000000004"/>
    <n v="219402.68150000001"/>
    <n v="11741.618680005777"/>
    <n v="80"/>
    <n v="380883.05508399999"/>
    <n v="-10990.155084485406"/>
  </r>
  <r>
    <x v="3"/>
    <s v="09/12/2022"/>
    <n v="6052.6594561299999"/>
    <n v="-124.36080130568357"/>
    <n v="-6057.3680000000004"/>
    <n v="278924.39889999997"/>
    <n v="10629.128316725091"/>
    <n v="80"/>
    <n v="484212.7564904"/>
    <n v="-9948.8641044546857"/>
  </r>
  <r>
    <x v="3"/>
    <s v="09/19/2022"/>
    <n v="3412.1897048400001"/>
    <n v="-124.17669738863289"/>
    <n v="-6057.3680000000004"/>
    <n v="157243.76519999999"/>
    <n v="10613.392939199392"/>
    <n v="80"/>
    <n v="272975.17638720002"/>
    <n v="-9934.1357910906318"/>
  </r>
  <r>
    <x v="3"/>
    <s v="09/26/2022"/>
    <n v="4180.0393809300003"/>
    <n v="-74.987981989247317"/>
    <n v="-6057.3680000000004"/>
    <n v="192628.5429"/>
    <n v="6409.229229850198"/>
    <n v="80"/>
    <n v="334403.15047440003"/>
    <n v="-5999.0385591397853"/>
  </r>
  <r>
    <x v="3"/>
    <s v="10/03/2022"/>
    <n v="1986.4064330320002"/>
    <n v="-14.380349930875576"/>
    <n v="-6057.3680000000004"/>
    <n v="91539.466960000005"/>
    <n v="1229.0897376816731"/>
    <n v="80"/>
    <n v="158912.51464256001"/>
    <n v="-1150.42799447004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n v="7630.8478180000002"/>
    <n v="40.629377873700001"/>
    <n v="-703.06810261136718"/>
    <n v="-4543.0259999999998"/>
    <n v="1872.321561"/>
    <n v="60091.290821484377"/>
    <x v="0"/>
    <n v="2437.7626724219999"/>
    <n v="-42184.086156682031"/>
    <n v="0"/>
    <n v="457850.86908000003"/>
    <n v="457850.86908000003"/>
  </r>
  <r>
    <n v="8013.8019729999996"/>
    <n v="211.86654503350002"/>
    <n v="-1479.4818963133641"/>
    <n v="-4543.0259999999998"/>
    <n v="9763.4352550000003"/>
    <n v="126451.44412934736"/>
    <x v="0"/>
    <n v="12711.99270201"/>
    <n v="-88768.913778801842"/>
    <n v="0"/>
    <n v="480828.11838"/>
    <n v="480828.11838"/>
  </r>
  <r>
    <n v="7882.4004729999997"/>
    <n v="350.84139020000003"/>
    <n v="-1207.709410138249"/>
    <n v="-4543.0259999999998"/>
    <n v="16167.806"/>
    <n v="103223.02650754264"/>
    <x v="0"/>
    <n v="21050.483412000001"/>
    <n v="-72462.564608294939"/>
    <n v="0"/>
    <n v="472944.02837999997"/>
    <n v="472944.02837999997"/>
  </r>
  <r>
    <n v="7906.8706510000002"/>
    <n v="351.36154636100002"/>
    <n v="-2142.2764892473119"/>
    <n v="-4543.0259999999998"/>
    <n v="16191.776330000001"/>
    <n v="183100.55463652237"/>
    <x v="0"/>
    <n v="21081.69278166"/>
    <n v="-128536.58935483871"/>
    <n v="0"/>
    <n v="474412.23905999999"/>
    <n v="474412.23905999999"/>
  </r>
  <r>
    <n v="7911.8987690000004"/>
    <n v="388.13655957999998"/>
    <n v="-1685.1204416282644"/>
    <n v="-4543.0259999999998"/>
    <n v="17886.4774"/>
    <n v="144027.38817335592"/>
    <x v="0"/>
    <n v="23288.1935748"/>
    <n v="-101107.22649769587"/>
    <n v="0"/>
    <n v="474713.92614"/>
    <n v="474713.92614"/>
  </r>
  <r>
    <n v="8083.1900100000003"/>
    <n v="362.71677813000002"/>
    <n v="-1345.2032964669741"/>
    <n v="-4543.0259999999998"/>
    <n v="16715.0589"/>
    <n v="114974.64072367299"/>
    <x v="0"/>
    <n v="21763.0066878"/>
    <n v="-80712.197788018442"/>
    <n v="0"/>
    <n v="484991.40059999999"/>
    <n v="484991.40059999999"/>
  </r>
  <r>
    <n v="8142.8570170000003"/>
    <n v="320.00248337400001"/>
    <n v="-1313.9396943164365"/>
    <n v="-4543.0259999999998"/>
    <n v="14746.658219999999"/>
    <n v="112302.5379757638"/>
    <x v="0"/>
    <n v="19200.149002440001"/>
    <n v="-78836.381658986196"/>
    <n v="0"/>
    <n v="488571.42102000001"/>
    <n v="488571.42102000001"/>
  </r>
  <r>
    <n v="10155.44529"/>
    <n v="314.46486731800002"/>
    <n v="-1118.0038095238097"/>
    <n v="-4543.0259999999998"/>
    <n v="14491.46854"/>
    <n v="95555.881155881158"/>
    <x v="0"/>
    <n v="18867.892039080001"/>
    <n v="-67080.228571428583"/>
    <n v="0"/>
    <n v="609326.71739999996"/>
    <n v="609326.71739999996"/>
  </r>
  <r>
    <n v="7331.98909"/>
    <n v="307.18432983000002"/>
    <n v="-1539.5586927803379"/>
    <n v="-4543.0259999999998"/>
    <n v="14155.9599"/>
    <n v="131586.21305814854"/>
    <x v="0"/>
    <n v="18431.059789800001"/>
    <n v="-92373.521566820273"/>
    <n v="0"/>
    <n v="439919.34539999999"/>
    <n v="439919.34539999999"/>
  </r>
  <r>
    <n v="7943.4083129999999"/>
    <n v="299.28389126299999"/>
    <n v="-1631.9880683563752"/>
    <n v="-4543.0259999999998"/>
    <n v="13791.884389999999"/>
    <n v="139486.15968857906"/>
    <x v="0"/>
    <n v="17957.033475780001"/>
    <n v="-97919.284101382509"/>
    <n v="0"/>
    <n v="476604.49878000002"/>
    <n v="476604.49878000002"/>
  </r>
  <r>
    <n v="8281.2978829999993"/>
    <n v="289.58777378999997"/>
    <n v="-1713.5234877112136"/>
    <n v="-4543.0259999999998"/>
    <n v="13345.0587"/>
    <n v="146454.99894967637"/>
    <x v="0"/>
    <n v="17375.266427399998"/>
    <n v="-102811.40926267282"/>
    <n v="0"/>
    <n v="496877.87297999999"/>
    <n v="496877.87297999999"/>
  </r>
  <r>
    <n v="7716.1373519999997"/>
    <n v="267.77437154300003"/>
    <n v="-1795.5072480798772"/>
    <n v="-4543.0259999999998"/>
    <n v="12339.83279"/>
    <n v="153462.15795554506"/>
    <x v="0"/>
    <n v="16066.462292580001"/>
    <n v="-107730.43488479263"/>
    <n v="0"/>
    <n v="462968.24111999996"/>
    <n v="462968.24111999996"/>
  </r>
  <r>
    <n v="8061.7367039999999"/>
    <n v="280.89066008499998"/>
    <n v="-2018.3342634408605"/>
    <n v="-4543.0259999999998"/>
    <n v="12944.270049999999"/>
    <n v="172507.20200349233"/>
    <x v="0"/>
    <n v="16853.4396051"/>
    <n v="-121100.05580645162"/>
    <n v="0"/>
    <n v="483704.20224000001"/>
    <n v="483704.20224000001"/>
  </r>
  <r>
    <n v="8095.9279100000003"/>
    <n v="278.67154712600001"/>
    <n v="-1810.2940652841783"/>
    <n v="-4543.0259999999998"/>
    <n v="12842.00678"/>
    <n v="154725.9884858272"/>
    <x v="0"/>
    <n v="16720.292827559999"/>
    <n v="-108617.64391705069"/>
    <n v="0"/>
    <n v="485755.67460000003"/>
    <n v="485755.67460000003"/>
  </r>
  <r>
    <n v="8541.4192189999994"/>
    <n v="341.054748356"/>
    <n v="-2276.5131720430113"/>
    <n v="-4543.0259999999998"/>
    <n v="15716.80868"/>
    <n v="194573.77538829154"/>
    <x v="0"/>
    <n v="20463.284901359999"/>
    <n v="-136590.79032258067"/>
    <n v="0"/>
    <n v="512485.15313999995"/>
    <n v="512485.15313999995"/>
  </r>
  <r>
    <n v="8766.3437250000006"/>
    <n v="297.85507233999999"/>
    <n v="-1792.9177841781877"/>
    <n v="-4543.0259999999998"/>
    <n v="13726.040199999999"/>
    <n v="153240.83625454595"/>
    <x v="0"/>
    <n v="17871.304340399998"/>
    <n v="-107575.06705069126"/>
    <n v="0"/>
    <n v="525980.62349999999"/>
    <n v="525980.62349999999"/>
  </r>
  <r>
    <n v="8536.0558920000003"/>
    <n v="369.430538743"/>
    <n v="-1296.2204838709679"/>
    <n v="-4543.0259999999998"/>
    <n v="17024.448789999999"/>
    <n v="110788.07554452716"/>
    <x v="0"/>
    <n v="22165.832324579998"/>
    <n v="-77773.229032258067"/>
    <n v="0"/>
    <n v="512163.35352"/>
    <n v="512163.35352"/>
  </r>
  <r>
    <n v="8982.5528250000007"/>
    <n v="724.60835234900003"/>
    <n v="-1205.517638248848"/>
    <n v="-4543.0259999999998"/>
    <n v="33392.089970000001"/>
    <n v="103035.69557682461"/>
    <x v="0"/>
    <n v="43476.501140940003"/>
    <n v="-72331.058294930874"/>
    <n v="0"/>
    <n v="538953.16950000008"/>
    <n v="538953.16950000008"/>
  </r>
  <r>
    <n v="6400.781524"/>
    <n v="828.74619881899991"/>
    <n v="-601.985971044547"/>
    <n v="-4543.0259999999998"/>
    <n v="38191.069069999998"/>
    <n v="51451.792396969824"/>
    <x v="0"/>
    <n v="49724.771929139992"/>
    <n v="-36119.15826267282"/>
    <n v="0"/>
    <n v="384046.89143999998"/>
    <n v="384046.89143999998"/>
  </r>
  <r>
    <n v="13755.57821"/>
    <n v="988.57565158800003"/>
    <n v="-1395.133241935484"/>
    <n v="-4543.0259999999998"/>
    <n v="45556.481639999998"/>
    <n v="119242.15743038325"/>
    <x v="0"/>
    <n v="59314.539095280001"/>
    <n v="-83707.994516129038"/>
    <n v="0"/>
    <n v="825334.69259999995"/>
    <n v="825334.69259999995"/>
  </r>
  <r>
    <n v="9916.1068460000006"/>
    <n v="913.75477354700001"/>
    <n v="-1343.2946059907836"/>
    <n v="-4543.0259999999998"/>
    <n v="42108.514909999998"/>
    <n v="114811.50478553705"/>
    <x v="0"/>
    <n v="54825.286412820002"/>
    <n v="-80597.67635944701"/>
    <n v="0"/>
    <n v="594966.41076"/>
    <n v="594966.41076"/>
  </r>
  <r>
    <n v="9698.2217060000003"/>
    <n v="827.74105829100006"/>
    <n v="-1354.3884362519202"/>
    <n v="-4543.0259999999998"/>
    <n v="38144.749230000001"/>
    <n v="115759.69540614703"/>
    <x v="0"/>
    <n v="49664.463497460005"/>
    <n v="-81263.306175115213"/>
    <n v="0"/>
    <n v="581893.30235999997"/>
    <n v="581893.30235999997"/>
  </r>
  <r>
    <n v="7874.3554839999997"/>
    <n v="330.64267952800003"/>
    <n v="-1200.9527380952381"/>
    <n v="-4543.0259999999998"/>
    <n v="15236.98984"/>
    <n v="102645.53317053318"/>
    <x v="0"/>
    <n v="19838.56077168"/>
    <n v="-72057.164285714287"/>
    <n v="0"/>
    <n v="472461.32903999998"/>
    <n v="472461.32903999998"/>
  </r>
  <r>
    <n v="13148.181490000001"/>
    <n v="818.31697158399993"/>
    <n v="-1169.0441973886329"/>
    <n v="-4543.0259999999998"/>
    <n v="37710.459519999997"/>
    <n v="99918.307469113919"/>
    <x v="0"/>
    <n v="49099.018295039998"/>
    <n v="-70142.651843317974"/>
    <n v="0"/>
    <n v="788890.8894000001"/>
    <n v="788890.8894000001"/>
  </r>
  <r>
    <n v="16959.830600000001"/>
    <n v="1105.116461162"/>
    <n v="-614.05128003072207"/>
    <n v="-4543.0259999999998"/>
    <n v="50927.025860000002"/>
    <n v="52483.015387241197"/>
    <x v="0"/>
    <n v="66306.987669719994"/>
    <n v="-36843.076801843323"/>
    <n v="0"/>
    <n v="1017589.8360000001"/>
    <n v="1017589.8360000001"/>
  </r>
  <r>
    <n v="15549.94614"/>
    <n v="1105.0436448590001"/>
    <n v="-823.16239400921665"/>
    <n v="-4543.0259999999998"/>
    <n v="50923.670270000002"/>
    <n v="70355.760171727918"/>
    <x v="0"/>
    <n v="66302.618691540003"/>
    <n v="-49389.743640553002"/>
    <n v="0"/>
    <n v="932996.76839999994"/>
    <n v="932996.76839999994"/>
  </r>
  <r>
    <n v="14441.078380000001"/>
    <n v="1153.3480994000001"/>
    <n v="-524.76715998463908"/>
    <n v="-4543.0259999999998"/>
    <n v="53149.682000000001"/>
    <n v="44851.894015781116"/>
    <x v="0"/>
    <n v="69200.885964000016"/>
    <n v="-31486.029599078345"/>
    <n v="0"/>
    <n v="866464.70280000009"/>
    <n v="866464.70280000009"/>
  </r>
  <r>
    <n v="15104.119619999999"/>
    <n v="1107.6315109090001"/>
    <n v="-858.0977096774194"/>
    <n v="-4543.0259999999998"/>
    <n v="51042.926769999998"/>
    <n v="73341.684587813623"/>
    <x v="0"/>
    <n v="66457.89065454001"/>
    <n v="-51485.862580645167"/>
    <n v="0"/>
    <n v="906247.17719999992"/>
    <n v="906247.17719999992"/>
  </r>
  <r>
    <n v="14460.185240000001"/>
    <n v="1067.001626796"/>
    <n v="-449.35062473118285"/>
    <n v="-4543.0259999999998"/>
    <n v="49170.581879999998"/>
    <n v="38406.036301810498"/>
    <x v="0"/>
    <n v="64020.097607759999"/>
    <n v="-26961.037483870972"/>
    <n v="0"/>
    <n v="867611.11440000008"/>
    <n v="867611.11440000008"/>
  </r>
  <r>
    <n v="13427.74488"/>
    <n v="1142.8342402119999"/>
    <n v="-729.19870783410147"/>
    <n v="-4543.0259999999998"/>
    <n v="52665.172359999997"/>
    <n v="62324.675883256532"/>
    <x v="0"/>
    <n v="68570.054412719997"/>
    <n v="-43751.922470046091"/>
    <n v="0"/>
    <n v="805664.69279999996"/>
    <n v="805664.69279999996"/>
  </r>
  <r>
    <n v="16822.060150000001"/>
    <n v="1155.669430209"/>
    <n v="-546.87672158218129"/>
    <n v="-4543.0259999999998"/>
    <n v="53256.655769999998"/>
    <n v="46741.600135229164"/>
    <x v="0"/>
    <n v="69340.165812539999"/>
    <n v="-32812.603294930879"/>
    <n v="0"/>
    <n v="1009323.6090000001"/>
    <n v="1009323.6090000001"/>
  </r>
  <r>
    <n v="13106.95091"/>
    <n v="1224.8235461629999"/>
    <n v="-607.29159185867911"/>
    <n v="-4543.0259999999998"/>
    <n v="56443.481390000001"/>
    <n v="51905.26426142556"/>
    <x v="0"/>
    <n v="73489.41276978"/>
    <n v="-36437.495511520749"/>
    <n v="0"/>
    <n v="786417.05459999992"/>
    <n v="786417.05459999992"/>
  </r>
  <r>
    <n v="13510.87644"/>
    <n v="1163.744627773"/>
    <n v="-493.94692795698933"/>
    <n v="-4543.0259999999998"/>
    <n v="53628.78469"/>
    <n v="42217.686150170026"/>
    <x v="0"/>
    <n v="69824.677666379997"/>
    <n v="-29636.815677419359"/>
    <n v="0"/>
    <n v="810652.58640000003"/>
    <n v="810652.58640000003"/>
  </r>
  <r>
    <n v="16262.59815"/>
    <n v="1164.7396016339999"/>
    <n v="-370.48449539170508"/>
    <n v="-4543.0259999999998"/>
    <n v="53674.636019999998"/>
    <n v="31665.341486470519"/>
    <x v="0"/>
    <n v="69884.376098039997"/>
    <n v="-22229.069723502304"/>
    <n v="0"/>
    <n v="975755.88899999997"/>
    <n v="975755.88899999997"/>
  </r>
  <r>
    <n v="15676.989939999999"/>
    <n v="1554.050247743"/>
    <n v="-403.71759416282646"/>
    <n v="-4543.0259999999998"/>
    <n v="71615.218789999999"/>
    <n v="34505.777278874055"/>
    <x v="0"/>
    <n v="93243.014864580007"/>
    <n v="-24223.055649769587"/>
    <n v="0"/>
    <n v="940619.39639999997"/>
    <n v="940619.39639999997"/>
  </r>
  <r>
    <n v="14556.054700000001"/>
    <n v="1095.500029561"/>
    <n v="-420.25489400921663"/>
    <n v="-4543.0259999999998"/>
    <n v="50483.872329999998"/>
    <n v="35919.221710189457"/>
    <x v="0"/>
    <n v="65730.001773659998"/>
    <n v="-25215.293640552998"/>
    <n v="0"/>
    <n v="873363.28200000001"/>
    <n v="873363.28200000001"/>
  </r>
  <r>
    <n v="16697.027600000001"/>
    <n v="1239.4950823850002"/>
    <n v="-401.39618471582185"/>
    <n v="-4543.0259999999998"/>
    <n v="57119.589050000002"/>
    <n v="34307.366215027505"/>
    <x v="0"/>
    <n v="74369.704943100005"/>
    <n v="-24083.771082949312"/>
    <n v="0"/>
    <n v="1001821.6560000001"/>
    <n v="1001821.6560000001"/>
  </r>
  <r>
    <n v="16379.585709999999"/>
    <n v="1180.8251493499999"/>
    <n v="-367.65752480798773"/>
    <n v="-4543.0259999999998"/>
    <n v="54415.905500000001"/>
    <n v="31423.720069058778"/>
    <x v="0"/>
    <n v="70849.508961"/>
    <n v="-22059.451488479262"/>
    <n v="0"/>
    <n v="982775.1425999999"/>
    <n v="982775.1425999999"/>
  </r>
  <r>
    <n v="16738.593379999998"/>
    <n v="1103.276267961"/>
    <n v="-283.8090447772658"/>
    <n v="-4543.0259999999998"/>
    <n v="50842.224329999997"/>
    <n v="24257.18331429622"/>
    <x v="0"/>
    <n v="66196.576077660007"/>
    <n v="-17028.542686635948"/>
    <n v="0"/>
    <n v="1004315.6027999999"/>
    <n v="1004315.6027999999"/>
  </r>
  <r>
    <n v="15356.866389999999"/>
    <n v="956.54551783699992"/>
    <n v="-273.65675522273426"/>
    <n v="-4543.0259999999998"/>
    <n v="44080.438609999997"/>
    <n v="23389.466258353357"/>
    <x v="0"/>
    <n v="57392.731070219997"/>
    <n v="-16419.405313364055"/>
    <n v="0"/>
    <n v="921411.98339999991"/>
    <n v="921411.98339999991"/>
  </r>
  <r>
    <n v="15074.62133"/>
    <n v="858.1637363320001"/>
    <n v="-288.00572726574507"/>
    <n v="-4543.0259999999998"/>
    <n v="39546.715960000001"/>
    <n v="24615.874125277354"/>
    <x v="0"/>
    <n v="51489.824179920004"/>
    <n v="-17280.343635944704"/>
    <n v="0"/>
    <n v="904477.27980000002"/>
    <n v="904477.27980000002"/>
  </r>
  <r>
    <n v="15122.89127"/>
    <n v="797.64206938500013"/>
    <n v="-257.5798024577573"/>
    <n v="-4543.0259999999998"/>
    <n v="36757.699050000003"/>
    <n v="22015.367731432249"/>
    <x v="0"/>
    <n v="47858.52416310001"/>
    <n v="-15454.788147465439"/>
    <n v="0"/>
    <n v="907373.47620000003"/>
    <n v="907373.47620000003"/>
  </r>
  <r>
    <n v="15413.85173"/>
    <n v="714.31184318200008"/>
    <n v="-494.5495122887865"/>
    <n v="-4543.0259999999998"/>
    <n v="32917.596460000001"/>
    <n v="42269.189084511665"/>
    <x v="0"/>
    <n v="42858.710590920004"/>
    <n v="-29672.970737327189"/>
    <n v="0"/>
    <n v="924831.10380000004"/>
    <n v="924831.10380000004"/>
  </r>
  <r>
    <n v="20159.05486"/>
    <n v="433.56710322800001"/>
    <n v="-301.2886987711214"/>
    <n v="-4543.0259999999998"/>
    <n v="19980.05084"/>
    <n v="25751.170835138579"/>
    <x v="0"/>
    <n v="26014.026193680002"/>
    <n v="-18077.321926267283"/>
    <n v="0"/>
    <n v="1209543.2916000001"/>
    <n v="1209543.2916000001"/>
  </r>
  <r>
    <n v="19615.34764"/>
    <n v="407.41366235499999"/>
    <n v="-524.64174093702002"/>
    <n v="-4543.0259999999998"/>
    <n v="18774.82315"/>
    <n v="44841.174439061542"/>
    <x v="0"/>
    <n v="24444.819741299998"/>
    <n v="-31478.504456221202"/>
    <n v="0"/>
    <n v="1176920.8584"/>
    <n v="1176920.8584"/>
  </r>
  <r>
    <n v="18134.063900000001"/>
    <n v="697.34288195600004"/>
    <n v="-246.57895798771125"/>
    <n v="-4543.0259999999998"/>
    <n v="32135.616679999999"/>
    <n v="21075.124614334294"/>
    <x v="0"/>
    <n v="41840.572917360005"/>
    <n v="-14794.737479262674"/>
    <n v="0"/>
    <n v="1088043.834"/>
    <n v="1088043.834"/>
  </r>
  <r>
    <n v="11153.694439999999"/>
    <n v="770.39748220399997"/>
    <n v="-558.74557403993867"/>
    <n v="-4543.0259999999998"/>
    <n v="35502.188119999999"/>
    <n v="47756.031969225522"/>
    <x v="0"/>
    <n v="46223.848932239998"/>
    <n v="-33524.734442396322"/>
    <n v="0"/>
    <n v="669221.66639999999"/>
    <n v="669221.66639999999"/>
  </r>
  <r>
    <n v="11099.72597"/>
    <n v="803.07307117100004"/>
    <n v="-359.03118379416287"/>
    <n v="-4543.0259999999998"/>
    <n v="37007.975630000001"/>
    <n v="30686.425965313065"/>
    <x v="0"/>
    <n v="48184.384270260001"/>
    <n v="-21541.871027649773"/>
    <n v="0"/>
    <n v="665983.55819999997"/>
    <n v="665983.55819999997"/>
  </r>
  <r>
    <n v="9150.4919860000009"/>
    <n v="482.31477592900001"/>
    <n v="-658.05709731182799"/>
    <n v="-4543.0259999999998"/>
    <n v="22226.487369999999"/>
    <n v="56244.196351438288"/>
    <x v="0"/>
    <n v="28938.886555739999"/>
    <n v="-39483.425838709678"/>
    <n v="0"/>
    <n v="549029.51916000003"/>
    <n v="549029.51916000003"/>
  </r>
  <r>
    <n v="8910.8183329999993"/>
    <n v="796.13518275900003"/>
    <n v="-403.17943855606757"/>
    <n v="-4543.0259999999998"/>
    <n v="36688.257270000002"/>
    <n v="34459.781073168167"/>
    <x v="0"/>
    <n v="47768.11096554"/>
    <n v="-24190.766313364053"/>
    <n v="0"/>
    <n v="534649.09997999994"/>
    <n v="534649.09997999994"/>
  </r>
  <r>
    <n v="8504.5463490000002"/>
    <n v="826.19542783399993"/>
    <n v="-661.89681298003075"/>
    <n v="-4543.0259999999998"/>
    <n v="38073.522019999997"/>
    <n v="56572.377177780407"/>
    <x v="0"/>
    <n v="49571.725670039996"/>
    <n v="-39713.808778801846"/>
    <n v="0"/>
    <n v="510272.78094000003"/>
    <n v="510272.78094000003"/>
  </r>
  <r>
    <n v="9631.5153329999994"/>
    <n v="964.77898804000006"/>
    <n v="-586.77892081413211"/>
    <n v="-4543.0259999999998"/>
    <n v="44459.861199999999"/>
    <n v="50152.044514028385"/>
    <x v="0"/>
    <n v="57886.739282400005"/>
    <n v="-35206.735248847923"/>
    <n v="0"/>
    <n v="577890.91998000001"/>
    <n v="577890.91998000001"/>
  </r>
  <r>
    <n v="9466.9282509999994"/>
    <n v="718.38076678200002"/>
    <n v="-753.23626244239642"/>
    <n v="-4543.0259999999998"/>
    <n v="33105.104460000002"/>
    <n v="64379.167730119349"/>
    <x v="0"/>
    <n v="43102.846006920001"/>
    <n v="-45194.175746543784"/>
    <n v="0"/>
    <n v="568015.69505999994"/>
    <n v="568015.69505999994"/>
  </r>
  <r>
    <n v="9676.0979850000003"/>
    <n v="369.39582503600002"/>
    <n v="-986.91038940092164"/>
    <n v="-4845.8944000000001"/>
    <n v="17022.84908"/>
    <n v="84351.315333412102"/>
    <x v="1"/>
    <n v="23641.332802304001"/>
    <n v="-63162.264921658985"/>
    <n v="-302.86840000000029"/>
    <n v="619270.27104000002"/>
    <n v="580565.87910000002"/>
  </r>
  <r>
    <n v="9169.5988369999995"/>
    <n v="497.69843302200007"/>
    <n v="-946.70093394777268"/>
    <n v="-4845.8944000000001"/>
    <n v="22935.411660000002"/>
    <n v="80914.609739125866"/>
    <x v="1"/>
    <n v="31852.699713408005"/>
    <n v="-60588.859772657452"/>
    <n v="-302.86840000000029"/>
    <n v="586854.32556799997"/>
    <n v="550175.93021999998"/>
  </r>
  <r>
    <n v="9212.5054490000002"/>
    <n v="525.10486487900005"/>
    <n v="-1508.9927887864826"/>
    <n v="-4845.8944000000001"/>
    <n v="24198.380870000001"/>
    <n v="128973.74263132329"/>
    <x v="1"/>
    <n v="33606.711352256003"/>
    <n v="-96575.538482334887"/>
    <n v="-302.86840000000029"/>
    <n v="589600.34873600001"/>
    <n v="552750.32694000006"/>
  </r>
  <r>
    <n v="9080.4335339999998"/>
    <n v="566.94295117599995"/>
    <n v="-1128.2041812596005"/>
    <n v="-4845.8944000000001"/>
    <n v="26126.403279999999"/>
    <n v="96427.707799965865"/>
    <x v="1"/>
    <n v="36284.348875263997"/>
    <n v="-72205.067600614435"/>
    <n v="-302.86840000000029"/>
    <n v="581147.74617599999"/>
    <n v="544826.01203999994"/>
  </r>
  <r>
    <n v="9726.7143789999991"/>
    <n v="585.97495136600003"/>
    <n v="-1173.1650407066054"/>
    <n v="-4845.8944000000001"/>
    <n v="27003.453979999998"/>
    <n v="100270.51629970985"/>
    <x v="1"/>
    <n v="37502.396887424002"/>
    <n v="-75082.562605222745"/>
    <n v="-302.86840000000029"/>
    <n v="622509.72025599994"/>
    <n v="583602.86273999989"/>
  </r>
  <r>
    <n v="9310.3861579999993"/>
    <n v="577.01405007400001"/>
    <n v="-1228.5206067588326"/>
    <n v="-4845.8944000000001"/>
    <n v="26590.50922"/>
    <n v="105001.76126143869"/>
    <x v="1"/>
    <n v="36928.899204736001"/>
    <n v="-78625.318832565288"/>
    <n v="-302.86840000000029"/>
    <n v="595864.71411199996"/>
    <n v="558623.16947999992"/>
  </r>
  <r>
    <n v="11503.65149"/>
    <n v="624.27728957300008"/>
    <n v="-1307.5816582181262"/>
    <n v="-4845.8944000000001"/>
    <n v="28768.538690000001"/>
    <n v="111759.11608701933"/>
    <x v="1"/>
    <n v="39953.746532672005"/>
    <n v="-83685.226125960078"/>
    <n v="-302.86840000000029"/>
    <n v="736233.69536000001"/>
    <n v="690219.08940000006"/>
  </r>
  <r>
    <n v="9509.4996549999996"/>
    <n v="690.32585624800004"/>
    <n v="-1205.545370967742"/>
    <n v="-4845.8944000000001"/>
    <n v="31812.25144"/>
    <n v="103038.0658946788"/>
    <x v="1"/>
    <n v="44180.854799872002"/>
    <n v="-77154.903741935486"/>
    <n v="-302.86840000000029"/>
    <n v="608607.97791999998"/>
    <n v="570569.97930000001"/>
  </r>
  <r>
    <n v="11630.36008"/>
    <n v="774.96925013900011"/>
    <n v="-1001.698746543779"/>
    <n v="-4845.8944000000001"/>
    <n v="35712.868670000003"/>
    <n v="85615.277482374266"/>
    <x v="1"/>
    <n v="49598.032008896007"/>
    <n v="-64108.719778801853"/>
    <n v="-302.86840000000029"/>
    <n v="744343.04512000002"/>
    <n v="697821.60479999997"/>
  </r>
  <r>
    <n v="13698.257659999999"/>
    <n v="749.49890964200006"/>
    <n v="-1145.239603686636"/>
    <n v="-4845.8944000000001"/>
    <n v="34539.120260000003"/>
    <n v="97883.726810823588"/>
    <x v="1"/>
    <n v="47967.930217088004"/>
    <n v="-73295.334635944702"/>
    <n v="-302.86840000000029"/>
    <n v="876688.49023999996"/>
    <n v="821895.45959999994"/>
  </r>
  <r>
    <n v="12989.292939999999"/>
    <n v="782.48403717400004"/>
    <n v="-2099.1353248847927"/>
    <n v="-4845.8944000000001"/>
    <n v="36059.17222"/>
    <n v="179413.27563117887"/>
    <x v="1"/>
    <n v="50078.978379136002"/>
    <n v="-134344.66079262673"/>
    <n v="-302.86840000000029"/>
    <n v="831314.74815999996"/>
    <n v="779357.5763999999"/>
  </r>
  <r>
    <n v="13192.093720000001"/>
    <n v="883.10938688699991"/>
    <n v="-1564.2997219662061"/>
    <n v="-4845.8944000000001"/>
    <n v="40696.285109999997"/>
    <n v="133700.83093728256"/>
    <x v="1"/>
    <n v="56519.000760767995"/>
    <n v="-100115.18220583719"/>
    <n v="-302.86840000000029"/>
    <n v="844293.99808000005"/>
    <n v="791525.62320000003"/>
  </r>
  <r>
    <n v="11524.099179999999"/>
    <n v="1522.233753964"/>
    <n v="-1781.4081881720431"/>
    <n v="-4845.8944000000001"/>
    <n v="70149.020919999995"/>
    <n v="152257.11010017461"/>
    <x v="1"/>
    <n v="97422.960253696001"/>
    <n v="-114010.12404301076"/>
    <n v="-302.86840000000029"/>
    <n v="737542.34751999995"/>
    <n v="691445.95079999999"/>
  </r>
  <r>
    <n v="11441.302820000001"/>
    <n v="1678.2514756559999"/>
    <n v="-1991.6950046082952"/>
    <n v="-4845.8944000000001"/>
    <n v="77338.777679999999"/>
    <n v="170230.34227421327"/>
    <x v="1"/>
    <n v="107408.09444198399"/>
    <n v="-127468.48029493089"/>
    <n v="-302.86840000000029"/>
    <n v="732243.38048000005"/>
    <n v="686478.1692"/>
  </r>
  <r>
    <n v="10510.09526"/>
    <n v="1392.220405646"/>
    <n v="-1629.5454969278035"/>
    <n v="-4845.8944000000001"/>
    <n v="64157.622380000001"/>
    <n v="139277.39289981226"/>
    <x v="1"/>
    <n v="89102.105961344001"/>
    <n v="-104290.91180337942"/>
    <n v="-302.86840000000029"/>
    <n v="672646.09664"/>
    <n v="630605.7156"/>
  </r>
  <r>
    <n v="9816.8853060000001"/>
    <n v="1358.6995971220001"/>
    <n v="-1536.0139592933949"/>
    <n v="-4845.8944000000001"/>
    <n v="62612.884660000003"/>
    <n v="131283.24438405083"/>
    <x v="1"/>
    <n v="86956.774215808007"/>
    <n v="-98304.893394777275"/>
    <n v="-302.86840000000029"/>
    <n v="628280.65958400001"/>
    <n v="589013.11835999996"/>
  </r>
  <r>
    <n v="10818.821739999999"/>
    <n v="1726.3898271130001"/>
    <n v="-726.90611167434724"/>
    <n v="-4845.8944000000001"/>
    <n v="79557.134890000001"/>
    <n v="62128.727493533952"/>
    <x v="1"/>
    <n v="110488.94893523201"/>
    <n v="-46521.991147158224"/>
    <n v="-302.86840000000029"/>
    <n v="692404.59135999996"/>
    <n v="649129.30440000002"/>
  </r>
  <r>
    <n v="6954.8801940000003"/>
    <n v="1624.6870697960001"/>
    <n v="-778.64461520737336"/>
    <n v="-4845.8944000000001"/>
    <n v="74870.371880000006"/>
    <n v="66550.821812596012"/>
    <x v="1"/>
    <n v="103979.972466944"/>
    <n v="-49833.255373271895"/>
    <n v="-302.86840000000029"/>
    <n v="445112.33241600002"/>
    <n v="417292.81164000003"/>
  </r>
  <r>
    <n v="17141.513279999999"/>
    <n v="1902.3966036250001"/>
    <n v="-743.46985806451607"/>
    <n v="-4845.8944000000001"/>
    <n v="87668.046249999999"/>
    <n v="63544.432313206504"/>
    <x v="1"/>
    <n v="121753.38263200001"/>
    <n v="-47582.070916129029"/>
    <n v="-302.86840000000029"/>
    <n v="1097056.8499199999"/>
    <n v="1028490.7967999999"/>
  </r>
  <r>
    <n v="10803.06697"/>
    <n v="1586.8676225570002"/>
    <n v="-870.6202926267282"/>
    <n v="-4845.8944000000001"/>
    <n v="73127.540210000006"/>
    <n v="74411.990822797277"/>
    <x v="1"/>
    <n v="101559.52784364801"/>
    <n v="-55719.698728110605"/>
    <n v="-302.86840000000029"/>
    <n v="691396.28607999999"/>
    <n v="648184.01820000005"/>
  </r>
  <r>
    <n v="10867.426890000001"/>
    <n v="1383.5456405539999"/>
    <n v="-923.38333102918591"/>
    <n v="-4845.8944000000001"/>
    <n v="63757.863619999996"/>
    <n v="78921.652224716745"/>
    <x v="1"/>
    <n v="88546.920995455992"/>
    <n v="-59096.533185867898"/>
    <n v="-302.86840000000029"/>
    <n v="695515.32096000004"/>
    <n v="652045.61340000003"/>
  </r>
  <r>
    <n v="9480.0013589999999"/>
    <n v="809.2591650359999"/>
    <n v="-616.3794213517665"/>
    <n v="-4845.8944000000001"/>
    <n v="37293.049079999997"/>
    <n v="52682.00182493731"/>
    <x v="1"/>
    <n v="51792.586562303994"/>
    <n v="-39448.282966513056"/>
    <n v="-302.86840000000029"/>
    <n v="606720.08697599999"/>
    <n v="568800.08154000004"/>
  </r>
  <r>
    <n v="13342.93728"/>
    <n v="1747.062805824"/>
    <n v="-774.43295852534561"/>
    <n v="-4845.8944000000001"/>
    <n v="80509.806719999993"/>
    <n v="66190.851156012446"/>
    <x v="1"/>
    <n v="111812.019572736"/>
    <n v="-49563.709345622119"/>
    <n v="-302.86840000000029"/>
    <n v="853947.98592000001"/>
    <n v="800576.23679999996"/>
  </r>
  <r>
    <n v="18592.293109999999"/>
    <n v="2029.1432452270001"/>
    <n v="-462.8514516897082"/>
    <n v="-5073.0457000000006"/>
    <n v="93508.905310000002"/>
    <n v="39559.953135872493"/>
    <x v="2"/>
    <n v="135952.59743020902"/>
    <n v="-31011.04726321045"/>
    <n v="-530.01970000000074"/>
    <n v="1245683.6383699998"/>
    <n v="1115537.5866"/>
  </r>
  <r>
    <n v="17388.896720000001"/>
    <n v="2105.436937422"/>
    <n v="-684.53305606758829"/>
    <n v="-5073.0457000000006"/>
    <n v="97024.743659999993"/>
    <n v="58507.098809195581"/>
    <x v="2"/>
    <n v="141064.27480727399"/>
    <n v="-45863.714756528418"/>
    <n v="-530.01970000000074"/>
    <n v="1165056.08024"/>
    <n v="1043333.8032000001"/>
  </r>
  <r>
    <n v="16167.063899999999"/>
    <n v="2221.88294881"/>
    <n v="-685.44944201228873"/>
    <n v="-5073.0457000000006"/>
    <n v="102390.91929999999"/>
    <n v="58585.422394212714"/>
    <x v="2"/>
    <n v="148866.15757027001"/>
    <n v="-45925.112614823345"/>
    <n v="-530.01970000000074"/>
    <n v="1083193.2812999999"/>
    <n v="970023.83399999992"/>
  </r>
  <r>
    <n v="17329.900130000002"/>
    <n v="2601.8956316500003"/>
    <n v="-720.64969400921666"/>
    <n v="-5073.0457000000006"/>
    <n v="119903.0245"/>
    <n v="61593.990940958691"/>
    <x v="2"/>
    <n v="174327.00732055001"/>
    <n v="-48283.529498617514"/>
    <n v="-530.01970000000074"/>
    <n v="1161103.30871"/>
    <n v="1039794.0078000001"/>
  </r>
  <r>
    <n v="16846.19512"/>
    <n v="2049.7983635360001"/>
    <n v="-650.84960453149006"/>
    <n v="-5073.0457000000006"/>
    <n v="94460.754079999999"/>
    <n v="55628.171327477779"/>
    <x v="2"/>
    <n v="137336.49035691202"/>
    <n v="-43606.923503609833"/>
    <n v="-530.01970000000074"/>
    <n v="1128695.0730399999"/>
    <n v="1010771.7072000001"/>
  </r>
  <r>
    <n v="15326.697679999999"/>
    <n v="1759.0077127420002"/>
    <n v="-678.2137268817205"/>
    <n v="-5073.0457000000006"/>
    <n v="81060.263260000007"/>
    <n v="57966.985203565855"/>
    <x v="2"/>
    <n v="117853.51675371401"/>
    <n v="-45440.319701075277"/>
    <n v="-530.01970000000074"/>
    <n v="1026888.7445599999"/>
    <n v="919601.86079999991"/>
  </r>
  <r>
    <n v="14744.106330000001"/>
    <n v="1763.702307451"/>
    <n v="-561.8295686635945"/>
    <n v="-5073.0457000000006"/>
    <n v="81276.604030000002"/>
    <n v="48019.621253298676"/>
    <x v="2"/>
    <n v="118168.05459921701"/>
    <n v="-37642.581100460833"/>
    <n v="-530.01970000000074"/>
    <n v="987855.12411000009"/>
    <n v="884646.3798"/>
  </r>
  <r>
    <n v="17749.915639999999"/>
    <n v="1834.4726721720001"/>
    <n v="-512.7184666666667"/>
    <n v="-5073.0457000000006"/>
    <n v="84537.911160000003"/>
    <n v="43822.091168091167"/>
    <x v="2"/>
    <n v="122909.66903552401"/>
    <n v="-34352.137266666672"/>
    <n v="-530.01970000000074"/>
    <n v="1189244.34788"/>
    <n v="1064994.9383999999"/>
  </r>
  <r>
    <n v="15334.40746"/>
    <n v="1780.0019078729999"/>
    <n v="-501.30517027649768"/>
    <n v="-5073.0457000000006"/>
    <n v="82027.737689999994"/>
    <n v="42846.595750128006"/>
    <x v="2"/>
    <n v="119260.127827491"/>
    <n v="-33587.446408525342"/>
    <n v="-530.01970000000074"/>
    <n v="1027405.2998200001"/>
    <n v="920064.44760000007"/>
  </r>
  <r>
    <n v="17284.647059999999"/>
    <n v="1675.265593197"/>
    <n v="-370.02926935483873"/>
    <n v="-5073.0457000000006"/>
    <n v="77201.179409999997"/>
    <n v="31626.433278191344"/>
    <x v="2"/>
    <n v="112242.794744199"/>
    <n v="-24791.961046774195"/>
    <n v="-530.01970000000074"/>
    <n v="1158071.35302"/>
    <n v="1037078.8236"/>
  </r>
  <r>
    <n v="15838.22494"/>
    <n v="1388.8222168940001"/>
    <n v="-366.24623986175118"/>
    <n v="-5073.0457000000006"/>
    <n v="64001.023820000002"/>
    <n v="31303.097424081298"/>
    <x v="2"/>
    <n v="93051.088531898014"/>
    <n v="-24538.498070737329"/>
    <n v="-530.01970000000074"/>
    <n v="1061161.0709800001"/>
    <n v="950293.49640000006"/>
  </r>
  <r>
    <n v="15570.72903"/>
    <n v="1342.335423793"/>
    <n v="-407.98671405529956"/>
    <n v="-5073.0457000000006"/>
    <n v="61858.775289999998"/>
    <n v="34870.659320965773"/>
    <x v="2"/>
    <n v="89936.473394130997"/>
    <n v="-27335.109841705071"/>
    <n v="-530.01970000000074"/>
    <n v="1043238.84501"/>
    <n v="934243.74180000008"/>
  </r>
  <r>
    <n v="16074.881719999999"/>
    <n v="1486.262056734"/>
    <n v="-394.74932142857148"/>
    <n v="-5073.0457000000006"/>
    <n v="68491.339019999999"/>
    <n v="33739.258241758245"/>
    <x v="2"/>
    <n v="99579.557801178002"/>
    <n v="-26448.204535714289"/>
    <n v="-530.01970000000074"/>
    <n v="1077017.0752399999"/>
    <n v="964492.90319999994"/>
  </r>
  <r>
    <n v="16253.882750000001"/>
    <n v="1390.3016256779999"/>
    <n v="-440.21711221198166"/>
    <n v="-5073.0457000000006"/>
    <n v="64069.199339999999"/>
    <n v="37625.394206152276"/>
    <x v="2"/>
    <n v="93150.208920425997"/>
    <n v="-29494.546518202769"/>
    <n v="-530.01970000000074"/>
    <n v="1089010.1442500001"/>
    <n v="975232.96500000008"/>
  </r>
  <r>
    <n v="14722.653029999999"/>
    <n v="1428.6013859250002"/>
    <n v="-302.66154185867896"/>
    <n v="-5073.0457000000006"/>
    <n v="65834.165250000005"/>
    <n v="25868.507851169143"/>
    <x v="2"/>
    <n v="95716.292856975007"/>
    <n v="-20278.323304531492"/>
    <n v="-530.01970000000074"/>
    <n v="986417.75300999999"/>
    <n v="883359.18180000002"/>
  </r>
  <r>
    <n v="15157.082469999999"/>
    <n v="1500.2411505130001"/>
    <n v="-245.88951866359449"/>
    <n v="-5073.0457000000006"/>
    <n v="69135.536890000003"/>
    <n v="21016.198176375598"/>
    <x v="2"/>
    <n v="100516.15708437101"/>
    <n v="-16474.597750460831"/>
    <n v="-530.01970000000074"/>
    <n v="1015524.5254899999"/>
    <n v="909424.94819999998"/>
  </r>
  <r>
    <n v="15502.34662"/>
    <n v="1315.3505025009999"/>
    <n v="-241.72661105990784"/>
    <n v="-5073.0457000000006"/>
    <n v="60615.230530000001"/>
    <n v="20660.394107684431"/>
    <x v="2"/>
    <n v="88128.483667566994"/>
    <n v="-16195.682941013825"/>
    <n v="-530.01970000000074"/>
    <n v="1038657.22354"/>
    <n v="930140.79720000003"/>
  </r>
  <r>
    <n v="15794.983120000001"/>
    <n v="837.01786340900003"/>
    <n v="-213.08974754224272"/>
    <n v="-5073.0457000000006"/>
    <n v="38572.251770000003"/>
    <n v="18212.798935234419"/>
    <x v="2"/>
    <n v="56080.196848403"/>
    <n v="-14277.013085330262"/>
    <n v="-530.01970000000074"/>
    <n v="1058263.86904"/>
    <n v="947698.98720000009"/>
  </r>
  <r>
    <n v="14369.679099999999"/>
    <n v="756.60496307200003"/>
    <n v="-232.41005806451616"/>
    <n v="-5073.0457000000006"/>
    <n v="34866.588159999999"/>
    <n v="19864.107526881722"/>
    <x v="2"/>
    <n v="50692.532525824005"/>
    <n v="-15571.473890322583"/>
    <n v="-530.01970000000074"/>
    <n v="962768.49969999993"/>
    <n v="862180.74599999993"/>
  </r>
  <r>
    <n v="16223.714029999999"/>
    <n v="651.34849223500009"/>
    <n v="-212.95057549923195"/>
    <n v="-5073.0457000000006"/>
    <n v="30016.059550000002"/>
    <n v="18200.903888823243"/>
    <x v="2"/>
    <n v="43640.348979745009"/>
    <n v="-14267.688558448541"/>
    <n v="-530.01970000000074"/>
    <n v="1086988.8400099999"/>
    <n v="973422.84179999994"/>
  </r>
  <r>
    <n v="17306.10037"/>
    <n v="506.05153771200003"/>
    <n v="-208.12224846390171"/>
    <n v="-5073.0457000000006"/>
    <n v="23320.34736"/>
    <n v="17788.226364436043"/>
    <x v="2"/>
    <n v="33905.453026704003"/>
    <n v="-13944.190647081416"/>
    <n v="-530.01970000000074"/>
    <n v="1159508.7247899999"/>
    <n v="1038366.0222"/>
  </r>
  <r>
    <n v="21239.765159999999"/>
    <n v="582.21470983200004"/>
    <n v="-203.92102235023043"/>
    <n v="-5073.0457000000006"/>
    <n v="26830.170959999999"/>
    <n v="17429.147209421404"/>
    <x v="2"/>
    <n v="39008.385558744005"/>
    <n v="-13662.708497465439"/>
    <n v="-530.01970000000074"/>
    <n v="1423064.26572"/>
    <n v="1274385.9095999999"/>
  </r>
  <r>
    <n v="12648.72171"/>
    <n v="576.146221287"/>
    <n v="-206.06890138248849"/>
    <n v="-5603.0654000000004"/>
    <n v="26550.517110000001"/>
    <n v="17612.726613887906"/>
    <x v="3"/>
    <n v="42634.820375238"/>
    <n v="-15249.098702304149"/>
    <n v="-1060.0394000000006"/>
    <n v="936005.40654"/>
    <n v="758923.30259999994"/>
  </r>
  <r>
    <n v="11093.692220000001"/>
    <n v="588.016113475"/>
    <n v="-179.11173087557603"/>
    <n v="-5603.0654000000004"/>
    <n v="27097.516749999999"/>
    <n v="15308.69494663043"/>
    <x v="3"/>
    <n v="43513.19239715"/>
    <n v="-13254.268084792626"/>
    <n v="-1060.0394000000006"/>
    <n v="820933.22428000008"/>
    <n v="665621.53320000006"/>
  </r>
  <r>
    <n v="10078.68268"/>
    <n v="601.65777898099998"/>
    <n v="-230.53809178187404"/>
    <n v="-5603.0654000000004"/>
    <n v="27726.164929999999"/>
    <n v="19704.110408707184"/>
    <x v="3"/>
    <n v="44522.675644593997"/>
    <n v="-17059.818791858681"/>
    <n v="-1060.0394000000006"/>
    <n v="745822.51832000003"/>
    <n v="604720.9608"/>
  </r>
  <r>
    <n v="9702.5794089999999"/>
    <n v="656.6374334520001"/>
    <n v="-267.79253579109064"/>
    <n v="-5603.0654000000004"/>
    <n v="30259.789560000001"/>
    <n v="22888.250922315437"/>
    <x v="3"/>
    <n v="48591.170075448004"/>
    <n v="-19816.647648540707"/>
    <n v="-1060.0394000000006"/>
    <n v="717990.87626599998"/>
    <n v="582154.76454"/>
  </r>
  <r>
    <n v="10236.56561"/>
    <n v="602.05098732099998"/>
    <n v="-296.25385384024582"/>
    <n v="-5603.0654000000004"/>
    <n v="27744.28513"/>
    <n v="25320.842208568018"/>
    <x v="3"/>
    <n v="44551.773061754"/>
    <n v="-21922.785184178192"/>
    <n v="-1060.0394000000006"/>
    <n v="757505.85514"/>
    <n v="614193.93660000002"/>
  </r>
  <r>
    <n v="9541.3444060000002"/>
    <n v="682.95986329200002"/>
    <n v="-465.55476597542247"/>
    <n v="-5603.0654000000004"/>
    <n v="31472.804759999999"/>
    <n v="39791.005638924995"/>
    <x v="3"/>
    <n v="50539.029883608004"/>
    <n v="-34451.05268218126"/>
    <n v="-1060.0394000000006"/>
    <n v="706059.48604400002"/>
    <n v="572480.66436000005"/>
  </r>
  <r>
    <n v="9472.6267850000004"/>
    <n v="694.72149266100007"/>
    <n v="-530.9949069892474"/>
    <n v="-5603.0654000000004"/>
    <n v="32014.815330000001"/>
    <n v="45384.180084551059"/>
    <x v="3"/>
    <n v="51409.390456914007"/>
    <n v="-39293.623117204304"/>
    <n v="-1060.0394000000006"/>
    <n v="700974.38208999997"/>
    <n v="568357.60710000002"/>
  </r>
  <r>
    <n v="9436.4243310000002"/>
    <n v="855.12176067500002"/>
    <n v="-505.63875000000013"/>
    <n v="-5603.0654000000004"/>
    <n v="39406.532749999998"/>
    <n v="43216.987179487187"/>
    <x v="3"/>
    <n v="63279.010289949998"/>
    <n v="-37417.267500000009"/>
    <n v="-1060.0394000000006"/>
    <n v="698295.40049400006"/>
    <n v="566185.45986000006"/>
  </r>
  <r>
    <n v="10821.5034"/>
    <n v="1243.763015817"/>
    <n v="-492.08294423963133"/>
    <n v="-5603.0654000000004"/>
    <n v="57316.26801"/>
    <n v="42058.371302532592"/>
    <x v="3"/>
    <n v="92038.463170457995"/>
    <n v="-36414.137873732718"/>
    <n v="-1060.0394000000006"/>
    <n v="800791.25159999996"/>
    <n v="649290.20400000003"/>
  </r>
  <r>
    <n v="9911.4139350000005"/>
    <n v="1115.3010478050001"/>
    <n v="-526.04715069124427"/>
    <n v="-5603.0654000000004"/>
    <n v="51396.361649999999"/>
    <n v="44961.294930875578"/>
    <x v="3"/>
    <n v="82532.27753757"/>
    <n v="-38927.489151152076"/>
    <n v="-1060.0394000000006"/>
    <n v="733444.63118999999"/>
    <n v="594684.83610000007"/>
  </r>
  <r>
    <n v="10103.488069999999"/>
    <n v="1152.701182689"/>
    <n v="-475.10580099846391"/>
    <n v="-5603.0654000000004"/>
    <n v="53119.870170000002"/>
    <n v="40607.333418672126"/>
    <x v="3"/>
    <n v="85299.887518985997"/>
    <n v="-35157.829273886331"/>
    <n v="-1060.0394000000006"/>
    <n v="747658.11717999994"/>
    <n v="606209.28419999999"/>
  </r>
  <r>
    <n v="9312.0621969999993"/>
    <n v="1034.7701513310001"/>
    <n v="-491.55932273425503"/>
    <n v="-5603.0654000000004"/>
    <n v="47685.260430000002"/>
    <n v="42013.617327714106"/>
    <x v="3"/>
    <n v="76572.991198494012"/>
    <n v="-36375.389882334872"/>
    <n v="-1060.0394000000006"/>
    <n v="689092.60257799993"/>
    <n v="558723.73181999999"/>
  </r>
  <r>
    <n v="10369.978349999999"/>
    <n v="1045.4584958790001"/>
    <n v="-592.94300622119817"/>
    <n v="-5603.0654000000004"/>
    <n v="48177.810870000001"/>
    <n v="50678.889420615225"/>
    <x v="3"/>
    <n v="77363.928695046008"/>
    <n v="-43877.782460368668"/>
    <n v="-1060.0394000000006"/>
    <n v="767378.39789999998"/>
    <n v="622198.701"/>
  </r>
  <r>
    <n v="11259.28493"/>
    <n v="1416.3575497889999"/>
    <n v="-630.01334631336408"/>
    <n v="-5603.0654000000004"/>
    <n v="65269.933169999997"/>
    <n v="53847.29455669778"/>
    <x v="3"/>
    <n v="104810.45868438599"/>
    <n v="-46620.987627188944"/>
    <n v="-1060.0394000000006"/>
    <n v="833187.08481999999"/>
    <n v="675557.09580000001"/>
  </r>
  <r>
    <n v="9895.6591640000006"/>
    <n v="1448.603992612"/>
    <n v="-649.29271244239646"/>
    <n v="-5603.0654000000004"/>
    <n v="66755.944359999994"/>
    <n v="55495.103627555247"/>
    <x v="3"/>
    <n v="107196.69545328799"/>
    <n v="-48047.660720737338"/>
    <n v="-1060.0394000000006"/>
    <n v="732278.77813600004"/>
    <n v="593739.54983999999"/>
  </r>
  <r>
    <n v="10032.7592"/>
    <n v="1587.3595535279999"/>
    <n v="-624.24427058371748"/>
    <n v="-5603.0654000000004"/>
    <n v="73150.209839999996"/>
    <n v="53354.211161001491"/>
    <x v="3"/>
    <n v="117464.60696107199"/>
    <n v="-46194.076023195092"/>
    <n v="-1060.0394000000006"/>
    <n v="742424.18079999997"/>
    <n v="601965.55200000003"/>
  </r>
  <r>
    <n v="10535.235849999999"/>
    <n v="1916.1843711080001"/>
    <n v="-622.58266712749628"/>
    <n v="-5603.0654000000004"/>
    <n v="88303.427240000005"/>
    <n v="53212.193771580874"/>
    <x v="3"/>
    <n v="141797.643461992"/>
    <n v="-46071.117367434723"/>
    <n v="-1060.0394000000006"/>
    <n v="779607.45289999992"/>
    <n v="632114.15099999995"/>
  </r>
  <r>
    <n v="10370.64877"/>
    <n v="1838.871421667"/>
    <n v="-725.50502365591399"/>
    <n v="-5603.0654000000004"/>
    <n v="84740.61851"/>
    <n v="62008.976380847351"/>
    <x v="3"/>
    <n v="136076.485203358"/>
    <n v="-53687.371750537633"/>
    <n v="-1060.0394000000006"/>
    <n v="767428.00897999993"/>
    <n v="622238.92619999999"/>
  </r>
  <r>
    <n v="10599.59577"/>
    <n v="2036.0804064720003"/>
    <n v="-920.9141666666668"/>
    <n v="-5603.0654000000004"/>
    <n v="93828.590160000007"/>
    <n v="78710.612535612541"/>
    <x v="3"/>
    <n v="150669.95007892803"/>
    <n v="-68147.648333333345"/>
    <n v="-1060.0394000000006"/>
    <n v="784370.08698000002"/>
    <n v="635975.74619999994"/>
  </r>
  <r>
    <n v="10030.41274"/>
    <n v="1936.6277264949999"/>
    <n v="-786.41259062980032"/>
    <n v="-5603.0654000000004"/>
    <n v="89245.517349999995"/>
    <n v="67214.75133588037"/>
    <x v="3"/>
    <n v="143310.45176063001"/>
    <n v="-58194.531706605223"/>
    <n v="-1060.0394000000006"/>
    <n v="742250.54275999998"/>
    <n v="601824.76439999999"/>
  </r>
  <r>
    <n v="10731.332479999999"/>
    <n v="1934.03862463"/>
    <n v="-745.19772396313363"/>
    <n v="-5603.0654000000004"/>
    <n v="89126.203899999993"/>
    <n v="63692.113159242188"/>
    <x v="3"/>
    <n v="143118.85822262001"/>
    <n v="-55144.631573271887"/>
    <n v="-1060.0394000000006"/>
    <n v="794118.60351999989"/>
    <n v="643879.9487999999"/>
  </r>
  <r>
    <n v="10719.600200000001"/>
    <n v="1307.712720517"/>
    <n v="-718.19435721966215"/>
    <n v="-5603.0654000000004"/>
    <n v="60263.259010000002"/>
    <n v="61384.133095697616"/>
    <x v="3"/>
    <n v="96770.741318257991"/>
    <n v="-53146.382434255"/>
    <n v="-1060.0394000000006"/>
    <n v="793250.41480000003"/>
    <n v="643176.0120000001"/>
  </r>
  <r>
    <n v="10918.7137"/>
    <n v="2188.0364150400001"/>
    <n v="-618.35489032258067"/>
    <n v="-5603.0654000000004"/>
    <n v="100831.1712"/>
    <n v="52850.845326716291"/>
    <x v="3"/>
    <n v="161914.69471296002"/>
    <n v="-45758.261883870968"/>
    <n v="-1060.0394000000006"/>
    <n v="807984.8138"/>
    <n v="655122.82200000004"/>
  </r>
  <r>
    <n v="10406.516009999999"/>
    <n v="1741.481434322"/>
    <n v="-286.4289483870968"/>
    <n v="-5603.0654000000004"/>
    <n v="80252.600659999996"/>
    <n v="24481.106699751861"/>
    <x v="3"/>
    <n v="128869.626139828"/>
    <n v="-21195.742180645164"/>
    <n v="-1060.0394000000006"/>
    <n v="770082.18473999994"/>
    <n v="624390.96059999999"/>
  </r>
  <r>
    <n v="8467.3382710000005"/>
    <n v="2608.87186049"/>
    <n v="-489.69173287250385"/>
    <n v="-5603.0654000000004"/>
    <n v="120224.5097"/>
    <n v="41853.994262607164"/>
    <x v="3"/>
    <n v="193056.51767626"/>
    <n v="-36237.188232565284"/>
    <n v="-1060.0394000000006"/>
    <n v="626583.03205400007"/>
    <n v="508040.29626000003"/>
  </r>
  <r>
    <n v="17536.05299"/>
    <n v="2459.7983375700001"/>
    <n v="-561.65545476190482"/>
    <n v="-5603.0654000000004"/>
    <n v="113354.76210000001"/>
    <n v="48004.739723239727"/>
    <x v="3"/>
    <n v="182025.07698017999"/>
    <n v="-41562.503652380954"/>
    <n v="-1060.0394000000006"/>
    <n v="1297667.92126"/>
    <n v="1052163.1794"/>
  </r>
  <r>
    <n v="10936.479719999999"/>
    <n v="2100.5551287839999"/>
    <n v="-673.33368855606761"/>
    <n v="-5603.0654000000004"/>
    <n v="96799.775519999996"/>
    <n v="57549.887910775011"/>
    <x v="3"/>
    <n v="155441.079530016"/>
    <n v="-49826.692953149002"/>
    <n v="-1060.0394000000006"/>
    <n v="809299.49927999999"/>
    <n v="656188.78319999995"/>
  </r>
  <r>
    <n v="11005.53254"/>
    <n v="2199.9357771300001"/>
    <n v="-575.0412586789555"/>
    <n v="-5603.0654000000004"/>
    <n v="101379.5289"/>
    <n v="49148.825528115856"/>
    <x v="3"/>
    <n v="162795.24750762002"/>
    <n v="-42553.053142242708"/>
    <n v="-1060.0394000000006"/>
    <n v="814409.40795999998"/>
    <n v="660331.95240000007"/>
  </r>
  <r>
    <n v="10515.45858"/>
    <n v="2053.7569135580002"/>
    <n v="-611.03790238095246"/>
    <n v="-5603.0654000000004"/>
    <n v="94643.175740000006"/>
    <n v="52225.461741961743"/>
    <x v="3"/>
    <n v="151978.01160329202"/>
    <n v="-45216.804776190482"/>
    <n v="-1060.0394000000006"/>
    <n v="778143.93492000003"/>
    <n v="630927.5148"/>
  </r>
  <r>
    <n v="12517.32021"/>
    <n v="4339.7616797499995"/>
    <n v="-480.89773164362532"/>
    <n v="-5603.0654000000004"/>
    <n v="199989.01749999999"/>
    <n v="41102.370225950879"/>
    <x v="3"/>
    <n v="321142.36430149997"/>
    <n v="-35586.432141628276"/>
    <n v="-1060.0394000000006"/>
    <n v="926281.69553999999"/>
    <n v="751039.21259999997"/>
  </r>
  <r>
    <n v="19053.203979999998"/>
    <n v="4604.0200742900006"/>
    <n v="-492.76207665130573"/>
    <n v="-5603.0654000000004"/>
    <n v="212166.82370000001"/>
    <n v="42116.416807803907"/>
    <x v="3"/>
    <n v="340697.48549746006"/>
    <n v="-36464.393672196624"/>
    <n v="-1060.0394000000006"/>
    <n v="1409937.0945199998"/>
    <n v="1143192.2387999999"/>
  </r>
  <r>
    <n v="18598.662059999999"/>
    <n v="5627.2155643200003"/>
    <n v="-593.99982857142868"/>
    <n v="-5603.0654000000004"/>
    <n v="259318.68960000001"/>
    <n v="50769.216117216121"/>
    <x v="3"/>
    <n v="416413.95175968"/>
    <n v="-43955.987314285725"/>
    <n v="-1060.0394000000006"/>
    <n v="1376300.9924399999"/>
    <n v="1115919.7235999999"/>
  </r>
  <r>
    <n v="18090.822080000002"/>
    <n v="5033.0838103699998"/>
    <n v="-538.77896251920129"/>
    <n v="-5603.0654000000004"/>
    <n v="231939.3461"/>
    <n v="46049.483976000105"/>
    <x v="3"/>
    <n v="372448.20196738001"/>
    <n v="-39869.643226420892"/>
    <n v="-1060.0394000000006"/>
    <n v="1338720.8339200001"/>
    <n v="1085449.3248000001"/>
  </r>
  <r>
    <n v="19751.10684"/>
    <n v="4419.6785764600008"/>
    <n v="-312.56747396313364"/>
    <n v="-5603.0654000000004"/>
    <n v="203671.82380000001"/>
    <n v="26715.168714797746"/>
    <x v="3"/>
    <n v="327056.21465804009"/>
    <n v="-23129.993073271889"/>
    <n v="-1060.0394000000006"/>
    <n v="1461581.90616"/>
    <n v="1185066.4103999999"/>
  </r>
  <r>
    <n v="19007.280500000001"/>
    <n v="5930.7709988100005"/>
    <n v="-276.95216758832566"/>
    <n v="-5603.0654000000004"/>
    <n v="273307.41930000001"/>
    <n v="23671.12543489963"/>
    <x v="3"/>
    <n v="438877.05391194002"/>
    <n v="-20494.4604015361"/>
    <n v="-1060.0394000000006"/>
    <n v="1406538.757"/>
    <n v="1140436.83"/>
  </r>
  <r>
    <n v="17801.537649999998"/>
    <n v="3235.6912618799997"/>
    <n v="-265.27742135176658"/>
    <n v="-5603.0654000000004"/>
    <n v="149110.19639999999"/>
    <n v="22673.283876219364"/>
    <x v="3"/>
    <n v="239441.15337911999"/>
    <n v="-19630.529180030728"/>
    <n v="-1060.0394000000006"/>
    <n v="1317313.7860999999"/>
    <n v="1068092.2589999998"/>
  </r>
  <r>
    <n v="15888.17092"/>
    <n v="2830.1395365600001"/>
    <n v="-274.29238609831032"/>
    <n v="-5603.0654000000004"/>
    <n v="130421.1768"/>
    <n v="23443.793683616266"/>
    <x v="3"/>
    <n v="209430.32570544002"/>
    <n v="-20297.636571274965"/>
    <n v="-1060.0394000000006"/>
    <n v="1175724.64808"/>
    <n v="953290.25520000001"/>
  </r>
  <r>
    <n v="18638.551800000001"/>
    <n v="3406.0755584100002"/>
    <n v="-244.33372841781878"/>
    <n v="-5603.0654000000004"/>
    <n v="156962.0073"/>
    <n v="20883.224651095621"/>
    <x v="3"/>
    <n v="252049.59132234001"/>
    <n v="-18080.695902918589"/>
    <n v="-1060.0394000000006"/>
    <n v="1379252.8332"/>
    <n v="1118313.108"/>
  </r>
  <r>
    <n v="16599.482100000001"/>
    <n v="3694.36276223"/>
    <n v="-220.95651835637483"/>
    <n v="-5603.0654000000004"/>
    <n v="170247.13190000001"/>
    <n v="18885.172509091866"/>
    <x v="3"/>
    <n v="273382.84440502001"/>
    <n v="-16350.782358371738"/>
    <n v="-1060.0394000000006"/>
    <n v="1228361.6754000001"/>
    <n v="995968.92600000009"/>
  </r>
  <r>
    <n v="18807.83179"/>
    <n v="3470.9884111000001"/>
    <n v="-204.22818141321045"/>
    <n v="-5603.0654000000004"/>
    <n v="159953.383"/>
    <n v="17455.400120787217"/>
    <x v="3"/>
    <n v="256853.1424214"/>
    <n v="-15112.885424577573"/>
    <n v="-1060.0394000000006"/>
    <n v="1391779.5524599999"/>
    <n v="1128469.9073999999"/>
  </r>
  <r>
    <n v="18835.989249999999"/>
    <n v="3314.5901161100001"/>
    <n v="-207.39980015360982"/>
    <n v="-5603.0654000000004"/>
    <n v="152746.0883"/>
    <n v="17726.478645607676"/>
    <x v="3"/>
    <n v="245279.66859213999"/>
    <n v="-15347.585211367126"/>
    <n v="-1060.0394000000006"/>
    <n v="1393863.2045"/>
    <n v="1130159.355"/>
  </r>
  <r>
    <n v="15251.946309999999"/>
    <n v="3187.5604014800001"/>
    <n v="-200.66361966205838"/>
    <n v="-5603.0654000000004"/>
    <n v="146892.1844"/>
    <n v="17150.736723252852"/>
    <x v="3"/>
    <n v="235879.46970952"/>
    <n v="-14849.10785499232"/>
    <n v="-1060.0394000000006"/>
    <n v="1128644.02694"/>
    <n v="915116.77859999996"/>
  </r>
  <r>
    <n v="17082.181479999999"/>
    <n v="4263.4176858700002"/>
    <n v="-185.85545983102921"/>
    <n v="-5603.0654000000004"/>
    <n v="196470.86110000001"/>
    <n v="15885.082036840104"/>
    <x v="3"/>
    <n v="315492.90875438001"/>
    <n v="-13753.304027496162"/>
    <n v="-1060.0394000000006"/>
    <n v="1264081.42952"/>
    <n v="1024930.8888"/>
  </r>
  <r>
    <n v="17869.249650000002"/>
    <n v="2674.75201672"/>
    <n v="-176.155235483871"/>
    <n v="-5603.0654000000004"/>
    <n v="123260.4616"/>
    <n v="15056.003032809485"/>
    <x v="3"/>
    <n v="197931.64923728001"/>
    <n v="-13035.487425806454"/>
    <n v="-1060.0394000000006"/>
    <n v="1322324.4741000002"/>
    <n v="1072154.9790000001"/>
  </r>
  <r>
    <n v="16908.54379"/>
    <n v="2788.3573995900001"/>
    <n v="-130.74384854070661"/>
    <n v="-5603.0654000000004"/>
    <n v="128495.73269999999"/>
    <n v="11174.687909462104"/>
    <x v="3"/>
    <n v="206338.44756966"/>
    <n v="-9675.0447920122897"/>
    <n v="-1060.0394000000006"/>
    <n v="1251232.24046"/>
    <n v="1014512.6274"/>
  </r>
  <r>
    <n v="16218.0155"/>
    <n v="2128.148541729"/>
    <n v="-254.26347511520743"/>
    <n v="-5603.0654000000004"/>
    <n v="98071.361369999999"/>
    <n v="21731.920950017728"/>
    <x v="3"/>
    <n v="157482.99208794601"/>
    <n v="-18815.497158525348"/>
    <n v="-1060.0394000000006"/>
    <n v="1200133.1469999999"/>
    <n v="973080.92999999993"/>
  </r>
  <r>
    <n v="15022.999309999999"/>
    <n v="1657.849956133"/>
    <n v="-341.47358832565288"/>
    <n v="-5603.0654000000004"/>
    <n v="76398.615489999996"/>
    <n v="29185.776779970329"/>
    <x v="3"/>
    <n v="122680.896753842"/>
    <n v="-25269.045536098314"/>
    <n v="-1060.0394000000006"/>
    <n v="1111701.94894"/>
    <n v="901379.95860000001"/>
  </r>
  <r>
    <n v="15511.73244"/>
    <n v="1870.0835415849999"/>
    <n v="-292.42336420890933"/>
    <n v="-5603.0654000000004"/>
    <n v="86178.965049999999"/>
    <n v="24993.449932385414"/>
    <x v="3"/>
    <n v="138386.18207729"/>
    <n v="-21639.328951459291"/>
    <n v="-1060.0394000000006"/>
    <n v="1147868.20056"/>
    <n v="930703.94640000002"/>
  </r>
  <r>
    <n v="16566.631720000001"/>
    <n v="1139.1189949300001"/>
    <n v="-281.78385000000003"/>
    <n v="-6057.3680000000004"/>
    <n v="52493.962899999999"/>
    <n v="24084.089743589746"/>
    <x v="4"/>
    <n v="91129.519594400015"/>
    <n v="-22542.708000000002"/>
    <n v="-1514.3420000000006"/>
    <n v="1325330.5376000002"/>
    <n v="993997.90320000006"/>
  </r>
  <r>
    <n v="17392.584009999999"/>
    <n v="1859.235039319"/>
    <n v="-170.71034846390171"/>
    <n v="-6057.3680000000004"/>
    <n v="85679.034069999994"/>
    <n v="14590.628073837752"/>
    <x v="4"/>
    <n v="148738.80314551998"/>
    <n v="-13656.827877112137"/>
    <n v="-1514.3420000000006"/>
    <n v="1391406.7207999998"/>
    <n v="1043555.0405999999"/>
  </r>
  <r>
    <n v="17394.595249999998"/>
    <n v="1014.385164821"/>
    <n v="-284.23944416282649"/>
    <n v="-6057.3680000000004"/>
    <n v="46745.860130000001"/>
    <n v="24293.969586566363"/>
    <x v="4"/>
    <n v="81150.813185680003"/>
    <n v="-22739.155533026118"/>
    <n v="-1514.3420000000006"/>
    <n v="1391567.6199999999"/>
    <n v="1043675.7149999999"/>
  </r>
  <r>
    <n v="19904.63206"/>
    <n v="1578.646220158"/>
    <n v="-272.67425591397853"/>
    <n v="-6057.3680000000004"/>
    <n v="72748.673739999998"/>
    <n v="23305.491958459701"/>
    <x v="4"/>
    <n v="126291.69761264"/>
    <n v="-21813.94047311828"/>
    <n v="-1514.3420000000006"/>
    <n v="1592370.5648000001"/>
    <n v="1194277.9236000001"/>
  </r>
  <r>
    <n v="13649.65252"/>
    <n v="696.66939316100002"/>
    <n v="-246.81733241167436"/>
    <n v="-6057.3680000000004"/>
    <n v="32104.580330000001"/>
    <n v="21095.498496724304"/>
    <x v="4"/>
    <n v="55733.551452879998"/>
    <n v="-19745.386592933948"/>
    <n v="-1514.3420000000006"/>
    <n v="1091972.2016"/>
    <n v="818979.15119999996"/>
  </r>
  <r>
    <n v="11878.413930000001"/>
    <n v="1482.2912963390002"/>
    <n v="-144.19987058371737"/>
    <n v="-6057.3680000000004"/>
    <n v="68308.354670000001"/>
    <n v="12324.775263565587"/>
    <x v="4"/>
    <n v="118583.30370712001"/>
    <n v="-11535.98964669739"/>
    <n v="-1514.3420000000006"/>
    <n v="950273.11440000008"/>
    <n v="712704.8358"/>
  </r>
  <r>
    <n v="10661.274020000001"/>
    <n v="851.24301218599999"/>
    <n v="-153.45661167434716"/>
    <n v="-6057.3680000000004"/>
    <n v="39227.78858"/>
    <n v="13115.949715756167"/>
    <x v="4"/>
    <n v="68099.440974879995"/>
    <n v="-12276.528933947773"/>
    <n v="-1514.3420000000006"/>
    <n v="852901.9216"/>
    <n v="639676.4412"/>
  </r>
  <r>
    <n v="10611.32805"/>
    <n v="1397.2705190500001"/>
    <n v="-252.82332150537636"/>
    <n v="-6057.3680000000004"/>
    <n v="64390.3465"/>
    <n v="21608.830897895416"/>
    <x v="4"/>
    <n v="111781.64152400001"/>
    <n v="-20225.865720430109"/>
    <n v="-1514.3420000000006"/>
    <n v="848906.24399999995"/>
    <n v="636679.68299999996"/>
  </r>
  <r>
    <n v="8817.6305339999999"/>
    <n v="727.75051907600005"/>
    <n v="-282.31719700460837"/>
    <n v="-6057.3680000000004"/>
    <n v="33536.89028"/>
    <n v="24129.674957658834"/>
    <x v="4"/>
    <n v="58220.041526080007"/>
    <n v="-22585.375760368668"/>
    <n v="-1514.3420000000006"/>
    <n v="705410.44271999993"/>
    <n v="529057.83204000001"/>
  </r>
  <r>
    <n v="10558.7004"/>
    <n v="813.71410147300003"/>
    <n v="-303.73821781874045"/>
    <n v="-6057.3680000000004"/>
    <n v="37498.345690000002"/>
    <n v="25960.531437499183"/>
    <x v="4"/>
    <n v="65097.128117840002"/>
    <n v="-24299.057425499235"/>
    <n v="-1514.3420000000006"/>
    <n v="844696.03200000001"/>
    <n v="633522.02399999998"/>
  </r>
  <r>
    <n v="10892.56748"/>
    <n v="773.17337680100002"/>
    <n v="-338.55943632872504"/>
    <n v="-6057.3680000000004"/>
    <n v="35630.109530000002"/>
    <n v="28936.703959720089"/>
    <x v="4"/>
    <n v="61853.87014408"/>
    <n v="-27084.754906298003"/>
    <n v="-1514.3420000000006"/>
    <n v="871405.39839999995"/>
    <n v="653554.04879999999"/>
  </r>
  <r>
    <n v="10164.1607"/>
    <n v="801.85704657100007"/>
    <n v="-390.49327442396316"/>
    <n v="-6057.3680000000004"/>
    <n v="36951.93763"/>
    <n v="33375.493540509669"/>
    <x v="4"/>
    <n v="64148.563725680004"/>
    <n v="-31239.461953917053"/>
    <n v="-1514.3420000000006"/>
    <n v="813132.85600000003"/>
    <n v="609849.64199999999"/>
  </r>
  <r>
    <n v="10361.59815"/>
    <n v="1038.7575111409999"/>
    <n v="-417.94090245775732"/>
    <n v="-6057.3680000000004"/>
    <n v="47869.009729999998"/>
    <n v="35721.444654509171"/>
    <x v="4"/>
    <n v="83100.600891279988"/>
    <n v="-33435.272196620586"/>
    <n v="-1514.3420000000006"/>
    <n v="828927.85199999996"/>
    <n v="621695.88899999997"/>
  </r>
  <r>
    <n v="10128.96387"/>
    <n v="1134.0806965250001"/>
    <n v="-438.70652112135184"/>
    <n v="-6057.3680000000004"/>
    <n v="52261.78325"/>
    <n v="37496.283856525799"/>
    <x v="4"/>
    <n v="90726.455722000013"/>
    <n v="-35096.521689708148"/>
    <n v="-1514.3420000000006"/>
    <n v="810317.10959999997"/>
    <n v="607737.83219999995"/>
  </r>
  <r>
    <n v="10344.83776"/>
    <n v="1187.3629622400001"/>
    <n v="-387.74095491551464"/>
    <n v="-6057.3680000000004"/>
    <n v="54717.1872"/>
    <n v="33140.252556881591"/>
    <x v="4"/>
    <n v="94989.036979200013"/>
    <n v="-31019.276393241169"/>
    <n v="-1514.3420000000006"/>
    <n v="827587.02080000006"/>
    <n v="620690.26560000004"/>
  </r>
  <r>
    <n v="10359.922119999999"/>
    <n v="1140.639467492"/>
    <n v="-550.04008287250383"/>
    <n v="-6057.3680000000004"/>
    <n v="52564.030760000001"/>
    <n v="47011.972895085797"/>
    <x v="4"/>
    <n v="91251.157399360003"/>
    <n v="-44003.206629800305"/>
    <n v="-1514.3420000000006"/>
    <n v="828793.7696"/>
    <n v="621595.32719999994"/>
  </r>
  <r>
    <n v="10360.927739999999"/>
    <n v="1046.7446642099999"/>
    <n v="-412.24758847926267"/>
    <n v="-6057.3680000000004"/>
    <n v="48237.081299999998"/>
    <n v="35234.8366221592"/>
    <x v="4"/>
    <n v="83739.573136799998"/>
    <n v="-32979.807078341015"/>
    <n v="-1514.3420000000006"/>
    <n v="828874.21919999993"/>
    <n v="621655.66439999989"/>
  </r>
  <r>
    <n v="12449.272999999999"/>
    <n v="1395.568013434"/>
    <n v="-411.8954277265745"/>
    <n v="-6057.3680000000004"/>
    <n v="64311.890019999999"/>
    <n v="35204.737412527735"/>
    <x v="4"/>
    <n v="111645.44107472"/>
    <n v="-32951.634218125961"/>
    <n v="-1514.3420000000006"/>
    <n v="995941.84"/>
    <n v="746956.38"/>
  </r>
  <r>
    <n v="11090.67535"/>
    <n v="1715.8052261420003"/>
    <n v="-433.5136819508449"/>
    <n v="-6057.3680000000004"/>
    <n v="79069.365260000006"/>
    <n v="37052.451448790162"/>
    <x v="4"/>
    <n v="137264.41809136001"/>
    <n v="-34681.09455606759"/>
    <n v="-1514.3420000000006"/>
    <n v="887254.02799999993"/>
    <n v="665440.52099999995"/>
  </r>
  <r>
    <n v="11523.76397"/>
    <n v="1545.112676555"/>
    <n v="-409.03729470046085"/>
    <n v="-6057.3680000000004"/>
    <n v="71203.349149999995"/>
    <n v="34960.452538500926"/>
    <x v="4"/>
    <n v="123609.0141244"/>
    <n v="-32722.983576036866"/>
    <n v="-1514.3420000000006"/>
    <n v="921901.1176"/>
    <n v="691425.8382"/>
  </r>
  <r>
    <n v="10843.29192"/>
    <n v="2060.2342771919998"/>
    <n v="-404.4944113671275"/>
    <n v="-6057.3680000000004"/>
    <n v="94941.671759999997"/>
    <n v="34572.171911720296"/>
    <x v="4"/>
    <n v="164818.74217535998"/>
    <n v="-32359.552909370199"/>
    <n v="-1514.3420000000006"/>
    <n v="867463.35360000003"/>
    <n v="650597.51520000002"/>
  </r>
  <r>
    <n v="11087.993689999999"/>
    <n v="1269.568294078"/>
    <n v="-377.65423870967743"/>
    <n v="-6057.3680000000004"/>
    <n v="58505.45134"/>
    <n v="32278.140060656191"/>
    <x v="4"/>
    <n v="101565.46352624"/>
    <n v="-30212.339096774194"/>
    <n v="-1514.3420000000006"/>
    <n v="887039.4952"/>
    <n v="665279.62139999995"/>
  </r>
  <r>
    <n v="11150.67757"/>
    <n v="2424.4177830600001"/>
    <n v="-392.03476781874048"/>
    <n v="-6057.3680000000004"/>
    <n v="111724.32180000001"/>
    <n v="33507.245112712859"/>
    <x v="4"/>
    <n v="193953.42264480001"/>
    <n v="-31362.781425499237"/>
    <n v="-1514.3420000000006"/>
    <n v="892054.20559999999"/>
    <n v="669040.65419999999"/>
  </r>
  <r>
    <n v="10635.798220000001"/>
    <n v="1482.6456477910001"/>
    <n v="-408.21568356374809"/>
    <n v="-6057.3680000000004"/>
    <n v="68324.684229999999"/>
    <n v="34890.229364422914"/>
    <x v="4"/>
    <n v="118611.65182328"/>
    <n v="-32657.254685099848"/>
    <n v="-1514.3420000000006"/>
    <n v="850863.85759999999"/>
    <n v="638147.89320000005"/>
  </r>
  <r>
    <n v="10623.39553"/>
    <n v="2325.7136382900003"/>
    <n v="-391.11881927803387"/>
    <n v="-6057.3680000000004"/>
    <n v="107175.74370000001"/>
    <n v="33428.958912652466"/>
    <x v="4"/>
    <n v="186057.09106320003"/>
    <n v="-31289.50554224271"/>
    <n v="-1514.3420000000006"/>
    <n v="849871.64240000001"/>
    <n v="637403.73179999995"/>
  </r>
  <r>
    <n v="10459.81407"/>
    <n v="1734.903643522"/>
    <n v="-391.14459185867901"/>
    <n v="-6057.3680000000004"/>
    <n v="79949.47666"/>
    <n v="33431.16169732299"/>
    <x v="4"/>
    <n v="138792.29148176001"/>
    <n v="-31291.56734869432"/>
    <n v="-1514.3420000000006"/>
    <n v="836785.12560000003"/>
    <n v="627588.84420000005"/>
  </r>
  <r>
    <n v="10162.149450000001"/>
    <n v="3302.9473326500001"/>
    <n v="-289.63486574500769"/>
    <n v="-6057.3680000000004"/>
    <n v="152209.5545"/>
    <n v="24755.116730342535"/>
    <x v="4"/>
    <n v="264235.78661200003"/>
    <n v="-23170.789259600613"/>
    <n v="-1514.3420000000006"/>
    <n v="812971.95600000001"/>
    <n v="609728.96700000006"/>
  </r>
  <r>
    <n v="10235.895189999999"/>
    <n v="3393.0998090500002"/>
    <n v="-117.0275717357911"/>
    <n v="-6057.3680000000004"/>
    <n v="156364.0465"/>
    <n v="10002.356558614623"/>
    <x v="4"/>
    <n v="271447.98472400004"/>
    <n v="-9362.2057388632875"/>
    <n v="-1514.3420000000006"/>
    <n v="818871.61519999988"/>
    <n v="614153.71139999991"/>
  </r>
  <r>
    <n v="9816.5500979999997"/>
    <n v="3826.6078244800001"/>
    <n v="-292.97042419354841"/>
    <n v="-6057.3680000000004"/>
    <n v="176341.3744"/>
    <n v="25040.20719602978"/>
    <x v="4"/>
    <n v="306128.62595840002"/>
    <n v="-23437.633935483871"/>
    <n v="-1514.3420000000006"/>
    <n v="785324.00783999998"/>
    <n v="588993.00587999995"/>
  </r>
  <r>
    <n v="15779.228349999999"/>
    <n v="3795.2639820899999"/>
    <n v="-323.41409301075271"/>
    <n v="-6057.3680000000004"/>
    <n v="174896.9577"/>
    <n v="27642.230171859206"/>
    <x v="4"/>
    <n v="303621.11856719997"/>
    <n v="-25873.127440860218"/>
    <n v="-1514.3420000000006"/>
    <n v="1262338.2679999999"/>
    <n v="946753.701"/>
  </r>
  <r>
    <n v="12076.857019999999"/>
    <n v="3941.7257537700002"/>
    <n v="-349.89617235023042"/>
    <n v="-6057.3680000000004"/>
    <n v="181646.3481"/>
    <n v="29905.655756429951"/>
    <x v="4"/>
    <n v="315338.06030160002"/>
    <n v="-27991.693788018434"/>
    <n v="-1514.3420000000006"/>
    <n v="966148.5615999999"/>
    <n v="724611.42119999998"/>
  </r>
  <r>
    <n v="11297.833839999999"/>
    <n v="1700.815043431"/>
    <n v="-293.32618333333335"/>
    <n v="-6057.3680000000004"/>
    <n v="78378.573430000004"/>
    <n v="25070.613960113958"/>
    <x v="4"/>
    <n v="136065.20347448002"/>
    <n v="-23466.094666666668"/>
    <n v="-1514.3420000000006"/>
    <n v="903826.70719999995"/>
    <n v="677870.03039999993"/>
  </r>
  <r>
    <n v="11433.928250000001"/>
    <n v="3405.9972040500002"/>
    <n v="-256.46766490015364"/>
    <n v="-6057.3680000000004"/>
    <n v="156958.3965"/>
    <n v="21920.313239329371"/>
    <x v="4"/>
    <n v="272479.77632400003"/>
    <n v="-20517.413192012289"/>
    <n v="-1514.3420000000006"/>
    <n v="914714.26"/>
    <n v="686035.69500000007"/>
  </r>
  <r>
    <n v="10905.30538"/>
    <n v="3662.2635819000002"/>
    <n v="-130.7561350998464"/>
    <n v="-6057.3680000000004"/>
    <n v="168767.90700000001"/>
    <n v="11175.738042721914"/>
    <x v="4"/>
    <n v="292981.08655200002"/>
    <n v="-10460.490807987713"/>
    <n v="-1514.3420000000006"/>
    <n v="872424.43039999995"/>
    <n v="654318.32279999997"/>
  </r>
  <r>
    <n v="20265.315770000001"/>
    <n v="5065.6023323500003"/>
    <n v="-105.42273579109064"/>
    <n v="-6057.3680000000004"/>
    <n v="233437.89550000001"/>
    <n v="9010.4902385547557"/>
    <x v="4"/>
    <n v="405248.18658800004"/>
    <n v="-8433.8188632872516"/>
    <n v="-1514.3420000000006"/>
    <n v="1621225.2616000001"/>
    <n v="1215918.9462000001"/>
  </r>
  <r>
    <n v="21826.04379"/>
    <n v="6431.9237255000007"/>
    <n v="-120.71281628264209"/>
    <n v="-6057.3680000000004"/>
    <n v="296402.01500000001"/>
    <n v="10317.334725012144"/>
    <x v="4"/>
    <n v="514553.89804000006"/>
    <n v="-9657.0253026113678"/>
    <n v="-1514.3420000000006"/>
    <n v="1746083.5031999999"/>
    <n v="1309562.6273999999"/>
  </r>
  <r>
    <n v="20517.39212"/>
    <n v="5114.6962344100002"/>
    <n v="-98.632924577572979"/>
    <n v="-6057.3680000000004"/>
    <n v="235700.2873"/>
    <n v="8430.1644938096561"/>
    <x v="4"/>
    <n v="409175.6987528"/>
    <n v="-7890.6339662058381"/>
    <n v="-1514.3420000000006"/>
    <n v="1641391.3696000001"/>
    <n v="1231043.5272000001"/>
  </r>
  <r>
    <n v="18990.18489"/>
    <n v="5702.4805278699996"/>
    <n v="-99.418356758832573"/>
    <n v="-6057.3680000000004"/>
    <n v="262787.12109999999"/>
    <n v="8497.2954494728692"/>
    <x v="4"/>
    <n v="456198.44222959998"/>
    <n v="-7953.4685407066063"/>
    <n v="-1514.3420000000006"/>
    <n v="1519214.7912000001"/>
    <n v="1139411.0934000001"/>
  </r>
  <r>
    <n v="19235.89229"/>
    <n v="5072.91844829"/>
    <n v="-94.775981490015369"/>
    <n v="-6057.3680000000004"/>
    <n v="233775.04370000001"/>
    <n v="8100.5112384628519"/>
    <x v="4"/>
    <n v="405833.47586320003"/>
    <n v="-7582.0785192012299"/>
    <n v="-1514.3420000000006"/>
    <n v="1538871.3832"/>
    <n v="1154153.5374"/>
  </r>
  <r>
    <n v="17226.65609"/>
    <n v="4841.2864507700006"/>
    <n v="-102.49661059907834"/>
    <n v="-6057.3680000000004"/>
    <n v="223100.75810000001"/>
    <n v="8760.3940682972934"/>
    <x v="4"/>
    <n v="387302.91606160003"/>
    <n v="-8199.7288479262679"/>
    <n v="-1514.3420000000006"/>
    <n v="1378132.4872000001"/>
    <n v="1033599.3654"/>
  </r>
  <r>
    <n v="13544.73244"/>
    <n v="4610.9211690500006"/>
    <n v="-105.92845153609831"/>
    <n v="-6057.3680000000004"/>
    <n v="212484.84650000001"/>
    <n v="9053.713806504129"/>
    <x v="4"/>
    <n v="368873.69352400006"/>
    <n v="-8474.2761228878644"/>
    <n v="-1514.3420000000006"/>
    <n v="1083578.5951999999"/>
    <n v="812683.94640000002"/>
  </r>
  <r>
    <n v="18505.139050000002"/>
    <n v="4349.7767570599999"/>
    <n v="-108.72473041474655"/>
    <n v="-6057.3680000000004"/>
    <n v="200450.54180000001"/>
    <n v="9292.7120012603882"/>
    <x v="4"/>
    <n v="347982.14056480001"/>
    <n v="-8697.9784331797237"/>
    <n v="-1514.3420000000006"/>
    <n v="1480411.1240000001"/>
    <n v="1110308.3430000001"/>
  </r>
  <r>
    <n v="15801.01686"/>
    <n v="3158.7408832000001"/>
    <n v="-111.30160168970815"/>
    <n v="-6057.3680000000004"/>
    <n v="145564.09599999999"/>
    <n v="9512.9574093767642"/>
    <x v="4"/>
    <n v="252699.27065600001"/>
    <n v="-8904.128135176652"/>
    <n v="-1514.3420000000006"/>
    <n v="1264081.3488"/>
    <n v="948061.01159999997"/>
  </r>
  <r>
    <n v="19309.638029999998"/>
    <n v="3712.3263759400002"/>
    <n v="-113.26158387096774"/>
    <n v="-6057.3680000000004"/>
    <n v="171074.94820000001"/>
    <n v="9680.477253928866"/>
    <x v="4"/>
    <n v="296986.11007520003"/>
    <n v="-9060.9267096774201"/>
    <n v="-1514.3420000000006"/>
    <n v="1544771.0423999999"/>
    <n v="1158578.2818"/>
  </r>
  <r>
    <n v="18718.331279999999"/>
    <n v="3800.65668164"/>
    <n v="-128.37986866359449"/>
    <n v="-6057.3680000000004"/>
    <n v="175145.46919999999"/>
    <n v="10972.638347315768"/>
    <x v="4"/>
    <n v="304052.53453120001"/>
    <n v="-10270.389493087559"/>
    <n v="-1514.3420000000006"/>
    <n v="1497466.5023999999"/>
    <n v="1123099.8768"/>
  </r>
  <r>
    <n v="17089.220850000002"/>
    <n v="4761.0381885500001"/>
    <n v="-137.37693855606759"/>
    <n v="-6057.3680000000004"/>
    <n v="219402.68150000001"/>
    <n v="11741.618680005777"/>
    <x v="4"/>
    <n v="380883.05508399999"/>
    <n v="-10990.155084485406"/>
    <n v="-1514.3420000000006"/>
    <n v="1367137.6680000001"/>
    <n v="1025353.251"/>
  </r>
  <r>
    <n v="18159.874909999999"/>
    <n v="6052.6594561299999"/>
    <n v="-124.36080130568357"/>
    <n v="-6057.3680000000004"/>
    <n v="278924.39889999997"/>
    <n v="10629.128316725091"/>
    <x v="4"/>
    <n v="484212.7564904"/>
    <n v="-9948.8641044546857"/>
    <n v="-1514.3420000000006"/>
    <n v="1452789.9927999999"/>
    <n v="1089592.4945999999"/>
  </r>
  <r>
    <n v="18452.176200000002"/>
    <n v="3412.1897048400001"/>
    <n v="-124.17669738863289"/>
    <n v="-6057.3680000000004"/>
    <n v="157243.76519999999"/>
    <n v="10613.392939199392"/>
    <x v="4"/>
    <n v="272975.17638720002"/>
    <n v="-9934.1357910906318"/>
    <n v="-1514.3420000000006"/>
    <n v="1476174.0960000001"/>
    <n v="1107130.5720000002"/>
  </r>
  <r>
    <n v="17557.841509999998"/>
    <n v="4180.0393809300003"/>
    <n v="-74.987981989247317"/>
    <n v="-6057.3680000000004"/>
    <n v="192628.5429"/>
    <n v="6409.229229850198"/>
    <x v="4"/>
    <n v="334403.15047440003"/>
    <n v="-5999.0385591397853"/>
    <n v="-1514.3420000000006"/>
    <n v="1404627.3207999999"/>
    <n v="1053470.4905999999"/>
  </r>
  <r>
    <n v="13915.80759"/>
    <n v="1986.4064330320002"/>
    <n v="-14.380349930875576"/>
    <n v="-6057.3680000000004"/>
    <n v="91539.466960000005"/>
    <n v="1229.0897376816731"/>
    <x v="4"/>
    <n v="158912.51464256001"/>
    <n v="-1150.4279944700461"/>
    <n v="-1514.3420000000006"/>
    <n v="1113264.6072"/>
    <n v="834948.4553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01/07/2019"/>
    <n v="7630.8478180000002"/>
    <n v="40.629377873700001"/>
    <n v="-703.06810261136718"/>
    <n v="-4543.0259999999998"/>
    <n v="1872.321561"/>
    <n v="60091.290821484377"/>
    <n v="60"/>
    <n v="2437.7626724219999"/>
    <n v="-42184.086156682031"/>
    <n v="0"/>
    <n v="7630.8478180000002"/>
    <n v="457850.86908000003"/>
    <n v="457850.86908000003"/>
  </r>
  <r>
    <x v="0"/>
    <s v="01/14/2019"/>
    <n v="8013.8019729999996"/>
    <n v="211.86654503350002"/>
    <n v="-1479.4818963133641"/>
    <n v="-4543.0259999999998"/>
    <n v="9763.4352550000003"/>
    <n v="126451.44412934736"/>
    <n v="60"/>
    <n v="12711.99270201"/>
    <n v="-88768.913778801842"/>
    <n v="0"/>
    <n v="8013.8019729999996"/>
    <n v="480828.11838"/>
    <n v="480828.11838"/>
  </r>
  <r>
    <x v="0"/>
    <s v="01/21/2019"/>
    <n v="7882.4004729999997"/>
    <n v="350.84139020000003"/>
    <n v="-1207.709410138249"/>
    <n v="-4543.0259999999998"/>
    <n v="16167.806"/>
    <n v="103223.02650754264"/>
    <n v="60"/>
    <n v="21050.483412000001"/>
    <n v="-72462.564608294939"/>
    <n v="0"/>
    <n v="7882.4004729999997"/>
    <n v="472944.02837999997"/>
    <n v="472944.02837999997"/>
  </r>
  <r>
    <x v="0"/>
    <s v="01/28/2019"/>
    <n v="7906.8706510000002"/>
    <n v="351.36154636100002"/>
    <n v="-2142.2764892473119"/>
    <n v="-4543.0259999999998"/>
    <n v="16191.776330000001"/>
    <n v="183100.55463652237"/>
    <n v="60"/>
    <n v="21081.69278166"/>
    <n v="-128536.58935483871"/>
    <n v="0"/>
    <n v="7906.8706510000002"/>
    <n v="474412.23905999999"/>
    <n v="474412.23905999999"/>
  </r>
  <r>
    <x v="0"/>
    <s v="02/04/2019"/>
    <n v="7911.8987690000004"/>
    <n v="388.13655957999998"/>
    <n v="-1685.1204416282644"/>
    <n v="-4543.0259999999998"/>
    <n v="17886.4774"/>
    <n v="144027.38817335592"/>
    <n v="60"/>
    <n v="23288.1935748"/>
    <n v="-101107.22649769587"/>
    <n v="0"/>
    <n v="7911.8987690000004"/>
    <n v="474713.92614"/>
    <n v="474713.92614"/>
  </r>
  <r>
    <x v="0"/>
    <s v="02/11/2019"/>
    <n v="8083.1900100000003"/>
    <n v="362.71677813000002"/>
    <n v="-1345.2032964669741"/>
    <n v="-4543.0259999999998"/>
    <n v="16715.0589"/>
    <n v="114974.64072367299"/>
    <n v="60"/>
    <n v="21763.0066878"/>
    <n v="-80712.197788018442"/>
    <n v="0"/>
    <n v="8083.1900100000003"/>
    <n v="484991.40059999999"/>
    <n v="484991.40059999999"/>
  </r>
  <r>
    <x v="0"/>
    <s v="02/18/2019"/>
    <n v="8142.8570170000003"/>
    <n v="320.00248337400001"/>
    <n v="-1313.9396943164365"/>
    <n v="-4543.0259999999998"/>
    <n v="14746.658219999999"/>
    <n v="112302.5379757638"/>
    <n v="60"/>
    <n v="19200.149002440001"/>
    <n v="-78836.381658986196"/>
    <n v="0"/>
    <n v="8142.8570170000003"/>
    <n v="488571.42102000001"/>
    <n v="488571.42102000001"/>
  </r>
  <r>
    <x v="0"/>
    <s v="02/25/2019"/>
    <n v="10155.44529"/>
    <n v="314.46486731800002"/>
    <n v="-1118.0038095238097"/>
    <n v="-4543.0259999999998"/>
    <n v="14491.46854"/>
    <n v="95555.881155881158"/>
    <n v="60"/>
    <n v="18867.892039080001"/>
    <n v="-67080.228571428583"/>
    <n v="0"/>
    <n v="10155.44529"/>
    <n v="609326.71739999996"/>
    <n v="609326.71739999996"/>
  </r>
  <r>
    <x v="0"/>
    <s v="03/04/2019"/>
    <n v="7331.98909"/>
    <n v="307.18432983000002"/>
    <n v="-1539.5586927803379"/>
    <n v="-4543.0259999999998"/>
    <n v="14155.9599"/>
    <n v="131586.21305814854"/>
    <n v="60"/>
    <n v="18431.059789800001"/>
    <n v="-92373.521566820273"/>
    <n v="0"/>
    <n v="7331.98909"/>
    <n v="439919.34539999999"/>
    <n v="439919.34539999999"/>
  </r>
  <r>
    <x v="0"/>
    <s v="03/11/2019"/>
    <n v="7943.4083129999999"/>
    <n v="299.28389126299999"/>
    <n v="-1631.9880683563752"/>
    <n v="-4543.0259999999998"/>
    <n v="13791.884389999999"/>
    <n v="139486.15968857906"/>
    <n v="60"/>
    <n v="17957.033475780001"/>
    <n v="-97919.284101382509"/>
    <n v="0"/>
    <n v="7943.4083129999999"/>
    <n v="476604.49878000002"/>
    <n v="476604.49878000002"/>
  </r>
  <r>
    <x v="0"/>
    <s v="03/18/2019"/>
    <n v="8281.2978829999993"/>
    <n v="289.58777378999997"/>
    <n v="-1713.5234877112136"/>
    <n v="-4543.0259999999998"/>
    <n v="13345.0587"/>
    <n v="146454.99894967637"/>
    <n v="60"/>
    <n v="17375.266427399998"/>
    <n v="-102811.40926267282"/>
    <n v="0"/>
    <n v="8281.2978829999993"/>
    <n v="496877.87297999999"/>
    <n v="496877.87297999999"/>
  </r>
  <r>
    <x v="0"/>
    <s v="03/25/2019"/>
    <n v="7716.1373519999997"/>
    <n v="267.77437154300003"/>
    <n v="-1795.5072480798772"/>
    <n v="-4543.0259999999998"/>
    <n v="12339.83279"/>
    <n v="153462.15795554506"/>
    <n v="60"/>
    <n v="16066.462292580001"/>
    <n v="-107730.43488479263"/>
    <n v="0"/>
    <n v="7716.1373519999997"/>
    <n v="462968.24111999996"/>
    <n v="462968.24111999996"/>
  </r>
  <r>
    <x v="0"/>
    <s v="04/01/2019"/>
    <n v="8061.7367039999999"/>
    <n v="280.89066008499998"/>
    <n v="-2018.3342634408605"/>
    <n v="-4543.0259999999998"/>
    <n v="12944.270049999999"/>
    <n v="172507.20200349233"/>
    <n v="60"/>
    <n v="16853.4396051"/>
    <n v="-121100.05580645162"/>
    <n v="0"/>
    <n v="8061.7367039999999"/>
    <n v="483704.20224000001"/>
    <n v="483704.20224000001"/>
  </r>
  <r>
    <x v="0"/>
    <s v="04/08/2019"/>
    <n v="8095.9279100000003"/>
    <n v="278.67154712600001"/>
    <n v="-1810.2940652841783"/>
    <n v="-4543.0259999999998"/>
    <n v="12842.00678"/>
    <n v="154725.9884858272"/>
    <n v="60"/>
    <n v="16720.292827559999"/>
    <n v="-108617.64391705069"/>
    <n v="0"/>
    <n v="8095.9279100000003"/>
    <n v="485755.67460000003"/>
    <n v="485755.67460000003"/>
  </r>
  <r>
    <x v="0"/>
    <s v="04/15/2019"/>
    <n v="8541.4192189999994"/>
    <n v="341.054748356"/>
    <n v="-2276.5131720430113"/>
    <n v="-4543.0259999999998"/>
    <n v="15716.80868"/>
    <n v="194573.77538829154"/>
    <n v="60"/>
    <n v="20463.284901359999"/>
    <n v="-136590.79032258067"/>
    <n v="0"/>
    <n v="8541.4192189999994"/>
    <n v="512485.15313999995"/>
    <n v="512485.15313999995"/>
  </r>
  <r>
    <x v="0"/>
    <s v="04/22/2019"/>
    <n v="8766.3437250000006"/>
    <n v="297.85507233999999"/>
    <n v="-1792.9177841781877"/>
    <n v="-4543.0259999999998"/>
    <n v="13726.040199999999"/>
    <n v="153240.83625454595"/>
    <n v="60"/>
    <n v="17871.304340399998"/>
    <n v="-107575.06705069126"/>
    <n v="0"/>
    <n v="8766.3437250000006"/>
    <n v="525980.62349999999"/>
    <n v="525980.62349999999"/>
  </r>
  <r>
    <x v="0"/>
    <s v="04/29/2019"/>
    <n v="8536.0558920000003"/>
    <n v="369.430538743"/>
    <n v="-1296.2204838709679"/>
    <n v="-4543.0259999999998"/>
    <n v="17024.448789999999"/>
    <n v="110788.07554452716"/>
    <n v="60"/>
    <n v="22165.832324579998"/>
    <n v="-77773.229032258067"/>
    <n v="0"/>
    <n v="8536.0558920000003"/>
    <n v="512163.35352"/>
    <n v="512163.35352"/>
  </r>
  <r>
    <x v="0"/>
    <s v="05/06/2019"/>
    <n v="8982.5528250000007"/>
    <n v="724.60835234900003"/>
    <n v="-1205.517638248848"/>
    <n v="-4543.0259999999998"/>
    <n v="33392.089970000001"/>
    <n v="103035.69557682461"/>
    <n v="60"/>
    <n v="43476.501140940003"/>
    <n v="-72331.058294930874"/>
    <n v="0"/>
    <n v="8982.5528250000007"/>
    <n v="538953.16950000008"/>
    <n v="538953.16950000008"/>
  </r>
  <r>
    <x v="0"/>
    <s v="05/13/2019"/>
    <n v="6400.781524"/>
    <n v="828.74619881899991"/>
    <n v="-601.985971044547"/>
    <n v="-4543.0259999999998"/>
    <n v="38191.069069999998"/>
    <n v="51451.792396969824"/>
    <n v="60"/>
    <n v="49724.771929139992"/>
    <n v="-36119.15826267282"/>
    <n v="0"/>
    <n v="6400.781524"/>
    <n v="384046.89143999998"/>
    <n v="384046.89143999998"/>
  </r>
  <r>
    <x v="0"/>
    <s v="05/20/2019"/>
    <n v="13755.57821"/>
    <n v="988.57565158800003"/>
    <n v="-1395.133241935484"/>
    <n v="-4543.0259999999998"/>
    <n v="45556.481639999998"/>
    <n v="119242.15743038325"/>
    <n v="60"/>
    <n v="59314.539095280001"/>
    <n v="-83707.994516129038"/>
    <n v="0"/>
    <n v="13755.57821"/>
    <n v="825334.69259999995"/>
    <n v="825334.69259999995"/>
  </r>
  <r>
    <x v="0"/>
    <s v="05/27/2019"/>
    <n v="9916.1068460000006"/>
    <n v="913.75477354700001"/>
    <n v="-1343.2946059907836"/>
    <n v="-4543.0259999999998"/>
    <n v="42108.514909999998"/>
    <n v="114811.50478553705"/>
    <n v="60"/>
    <n v="54825.286412820002"/>
    <n v="-80597.67635944701"/>
    <n v="0"/>
    <n v="9916.1068460000006"/>
    <n v="594966.41076"/>
    <n v="594966.41076"/>
  </r>
  <r>
    <x v="0"/>
    <s v="06/03/2019"/>
    <n v="9698.2217060000003"/>
    <n v="827.74105829100006"/>
    <n v="-1354.3884362519202"/>
    <n v="-4543.0259999999998"/>
    <n v="38144.749230000001"/>
    <n v="115759.69540614703"/>
    <n v="60"/>
    <n v="49664.463497460005"/>
    <n v="-81263.306175115213"/>
    <n v="0"/>
    <n v="9698.2217060000003"/>
    <n v="581893.30235999997"/>
    <n v="581893.30235999997"/>
  </r>
  <r>
    <x v="0"/>
    <s v="06/10/2019"/>
    <n v="7874.3554839999997"/>
    <n v="330.64267952800003"/>
    <n v="-1200.9527380952381"/>
    <n v="-4543.0259999999998"/>
    <n v="15236.98984"/>
    <n v="102645.53317053318"/>
    <n v="60"/>
    <n v="19838.56077168"/>
    <n v="-72057.164285714287"/>
    <n v="0"/>
    <n v="7874.3554839999997"/>
    <n v="472461.32903999998"/>
    <n v="472461.32903999998"/>
  </r>
  <r>
    <x v="0"/>
    <s v="06/17/2019"/>
    <n v="13148.181490000001"/>
    <n v="818.31697158399993"/>
    <n v="-1169.0441973886329"/>
    <n v="-4543.0259999999998"/>
    <n v="37710.459519999997"/>
    <n v="99918.307469113919"/>
    <n v="60"/>
    <n v="49099.018295039998"/>
    <n v="-70142.651843317974"/>
    <n v="0"/>
    <n v="13148.181490000001"/>
    <n v="788890.8894000001"/>
    <n v="788890.8894000001"/>
  </r>
  <r>
    <x v="0"/>
    <s v="06/24/2019"/>
    <n v="16959.830600000001"/>
    <n v="1105.116461162"/>
    <n v="-614.05128003072207"/>
    <n v="-4543.0259999999998"/>
    <n v="50927.025860000002"/>
    <n v="52483.015387241197"/>
    <n v="60"/>
    <n v="66306.987669719994"/>
    <n v="-36843.076801843323"/>
    <n v="0"/>
    <n v="16959.830600000001"/>
    <n v="1017589.8360000001"/>
    <n v="1017589.8360000001"/>
  </r>
  <r>
    <x v="0"/>
    <s v="07/01/2019"/>
    <n v="15549.94614"/>
    <n v="1105.0436448590001"/>
    <n v="-823.16239400921665"/>
    <n v="-4543.0259999999998"/>
    <n v="50923.670270000002"/>
    <n v="70355.760171727918"/>
    <n v="60"/>
    <n v="66302.618691540003"/>
    <n v="-49389.743640553002"/>
    <n v="0"/>
    <n v="15549.94614"/>
    <n v="932996.76839999994"/>
    <n v="932996.76839999994"/>
  </r>
  <r>
    <x v="0"/>
    <s v="07/08/2019"/>
    <n v="14441.078380000001"/>
    <n v="1153.3480994000001"/>
    <n v="-524.76715998463908"/>
    <n v="-4543.0259999999998"/>
    <n v="53149.682000000001"/>
    <n v="44851.894015781116"/>
    <n v="60"/>
    <n v="69200.885964000016"/>
    <n v="-31486.029599078345"/>
    <n v="0"/>
    <n v="14441.078380000001"/>
    <n v="866464.70280000009"/>
    <n v="866464.70280000009"/>
  </r>
  <r>
    <x v="0"/>
    <s v="07/15/2019"/>
    <n v="15104.119619999999"/>
    <n v="1107.6315109090001"/>
    <n v="-858.0977096774194"/>
    <n v="-4543.0259999999998"/>
    <n v="51042.926769999998"/>
    <n v="73341.684587813623"/>
    <n v="60"/>
    <n v="66457.89065454001"/>
    <n v="-51485.862580645167"/>
    <n v="0"/>
    <n v="15104.119619999999"/>
    <n v="906247.17719999992"/>
    <n v="906247.17719999992"/>
  </r>
  <r>
    <x v="0"/>
    <s v="07/22/2019"/>
    <n v="14460.185240000001"/>
    <n v="1067.001626796"/>
    <n v="-449.35062473118285"/>
    <n v="-4543.0259999999998"/>
    <n v="49170.581879999998"/>
    <n v="38406.036301810498"/>
    <n v="60"/>
    <n v="64020.097607759999"/>
    <n v="-26961.037483870972"/>
    <n v="0"/>
    <n v="14460.185240000001"/>
    <n v="867611.11440000008"/>
    <n v="867611.11440000008"/>
  </r>
  <r>
    <x v="0"/>
    <s v="07/29/2019"/>
    <n v="13427.74488"/>
    <n v="1142.8342402119999"/>
    <n v="-729.19870783410147"/>
    <n v="-4543.0259999999998"/>
    <n v="52665.172359999997"/>
    <n v="62324.675883256532"/>
    <n v="60"/>
    <n v="68570.054412719997"/>
    <n v="-43751.922470046091"/>
    <n v="0"/>
    <n v="13427.74488"/>
    <n v="805664.69279999996"/>
    <n v="805664.69279999996"/>
  </r>
  <r>
    <x v="0"/>
    <s v="08/05/2019"/>
    <n v="16822.060150000001"/>
    <n v="1155.669430209"/>
    <n v="-546.87672158218129"/>
    <n v="-4543.0259999999998"/>
    <n v="53256.655769999998"/>
    <n v="46741.600135229164"/>
    <n v="60"/>
    <n v="69340.165812539999"/>
    <n v="-32812.603294930879"/>
    <n v="0"/>
    <n v="16822.060150000001"/>
    <n v="1009323.6090000001"/>
    <n v="1009323.6090000001"/>
  </r>
  <r>
    <x v="0"/>
    <s v="08/12/2019"/>
    <n v="13106.95091"/>
    <n v="1224.8235461629999"/>
    <n v="-607.29159185867911"/>
    <n v="-4543.0259999999998"/>
    <n v="56443.481390000001"/>
    <n v="51905.26426142556"/>
    <n v="60"/>
    <n v="73489.41276978"/>
    <n v="-36437.495511520749"/>
    <n v="0"/>
    <n v="13106.95091"/>
    <n v="786417.05459999992"/>
    <n v="786417.05459999992"/>
  </r>
  <r>
    <x v="0"/>
    <s v="08/19/2019"/>
    <n v="13510.87644"/>
    <n v="1163.744627773"/>
    <n v="-493.94692795698933"/>
    <n v="-4543.0259999999998"/>
    <n v="53628.78469"/>
    <n v="42217.686150170026"/>
    <n v="60"/>
    <n v="69824.677666379997"/>
    <n v="-29636.815677419359"/>
    <n v="0"/>
    <n v="13510.87644"/>
    <n v="810652.58640000003"/>
    <n v="810652.58640000003"/>
  </r>
  <r>
    <x v="0"/>
    <s v="08/26/2019"/>
    <n v="16262.59815"/>
    <n v="1164.7396016339999"/>
    <n v="-370.48449539170508"/>
    <n v="-4543.0259999999998"/>
    <n v="53674.636019999998"/>
    <n v="31665.341486470519"/>
    <n v="60"/>
    <n v="69884.376098039997"/>
    <n v="-22229.069723502304"/>
    <n v="0"/>
    <n v="16262.59815"/>
    <n v="975755.88899999997"/>
    <n v="975755.88899999997"/>
  </r>
  <r>
    <x v="0"/>
    <s v="09/02/2019"/>
    <n v="15676.989939999999"/>
    <n v="1554.050247743"/>
    <n v="-403.71759416282646"/>
    <n v="-4543.0259999999998"/>
    <n v="71615.218789999999"/>
    <n v="34505.777278874055"/>
    <n v="60"/>
    <n v="93243.014864580007"/>
    <n v="-24223.055649769587"/>
    <n v="0"/>
    <n v="15676.989939999999"/>
    <n v="940619.39639999997"/>
    <n v="940619.39639999997"/>
  </r>
  <r>
    <x v="0"/>
    <s v="09/09/2019"/>
    <n v="14556.054700000001"/>
    <n v="1095.500029561"/>
    <n v="-420.25489400921663"/>
    <n v="-4543.0259999999998"/>
    <n v="50483.872329999998"/>
    <n v="35919.221710189457"/>
    <n v="60"/>
    <n v="65730.001773659998"/>
    <n v="-25215.293640552998"/>
    <n v="0"/>
    <n v="14556.054700000001"/>
    <n v="873363.28200000001"/>
    <n v="873363.28200000001"/>
  </r>
  <r>
    <x v="0"/>
    <s v="09/16/2019"/>
    <n v="16697.027600000001"/>
    <n v="1239.4950823850002"/>
    <n v="-401.39618471582185"/>
    <n v="-4543.0259999999998"/>
    <n v="57119.589050000002"/>
    <n v="34307.366215027505"/>
    <n v="60"/>
    <n v="74369.704943100005"/>
    <n v="-24083.771082949312"/>
    <n v="0"/>
    <n v="16697.027600000001"/>
    <n v="1001821.6560000001"/>
    <n v="1001821.6560000001"/>
  </r>
  <r>
    <x v="0"/>
    <s v="09/23/2019"/>
    <n v="16379.585709999999"/>
    <n v="1180.8251493499999"/>
    <n v="-367.65752480798773"/>
    <n v="-4543.0259999999998"/>
    <n v="54415.905500000001"/>
    <n v="31423.720069058778"/>
    <n v="60"/>
    <n v="70849.508961"/>
    <n v="-22059.451488479262"/>
    <n v="0"/>
    <n v="16379.585709999999"/>
    <n v="982775.1425999999"/>
    <n v="982775.1425999999"/>
  </r>
  <r>
    <x v="0"/>
    <s v="09/30/2019"/>
    <n v="16738.593379999998"/>
    <n v="1103.276267961"/>
    <n v="-283.8090447772658"/>
    <n v="-4543.0259999999998"/>
    <n v="50842.224329999997"/>
    <n v="24257.18331429622"/>
    <n v="60"/>
    <n v="66196.576077660007"/>
    <n v="-17028.542686635948"/>
    <n v="0"/>
    <n v="16738.593379999998"/>
    <n v="1004315.6027999999"/>
    <n v="1004315.6027999999"/>
  </r>
  <r>
    <x v="0"/>
    <s v="10/07/2019"/>
    <n v="15356.866389999999"/>
    <n v="956.54551783699992"/>
    <n v="-273.65675522273426"/>
    <n v="-4543.0259999999998"/>
    <n v="44080.438609999997"/>
    <n v="23389.466258353357"/>
    <n v="60"/>
    <n v="57392.731070219997"/>
    <n v="-16419.405313364055"/>
    <n v="0"/>
    <n v="15356.866389999999"/>
    <n v="921411.98339999991"/>
    <n v="921411.98339999991"/>
  </r>
  <r>
    <x v="0"/>
    <s v="10/14/2019"/>
    <n v="15074.62133"/>
    <n v="858.1637363320001"/>
    <n v="-288.00572726574507"/>
    <n v="-4543.0259999999998"/>
    <n v="39546.715960000001"/>
    <n v="24615.874125277354"/>
    <n v="60"/>
    <n v="51489.824179920004"/>
    <n v="-17280.343635944704"/>
    <n v="0"/>
    <n v="15074.62133"/>
    <n v="904477.27980000002"/>
    <n v="904477.27980000002"/>
  </r>
  <r>
    <x v="0"/>
    <s v="10/21/2019"/>
    <n v="15122.89127"/>
    <n v="797.64206938500013"/>
    <n v="-257.5798024577573"/>
    <n v="-4543.0259999999998"/>
    <n v="36757.699050000003"/>
    <n v="22015.367731432249"/>
    <n v="60"/>
    <n v="47858.52416310001"/>
    <n v="-15454.788147465439"/>
    <n v="0"/>
    <n v="15122.89127"/>
    <n v="907373.47620000003"/>
    <n v="907373.47620000003"/>
  </r>
  <r>
    <x v="0"/>
    <s v="10/28/2019"/>
    <n v="15413.85173"/>
    <n v="714.31184318200008"/>
    <n v="-494.5495122887865"/>
    <n v="-4543.0259999999998"/>
    <n v="32917.596460000001"/>
    <n v="42269.189084511665"/>
    <n v="60"/>
    <n v="42858.710590920004"/>
    <n v="-29672.970737327189"/>
    <n v="0"/>
    <n v="15413.85173"/>
    <n v="924831.10380000004"/>
    <n v="924831.10380000004"/>
  </r>
  <r>
    <x v="0"/>
    <s v="11/04/2019"/>
    <n v="20159.05486"/>
    <n v="433.56710322800001"/>
    <n v="-301.2886987711214"/>
    <n v="-4543.0259999999998"/>
    <n v="19980.05084"/>
    <n v="25751.170835138579"/>
    <n v="60"/>
    <n v="26014.026193680002"/>
    <n v="-18077.321926267283"/>
    <n v="0"/>
    <n v="20159.05486"/>
    <n v="1209543.2916000001"/>
    <n v="1209543.2916000001"/>
  </r>
  <r>
    <x v="0"/>
    <s v="11/11/2019"/>
    <n v="19615.34764"/>
    <n v="407.41366235499999"/>
    <n v="-524.64174093702002"/>
    <n v="-4543.0259999999998"/>
    <n v="18774.82315"/>
    <n v="44841.174439061542"/>
    <n v="60"/>
    <n v="24444.819741299998"/>
    <n v="-31478.504456221202"/>
    <n v="0"/>
    <n v="19615.34764"/>
    <n v="1176920.8584"/>
    <n v="1176920.8584"/>
  </r>
  <r>
    <x v="0"/>
    <s v="11/18/2019"/>
    <n v="18134.063900000001"/>
    <n v="697.34288195600004"/>
    <n v="-246.57895798771125"/>
    <n v="-4543.0259999999998"/>
    <n v="32135.616679999999"/>
    <n v="21075.124614334294"/>
    <n v="60"/>
    <n v="41840.572917360005"/>
    <n v="-14794.737479262674"/>
    <n v="0"/>
    <n v="18134.063900000001"/>
    <n v="1088043.834"/>
    <n v="1088043.834"/>
  </r>
  <r>
    <x v="0"/>
    <s v="11/25/2019"/>
    <n v="11153.694439999999"/>
    <n v="770.39748220399997"/>
    <n v="-558.74557403993867"/>
    <n v="-4543.0259999999998"/>
    <n v="35502.188119999999"/>
    <n v="47756.031969225522"/>
    <n v="60"/>
    <n v="46223.848932239998"/>
    <n v="-33524.734442396322"/>
    <n v="0"/>
    <n v="11153.694439999999"/>
    <n v="669221.66639999999"/>
    <n v="669221.66639999999"/>
  </r>
  <r>
    <x v="0"/>
    <s v="12/02/2019"/>
    <n v="11099.72597"/>
    <n v="803.07307117100004"/>
    <n v="-359.03118379416287"/>
    <n v="-4543.0259999999998"/>
    <n v="37007.975630000001"/>
    <n v="30686.425965313065"/>
    <n v="60"/>
    <n v="48184.384270260001"/>
    <n v="-21541.871027649773"/>
    <n v="0"/>
    <n v="11099.72597"/>
    <n v="665983.55819999997"/>
    <n v="665983.55819999997"/>
  </r>
  <r>
    <x v="0"/>
    <s v="12/09/2019"/>
    <n v="9150.4919860000009"/>
    <n v="482.31477592900001"/>
    <n v="-658.05709731182799"/>
    <n v="-4543.0259999999998"/>
    <n v="22226.487369999999"/>
    <n v="56244.196351438288"/>
    <n v="60"/>
    <n v="28938.886555739999"/>
    <n v="-39483.425838709678"/>
    <n v="0"/>
    <n v="9150.4919860000009"/>
    <n v="549029.51916000003"/>
    <n v="549029.51916000003"/>
  </r>
  <r>
    <x v="0"/>
    <s v="12/16/2019"/>
    <n v="8910.8183329999993"/>
    <n v="796.13518275900003"/>
    <n v="-403.17943855606757"/>
    <n v="-4543.0259999999998"/>
    <n v="36688.257270000002"/>
    <n v="34459.781073168167"/>
    <n v="60"/>
    <n v="47768.11096554"/>
    <n v="-24190.766313364053"/>
    <n v="0"/>
    <n v="8910.8183329999993"/>
    <n v="534649.09997999994"/>
    <n v="534649.09997999994"/>
  </r>
  <r>
    <x v="0"/>
    <s v="12/23/2019"/>
    <n v="8504.5463490000002"/>
    <n v="826.19542783399993"/>
    <n v="-661.89681298003075"/>
    <n v="-4543.0259999999998"/>
    <n v="38073.522019999997"/>
    <n v="56572.377177780407"/>
    <n v="60"/>
    <n v="49571.725670039996"/>
    <n v="-39713.808778801846"/>
    <n v="0"/>
    <n v="8504.5463490000002"/>
    <n v="510272.78094000003"/>
    <n v="510272.78094000003"/>
  </r>
  <r>
    <x v="0"/>
    <s v="12/30/2019"/>
    <n v="9631.5153329999994"/>
    <n v="964.77898804000006"/>
    <n v="-586.77892081413211"/>
    <n v="-4543.0259999999998"/>
    <n v="44459.861199999999"/>
    <n v="50152.044514028385"/>
    <n v="60"/>
    <n v="57886.739282400005"/>
    <n v="-35206.735248847923"/>
    <n v="0"/>
    <n v="9631.5153329999994"/>
    <n v="577890.91998000001"/>
    <n v="577890.91998000001"/>
  </r>
  <r>
    <x v="1"/>
    <s v="01/06/2020"/>
    <n v="9466.9282509999994"/>
    <n v="718.38076678200002"/>
    <n v="-753.23626244239642"/>
    <n v="-4543.0259999999998"/>
    <n v="33105.104460000002"/>
    <n v="64379.167730119349"/>
    <n v="60"/>
    <n v="43102.846006920001"/>
    <n v="-45194.175746543784"/>
    <n v="0"/>
    <n v="9466.9282509999994"/>
    <n v="568015.69505999994"/>
    <n v="568015.69505999994"/>
  </r>
  <r>
    <x v="1"/>
    <s v="01/13/2020"/>
    <n v="9676.0979850000003"/>
    <n v="369.39582503600002"/>
    <n v="-986.91038940092164"/>
    <n v="-4845.8944000000001"/>
    <n v="17022.84908"/>
    <n v="84351.315333412102"/>
    <n v="64"/>
    <n v="23641.332802304001"/>
    <n v="-63162.264921658985"/>
    <n v="-302.86840000000029"/>
    <n v="9978.9663849999997"/>
    <n v="619270.27104000002"/>
    <n v="598737.98309999995"/>
  </r>
  <r>
    <x v="1"/>
    <s v="01/20/2020"/>
    <n v="9169.5988369999995"/>
    <n v="497.69843302200007"/>
    <n v="-946.70093394777268"/>
    <n v="-4845.8944000000001"/>
    <n v="22935.411660000002"/>
    <n v="80914.609739125866"/>
    <n v="64"/>
    <n v="31852.699713408005"/>
    <n v="-60588.859772657452"/>
    <n v="-302.86840000000029"/>
    <n v="9472.4672370000008"/>
    <n v="586854.32556799997"/>
    <n v="568348.03422000003"/>
  </r>
  <r>
    <x v="1"/>
    <s v="01/27/2020"/>
    <n v="9212.5054490000002"/>
    <n v="525.10486487900005"/>
    <n v="-1508.9927887864826"/>
    <n v="-4845.8944000000001"/>
    <n v="24198.380870000001"/>
    <n v="128973.74263132329"/>
    <n v="64"/>
    <n v="33606.711352256003"/>
    <n v="-96575.538482334887"/>
    <n v="-302.86840000000029"/>
    <n v="9515.3738489999996"/>
    <n v="589600.34873600001"/>
    <n v="570922.43093999999"/>
  </r>
  <r>
    <x v="1"/>
    <s v="02/03/2020"/>
    <n v="9080.4335339999998"/>
    <n v="566.94295117599995"/>
    <n v="-1128.2041812596005"/>
    <n v="-4845.8944000000001"/>
    <n v="26126.403279999999"/>
    <n v="96427.707799965865"/>
    <n v="64"/>
    <n v="36284.348875263997"/>
    <n v="-72205.067600614435"/>
    <n v="-302.86840000000029"/>
    <n v="9383.3019339999992"/>
    <n v="581147.74617599999"/>
    <n v="562998.11603999999"/>
  </r>
  <r>
    <x v="1"/>
    <s v="02/10/2020"/>
    <n v="9726.7143789999991"/>
    <n v="585.97495136600003"/>
    <n v="-1173.1650407066054"/>
    <n v="-4845.8944000000001"/>
    <n v="27003.453979999998"/>
    <n v="100270.51629970985"/>
    <n v="64"/>
    <n v="37502.396887424002"/>
    <n v="-75082.562605222745"/>
    <n v="-302.86840000000029"/>
    <n v="10029.582779"/>
    <n v="622509.72025599994"/>
    <n v="601774.96674000006"/>
  </r>
  <r>
    <x v="1"/>
    <s v="02/17/2020"/>
    <n v="9310.3861579999993"/>
    <n v="577.01405007400001"/>
    <n v="-1228.5206067588326"/>
    <n v="-4845.8944000000001"/>
    <n v="26590.50922"/>
    <n v="105001.76126143869"/>
    <n v="64"/>
    <n v="36928.899204736001"/>
    <n v="-78625.318832565288"/>
    <n v="-302.86840000000029"/>
    <n v="9613.2545580000005"/>
    <n v="595864.71411199996"/>
    <n v="576795.27347999997"/>
  </r>
  <r>
    <x v="1"/>
    <s v="02/24/2020"/>
    <n v="11503.65149"/>
    <n v="624.27728957300008"/>
    <n v="-1307.5816582181262"/>
    <n v="-4845.8944000000001"/>
    <n v="28768.538690000001"/>
    <n v="111759.11608701933"/>
    <n v="64"/>
    <n v="39953.746532672005"/>
    <n v="-83685.226125960078"/>
    <n v="-302.86840000000029"/>
    <n v="11806.51989"/>
    <n v="736233.69536000001"/>
    <n v="708391.19339999999"/>
  </r>
  <r>
    <x v="1"/>
    <s v="03/02/2020"/>
    <n v="9509.4996549999996"/>
    <n v="690.32585624800004"/>
    <n v="-1205.545370967742"/>
    <n v="-4845.8944000000001"/>
    <n v="31812.25144"/>
    <n v="103038.0658946788"/>
    <n v="64"/>
    <n v="44180.854799872002"/>
    <n v="-77154.903741935486"/>
    <n v="-302.86840000000029"/>
    <n v="9812.368054999999"/>
    <n v="608607.97791999998"/>
    <n v="588742.08329999994"/>
  </r>
  <r>
    <x v="1"/>
    <s v="03/09/2020"/>
    <n v="11630.36008"/>
    <n v="774.96925013900011"/>
    <n v="-1001.698746543779"/>
    <n v="-4845.8944000000001"/>
    <n v="35712.868670000003"/>
    <n v="85615.277482374266"/>
    <n v="64"/>
    <n v="49598.032008896007"/>
    <n v="-64108.719778801853"/>
    <n v="-302.86840000000029"/>
    <n v="11933.228480000002"/>
    <n v="744343.04512000002"/>
    <n v="715993.70880000014"/>
  </r>
  <r>
    <x v="1"/>
    <s v="03/16/2020"/>
    <n v="13698.257659999999"/>
    <n v="749.49890964200006"/>
    <n v="-1145.239603686636"/>
    <n v="-4845.8944000000001"/>
    <n v="34539.120260000003"/>
    <n v="97883.726810823588"/>
    <n v="64"/>
    <n v="47967.930217088004"/>
    <n v="-73295.334635944702"/>
    <n v="-302.86840000000029"/>
    <n v="14001.126059999999"/>
    <n v="876688.49023999996"/>
    <n v="840067.56359999988"/>
  </r>
  <r>
    <x v="1"/>
    <s v="03/23/2020"/>
    <n v="12989.292939999999"/>
    <n v="782.48403717400004"/>
    <n v="-2099.1353248847927"/>
    <n v="-4845.8944000000001"/>
    <n v="36059.17222"/>
    <n v="179413.27563117887"/>
    <n v="64"/>
    <n v="50078.978379136002"/>
    <n v="-134344.66079262673"/>
    <n v="-302.86840000000029"/>
    <n v="13292.161339999999"/>
    <n v="831314.74815999996"/>
    <n v="797529.68039999995"/>
  </r>
  <r>
    <x v="1"/>
    <s v="03/30/2020"/>
    <n v="13192.093720000001"/>
    <n v="883.10938688699991"/>
    <n v="-1564.2997219662061"/>
    <n v="-4845.8944000000001"/>
    <n v="40696.285109999997"/>
    <n v="133700.83093728256"/>
    <n v="64"/>
    <n v="56519.000760767995"/>
    <n v="-100115.18220583719"/>
    <n v="-302.86840000000029"/>
    <n v="13494.96212"/>
    <n v="844293.99808000005"/>
    <n v="809697.72719999996"/>
  </r>
  <r>
    <x v="1"/>
    <s v="04/06/2020"/>
    <n v="11524.099179999999"/>
    <n v="1522.233753964"/>
    <n v="-1781.4081881720431"/>
    <n v="-4845.8944000000001"/>
    <n v="70149.020919999995"/>
    <n v="152257.11010017461"/>
    <n v="64"/>
    <n v="97422.960253696001"/>
    <n v="-114010.12404301076"/>
    <n v="-302.86840000000029"/>
    <n v="11826.96758"/>
    <n v="737542.34751999995"/>
    <n v="709618.05480000004"/>
  </r>
  <r>
    <x v="1"/>
    <s v="04/13/2020"/>
    <n v="11441.302820000001"/>
    <n v="1678.2514756559999"/>
    <n v="-1991.6950046082952"/>
    <n v="-4845.8944000000001"/>
    <n v="77338.777679999999"/>
    <n v="170230.34227421327"/>
    <n v="64"/>
    <n v="107408.09444198399"/>
    <n v="-127468.48029493089"/>
    <n v="-302.86840000000029"/>
    <n v="11744.17122"/>
    <n v="732243.38048000005"/>
    <n v="704650.27320000005"/>
  </r>
  <r>
    <x v="1"/>
    <s v="04/20/2020"/>
    <n v="10510.09526"/>
    <n v="1392.220405646"/>
    <n v="-1629.5454969278035"/>
    <n v="-4845.8944000000001"/>
    <n v="64157.622380000001"/>
    <n v="139277.39289981226"/>
    <n v="64"/>
    <n v="89102.105961344001"/>
    <n v="-104290.91180337942"/>
    <n v="-302.86840000000029"/>
    <n v="10812.963660000001"/>
    <n v="672646.09664"/>
    <n v="648777.81960000005"/>
  </r>
  <r>
    <x v="1"/>
    <s v="04/27/2020"/>
    <n v="9816.8853060000001"/>
    <n v="1358.6995971220001"/>
    <n v="-1536.0139592933949"/>
    <n v="-4845.8944000000001"/>
    <n v="62612.884660000003"/>
    <n v="131283.24438405083"/>
    <n v="64"/>
    <n v="86956.774215808007"/>
    <n v="-98304.893394777275"/>
    <n v="-302.86840000000029"/>
    <n v="10119.753706"/>
    <n v="628280.65958400001"/>
    <n v="607185.22236000001"/>
  </r>
  <r>
    <x v="1"/>
    <s v="05/04/2020"/>
    <n v="10818.821739999999"/>
    <n v="1726.3898271130001"/>
    <n v="-726.90611167434724"/>
    <n v="-4845.8944000000001"/>
    <n v="79557.134890000001"/>
    <n v="62128.727493533952"/>
    <n v="64"/>
    <n v="110488.94893523201"/>
    <n v="-46521.991147158224"/>
    <n v="-302.86840000000029"/>
    <n v="11121.690139999999"/>
    <n v="692404.59135999996"/>
    <n v="667301.40839999996"/>
  </r>
  <r>
    <x v="1"/>
    <s v="05/11/2020"/>
    <n v="6954.8801940000003"/>
    <n v="1624.6870697960001"/>
    <n v="-778.64461520737336"/>
    <n v="-4845.8944000000001"/>
    <n v="74870.371880000006"/>
    <n v="66550.821812596012"/>
    <n v="64"/>
    <n v="103979.972466944"/>
    <n v="-49833.255373271895"/>
    <n v="-302.86840000000029"/>
    <n v="7257.7485940000006"/>
    <n v="445112.33241600002"/>
    <n v="435464.91564000002"/>
  </r>
  <r>
    <x v="1"/>
    <s v="05/18/2020"/>
    <n v="17141.513279999999"/>
    <n v="1902.3966036250001"/>
    <n v="-743.46985806451607"/>
    <n v="-4845.8944000000001"/>
    <n v="87668.046249999999"/>
    <n v="63544.432313206504"/>
    <n v="64"/>
    <n v="121753.38263200001"/>
    <n v="-47582.070916129029"/>
    <n v="-302.86840000000029"/>
    <n v="17444.381679999999"/>
    <n v="1097056.8499199999"/>
    <n v="1046662.9007999999"/>
  </r>
  <r>
    <x v="1"/>
    <s v="05/25/2020"/>
    <n v="10803.06697"/>
    <n v="1586.8676225570002"/>
    <n v="-870.6202926267282"/>
    <n v="-4845.8944000000001"/>
    <n v="73127.540210000006"/>
    <n v="74411.990822797277"/>
    <n v="64"/>
    <n v="101559.52784364801"/>
    <n v="-55719.698728110605"/>
    <n v="-302.86840000000029"/>
    <n v="11105.935369999999"/>
    <n v="691396.28607999999"/>
    <n v="666356.12219999998"/>
  </r>
  <r>
    <x v="1"/>
    <s v="06/01/2020"/>
    <n v="10867.426890000001"/>
    <n v="1383.5456405539999"/>
    <n v="-923.38333102918591"/>
    <n v="-4845.8944000000001"/>
    <n v="63757.863619999996"/>
    <n v="78921.652224716745"/>
    <n v="64"/>
    <n v="88546.920995455992"/>
    <n v="-59096.533185867898"/>
    <n v="-302.86840000000029"/>
    <n v="11170.295290000002"/>
    <n v="695515.32096000004"/>
    <n v="670217.71740000008"/>
  </r>
  <r>
    <x v="1"/>
    <s v="06/08/2020"/>
    <n v="9480.0013589999999"/>
    <n v="809.2591650359999"/>
    <n v="-616.3794213517665"/>
    <n v="-4845.8944000000001"/>
    <n v="37293.049079999997"/>
    <n v="52682.00182493731"/>
    <n v="64"/>
    <n v="51792.586562303994"/>
    <n v="-39448.282966513056"/>
    <n v="-302.86840000000029"/>
    <n v="9782.8697590000011"/>
    <n v="606720.08697599999"/>
    <n v="586972.18554000009"/>
  </r>
  <r>
    <x v="1"/>
    <s v="06/15/2020"/>
    <n v="13342.93728"/>
    <n v="1747.062805824"/>
    <n v="-774.43295852534561"/>
    <n v="-4845.8944000000001"/>
    <n v="80509.806719999993"/>
    <n v="66190.851156012446"/>
    <n v="64"/>
    <n v="111812.019572736"/>
    <n v="-49563.709345622119"/>
    <n v="-302.86840000000029"/>
    <n v="13645.805680000001"/>
    <n v="853947.98592000001"/>
    <n v="818748.34080000012"/>
  </r>
  <r>
    <x v="1"/>
    <s v="06/22/2020"/>
    <n v="18592.293109999999"/>
    <n v="2029.1432452270001"/>
    <n v="-462.8514516897082"/>
    <n v="-5073.0457000000006"/>
    <n v="93508.905310000002"/>
    <n v="39559.953135872493"/>
    <n v="67"/>
    <n v="135952.59743020902"/>
    <n v="-31011.04726321045"/>
    <n v="-530.01970000000074"/>
    <n v="19122.312809999999"/>
    <n v="1245683.6383699998"/>
    <n v="1147338.7686000001"/>
  </r>
  <r>
    <x v="1"/>
    <s v="06/29/2020"/>
    <n v="17388.896720000001"/>
    <n v="2105.436937422"/>
    <n v="-684.53305606758829"/>
    <n v="-5073.0457000000006"/>
    <n v="97024.743659999993"/>
    <n v="58507.098809195581"/>
    <n v="67"/>
    <n v="141064.27480727399"/>
    <n v="-45863.714756528418"/>
    <n v="-530.01970000000074"/>
    <n v="17918.916420000001"/>
    <n v="1165056.08024"/>
    <n v="1075134.9852"/>
  </r>
  <r>
    <x v="1"/>
    <s v="07/06/2020"/>
    <n v="16167.063899999999"/>
    <n v="2221.88294881"/>
    <n v="-685.44944201228873"/>
    <n v="-5073.0457000000006"/>
    <n v="102390.91929999999"/>
    <n v="58585.422394212714"/>
    <n v="67"/>
    <n v="148866.15757027001"/>
    <n v="-45925.112614823345"/>
    <n v="-530.01970000000074"/>
    <n v="16697.083599999998"/>
    <n v="1083193.2812999999"/>
    <n v="1001825.0159999998"/>
  </r>
  <r>
    <x v="1"/>
    <s v="07/13/2020"/>
    <n v="17329.900130000002"/>
    <n v="2601.8956316500003"/>
    <n v="-720.64969400921666"/>
    <n v="-5073.0457000000006"/>
    <n v="119903.0245"/>
    <n v="61593.990940958691"/>
    <n v="67"/>
    <n v="174327.00732055001"/>
    <n v="-48283.529498617514"/>
    <n v="-530.01970000000074"/>
    <n v="17859.919830000003"/>
    <n v="1161103.30871"/>
    <n v="1071595.1898000001"/>
  </r>
  <r>
    <x v="1"/>
    <s v="07/20/2020"/>
    <n v="16846.19512"/>
    <n v="2049.7983635360001"/>
    <n v="-650.84960453149006"/>
    <n v="-5073.0457000000006"/>
    <n v="94460.754079999999"/>
    <n v="55628.171327477779"/>
    <n v="67"/>
    <n v="137336.49035691202"/>
    <n v="-43606.923503609833"/>
    <n v="-530.01970000000074"/>
    <n v="17376.214820000001"/>
    <n v="1128695.0730399999"/>
    <n v="1042572.8892000001"/>
  </r>
  <r>
    <x v="1"/>
    <s v="07/27/2020"/>
    <n v="15326.697679999999"/>
    <n v="1759.0077127420002"/>
    <n v="-678.2137268817205"/>
    <n v="-5073.0457000000006"/>
    <n v="81060.263260000007"/>
    <n v="57966.985203565855"/>
    <n v="67"/>
    <n v="117853.51675371401"/>
    <n v="-45440.319701075277"/>
    <n v="-530.01970000000074"/>
    <n v="15856.71738"/>
    <n v="1026888.7445599999"/>
    <n v="951403.04280000005"/>
  </r>
  <r>
    <x v="1"/>
    <s v="08/03/2020"/>
    <n v="14744.106330000001"/>
    <n v="1763.702307451"/>
    <n v="-561.8295686635945"/>
    <n v="-5073.0457000000006"/>
    <n v="81276.604030000002"/>
    <n v="48019.621253298676"/>
    <n v="67"/>
    <n v="118168.05459921701"/>
    <n v="-37642.581100460833"/>
    <n v="-530.01970000000074"/>
    <n v="15274.126030000001"/>
    <n v="987855.12411000009"/>
    <n v="916447.56180000002"/>
  </r>
  <r>
    <x v="1"/>
    <s v="08/10/2020"/>
    <n v="17749.915639999999"/>
    <n v="1834.4726721720001"/>
    <n v="-512.7184666666667"/>
    <n v="-5073.0457000000006"/>
    <n v="84537.911160000003"/>
    <n v="43822.091168091167"/>
    <n v="67"/>
    <n v="122909.66903552401"/>
    <n v="-34352.137266666672"/>
    <n v="-530.01970000000074"/>
    <n v="18279.93534"/>
    <n v="1189244.34788"/>
    <n v="1096796.1203999999"/>
  </r>
  <r>
    <x v="1"/>
    <s v="08/17/2020"/>
    <n v="15334.40746"/>
    <n v="1780.0019078729999"/>
    <n v="-501.30517027649768"/>
    <n v="-5073.0457000000006"/>
    <n v="82027.737689999994"/>
    <n v="42846.595750128006"/>
    <n v="67"/>
    <n v="119260.127827491"/>
    <n v="-33587.446408525342"/>
    <n v="-530.01970000000074"/>
    <n v="15864.427160000001"/>
    <n v="1027405.2998200001"/>
    <n v="951865.6296000001"/>
  </r>
  <r>
    <x v="1"/>
    <s v="08/24/2020"/>
    <n v="17284.647059999999"/>
    <n v="1675.265593197"/>
    <n v="-370.02926935483873"/>
    <n v="-5073.0457000000006"/>
    <n v="77201.179409999997"/>
    <n v="31626.433278191344"/>
    <n v="67"/>
    <n v="112242.794744199"/>
    <n v="-24791.961046774195"/>
    <n v="-530.01970000000074"/>
    <n v="17814.66676"/>
    <n v="1158071.35302"/>
    <n v="1068880.0056"/>
  </r>
  <r>
    <x v="1"/>
    <s v="08/31/2020"/>
    <n v="15838.22494"/>
    <n v="1388.8222168940001"/>
    <n v="-366.24623986175118"/>
    <n v="-5073.0457000000006"/>
    <n v="64001.023820000002"/>
    <n v="31303.097424081298"/>
    <n v="67"/>
    <n v="93051.088531898014"/>
    <n v="-24538.498070737329"/>
    <n v="-530.01970000000074"/>
    <n v="16368.244640000001"/>
    <n v="1061161.0709800001"/>
    <n v="982094.67840000009"/>
  </r>
  <r>
    <x v="1"/>
    <s v="09/07/2020"/>
    <n v="15570.72903"/>
    <n v="1342.335423793"/>
    <n v="-407.98671405529956"/>
    <n v="-5073.0457000000006"/>
    <n v="61858.775289999998"/>
    <n v="34870.659320965773"/>
    <n v="67"/>
    <n v="89936.473394130997"/>
    <n v="-27335.109841705071"/>
    <n v="-530.01970000000074"/>
    <n v="16100.748730000001"/>
    <n v="1043238.84501"/>
    <n v="966044.92380000011"/>
  </r>
  <r>
    <x v="1"/>
    <s v="09/14/2020"/>
    <n v="16074.881719999999"/>
    <n v="1486.262056734"/>
    <n v="-394.74932142857148"/>
    <n v="-5073.0457000000006"/>
    <n v="68491.339019999999"/>
    <n v="33739.258241758245"/>
    <n v="67"/>
    <n v="99579.557801178002"/>
    <n v="-26448.204535714289"/>
    <n v="-530.01970000000074"/>
    <n v="16604.901420000002"/>
    <n v="1077017.0752399999"/>
    <n v="996294.08520000009"/>
  </r>
  <r>
    <x v="1"/>
    <s v="09/21/2020"/>
    <n v="16253.882750000001"/>
    <n v="1390.3016256779999"/>
    <n v="-440.21711221198166"/>
    <n v="-5073.0457000000006"/>
    <n v="64069.199339999999"/>
    <n v="37625.394206152276"/>
    <n v="67"/>
    <n v="93150.208920425997"/>
    <n v="-29494.546518202769"/>
    <n v="-530.01970000000074"/>
    <n v="16783.902450000001"/>
    <n v="1089010.1442500001"/>
    <n v="1007034.1470000001"/>
  </r>
  <r>
    <x v="1"/>
    <s v="09/28/2020"/>
    <n v="14722.653029999999"/>
    <n v="1428.6013859250002"/>
    <n v="-302.66154185867896"/>
    <n v="-5073.0457000000006"/>
    <n v="65834.165250000005"/>
    <n v="25868.507851169143"/>
    <n v="67"/>
    <n v="95716.292856975007"/>
    <n v="-20278.323304531492"/>
    <n v="-530.01970000000074"/>
    <n v="15252.67273"/>
    <n v="986417.75300999999"/>
    <n v="915160.36380000005"/>
  </r>
  <r>
    <x v="1"/>
    <s v="10/05/2020"/>
    <n v="15157.082469999999"/>
    <n v="1500.2411505130001"/>
    <n v="-245.88951866359449"/>
    <n v="-5073.0457000000006"/>
    <n v="69135.536890000003"/>
    <n v="21016.198176375598"/>
    <n v="67"/>
    <n v="100516.15708437101"/>
    <n v="-16474.597750460831"/>
    <n v="-530.01970000000074"/>
    <n v="15687.10217"/>
    <n v="1015524.5254899999"/>
    <n v="941226.13020000001"/>
  </r>
  <r>
    <x v="1"/>
    <s v="10/12/2020"/>
    <n v="15502.34662"/>
    <n v="1315.3505025009999"/>
    <n v="-241.72661105990784"/>
    <n v="-5073.0457000000006"/>
    <n v="60615.230530000001"/>
    <n v="20660.394107684431"/>
    <n v="67"/>
    <n v="88128.483667566994"/>
    <n v="-16195.682941013825"/>
    <n v="-530.01970000000074"/>
    <n v="16032.366320000001"/>
    <n v="1038657.22354"/>
    <n v="961941.97920000006"/>
  </r>
  <r>
    <x v="1"/>
    <s v="10/19/2020"/>
    <n v="15794.983120000001"/>
    <n v="837.01786340900003"/>
    <n v="-213.08974754224272"/>
    <n v="-5073.0457000000006"/>
    <n v="38572.251770000003"/>
    <n v="18212.798935234419"/>
    <n v="67"/>
    <n v="56080.196848403"/>
    <n v="-14277.013085330262"/>
    <n v="-530.01970000000074"/>
    <n v="16325.002820000002"/>
    <n v="1058263.86904"/>
    <n v="979500.16920000012"/>
  </r>
  <r>
    <x v="1"/>
    <s v="10/26/2020"/>
    <n v="14369.679099999999"/>
    <n v="756.60496307200003"/>
    <n v="-232.41005806451616"/>
    <n v="-5073.0457000000006"/>
    <n v="34866.588159999999"/>
    <n v="19864.107526881722"/>
    <n v="67"/>
    <n v="50692.532525824005"/>
    <n v="-15571.473890322583"/>
    <n v="-530.01970000000074"/>
    <n v="14899.6988"/>
    <n v="962768.49969999993"/>
    <n v="893981.92799999996"/>
  </r>
  <r>
    <x v="1"/>
    <s v="11/02/2020"/>
    <n v="16223.714029999999"/>
    <n v="651.34849223500009"/>
    <n v="-212.95057549923195"/>
    <n v="-5073.0457000000006"/>
    <n v="30016.059550000002"/>
    <n v="18200.903888823243"/>
    <n v="67"/>
    <n v="43640.348979745009"/>
    <n v="-14267.688558448541"/>
    <n v="-530.01970000000074"/>
    <n v="16753.73373"/>
    <n v="1086988.8400099999"/>
    <n v="1005224.0238"/>
  </r>
  <r>
    <x v="1"/>
    <s v="11/09/2020"/>
    <n v="17306.10037"/>
    <n v="506.05153771200003"/>
    <n v="-208.12224846390171"/>
    <n v="-5073.0457000000006"/>
    <n v="23320.34736"/>
    <n v="17788.226364436043"/>
    <n v="67"/>
    <n v="33905.453026704003"/>
    <n v="-13944.190647081416"/>
    <n v="-530.01970000000074"/>
    <n v="17836.120070000001"/>
    <n v="1159508.7247899999"/>
    <n v="1070167.2042"/>
  </r>
  <r>
    <x v="1"/>
    <s v="11/16/2020"/>
    <n v="21239.765159999999"/>
    <n v="582.21470983200004"/>
    <n v="-203.92102235023043"/>
    <n v="-5073.0457000000006"/>
    <n v="26830.170959999999"/>
    <n v="17429.147209421404"/>
    <n v="67"/>
    <n v="39008.385558744005"/>
    <n v="-13662.708497465439"/>
    <n v="-530.01970000000074"/>
    <n v="21769.78486"/>
    <n v="1423064.26572"/>
    <n v="1306187.0915999999"/>
  </r>
  <r>
    <x v="1"/>
    <s v="11/23/2020"/>
    <n v="12648.72171"/>
    <n v="576.146221287"/>
    <n v="-206.06890138248849"/>
    <n v="-5603.0654000000004"/>
    <n v="26550.517110000001"/>
    <n v="17612.726613887906"/>
    <n v="74"/>
    <n v="42634.820375238"/>
    <n v="-15249.098702304149"/>
    <n v="-1060.0394000000006"/>
    <n v="13708.761109999999"/>
    <n v="936005.40654"/>
    <n v="822525.6666"/>
  </r>
  <r>
    <x v="1"/>
    <s v="11/30/2020"/>
    <n v="11093.692220000001"/>
    <n v="588.016113475"/>
    <n v="-179.11173087557603"/>
    <n v="-5603.0654000000004"/>
    <n v="27097.516749999999"/>
    <n v="15308.69494663043"/>
    <n v="74"/>
    <n v="43513.19239715"/>
    <n v="-13254.268084792626"/>
    <n v="-1060.0394000000006"/>
    <n v="12153.731620000002"/>
    <n v="820933.22428000008"/>
    <n v="729223.89720000012"/>
  </r>
  <r>
    <x v="1"/>
    <s v="12/07/2020"/>
    <n v="10078.68268"/>
    <n v="601.65777898099998"/>
    <n v="-230.53809178187404"/>
    <n v="-5603.0654000000004"/>
    <n v="27726.164929999999"/>
    <n v="19704.110408707184"/>
    <n v="74"/>
    <n v="44522.675644593997"/>
    <n v="-17059.818791858681"/>
    <n v="-1060.0394000000006"/>
    <n v="11138.72208"/>
    <n v="745822.51832000003"/>
    <n v="668323.32479999994"/>
  </r>
  <r>
    <x v="1"/>
    <s v="12/14/2020"/>
    <n v="9702.5794089999999"/>
    <n v="656.6374334520001"/>
    <n v="-267.79253579109064"/>
    <n v="-5603.0654000000004"/>
    <n v="30259.789560000001"/>
    <n v="22888.250922315437"/>
    <n v="74"/>
    <n v="48591.170075448004"/>
    <n v="-19816.647648540707"/>
    <n v="-1060.0394000000006"/>
    <n v="10762.618809"/>
    <n v="717990.87626599998"/>
    <n v="645757.12853999995"/>
  </r>
  <r>
    <x v="1"/>
    <s v="12/21/2020"/>
    <n v="10236.56561"/>
    <n v="602.05098732099998"/>
    <n v="-296.25385384024582"/>
    <n v="-5603.0654000000004"/>
    <n v="27744.28513"/>
    <n v="25320.842208568018"/>
    <n v="74"/>
    <n v="44551.773061754"/>
    <n v="-21922.785184178192"/>
    <n v="-1060.0394000000006"/>
    <n v="11296.605009999999"/>
    <n v="757505.85514"/>
    <n v="677796.30059999996"/>
  </r>
  <r>
    <x v="1"/>
    <s v="12/28/2020"/>
    <n v="9541.3444060000002"/>
    <n v="682.95986329200002"/>
    <n v="-465.55476597542247"/>
    <n v="-5603.0654000000004"/>
    <n v="31472.804759999999"/>
    <n v="39791.005638924995"/>
    <n v="74"/>
    <n v="50539.029883608004"/>
    <n v="-34451.05268218126"/>
    <n v="-1060.0394000000006"/>
    <n v="10601.383806000002"/>
    <n v="706059.48604400002"/>
    <n v="636083.02836000011"/>
  </r>
  <r>
    <x v="2"/>
    <s v="01/04/2021"/>
    <n v="9472.6267850000004"/>
    <n v="694.72149266100007"/>
    <n v="-530.9949069892474"/>
    <n v="-5603.0654000000004"/>
    <n v="32014.815330000001"/>
    <n v="45384.180084551059"/>
    <n v="74"/>
    <n v="51409.390456914007"/>
    <n v="-39293.623117204304"/>
    <n v="-1060.0394000000006"/>
    <n v="10532.666185000002"/>
    <n v="700974.38208999997"/>
    <n v="631959.97110000008"/>
  </r>
  <r>
    <x v="2"/>
    <s v="01/11/2021"/>
    <n v="9436.4243310000002"/>
    <n v="855.12176067500002"/>
    <n v="-505.63875000000013"/>
    <n v="-5603.0654000000004"/>
    <n v="39406.532749999998"/>
    <n v="43216.987179487187"/>
    <n v="74"/>
    <n v="63279.010289949998"/>
    <n v="-37417.267500000009"/>
    <n v="-1060.0394000000006"/>
    <n v="10496.463731"/>
    <n v="698295.40049400006"/>
    <n v="629787.82386"/>
  </r>
  <r>
    <x v="2"/>
    <s v="01/18/2021"/>
    <n v="10821.5034"/>
    <n v="1243.763015817"/>
    <n v="-492.08294423963133"/>
    <n v="-5603.0654000000004"/>
    <n v="57316.26801"/>
    <n v="42058.371302532592"/>
    <n v="74"/>
    <n v="92038.463170457995"/>
    <n v="-36414.137873732718"/>
    <n v="-1060.0394000000006"/>
    <n v="11881.542799999999"/>
    <n v="800791.25159999996"/>
    <n v="712892.56799999997"/>
  </r>
  <r>
    <x v="2"/>
    <s v="01/25/2021"/>
    <n v="9911.4139350000005"/>
    <n v="1115.3010478050001"/>
    <n v="-526.04715069124427"/>
    <n v="-5603.0654000000004"/>
    <n v="51396.361649999999"/>
    <n v="44961.294930875578"/>
    <n v="74"/>
    <n v="82532.27753757"/>
    <n v="-38927.489151152076"/>
    <n v="-1060.0394000000006"/>
    <n v="10971.453335000002"/>
    <n v="733444.63118999999"/>
    <n v="658287.20010000013"/>
  </r>
  <r>
    <x v="2"/>
    <s v="02/01/2021"/>
    <n v="10103.488069999999"/>
    <n v="1152.701182689"/>
    <n v="-475.10580099846391"/>
    <n v="-5603.0654000000004"/>
    <n v="53119.870170000002"/>
    <n v="40607.333418672126"/>
    <n v="74"/>
    <n v="85299.887518985997"/>
    <n v="-35157.829273886331"/>
    <n v="-1060.0394000000006"/>
    <n v="11163.527470000001"/>
    <n v="747658.11717999994"/>
    <n v="669811.64820000005"/>
  </r>
  <r>
    <x v="2"/>
    <s v="02/08/2021"/>
    <n v="9312.0621969999993"/>
    <n v="1034.7701513310001"/>
    <n v="-491.55932273425503"/>
    <n v="-5603.0654000000004"/>
    <n v="47685.260430000002"/>
    <n v="42013.617327714106"/>
    <n v="74"/>
    <n v="76572.991198494012"/>
    <n v="-36375.389882334872"/>
    <n v="-1060.0394000000006"/>
    <n v="10372.101597000001"/>
    <n v="689092.60257799993"/>
    <n v="622326.09582000005"/>
  </r>
  <r>
    <x v="2"/>
    <s v="02/15/2021"/>
    <n v="10369.978349999999"/>
    <n v="1045.4584958790001"/>
    <n v="-592.94300622119817"/>
    <n v="-5603.0654000000004"/>
    <n v="48177.810870000001"/>
    <n v="50678.889420615225"/>
    <n v="74"/>
    <n v="77363.928695046008"/>
    <n v="-43877.782460368668"/>
    <n v="-1060.0394000000006"/>
    <n v="11430.017749999999"/>
    <n v="767378.39789999998"/>
    <n v="685801.06499999994"/>
  </r>
  <r>
    <x v="2"/>
    <s v="02/22/2021"/>
    <n v="11259.28493"/>
    <n v="1416.3575497889999"/>
    <n v="-630.01334631336408"/>
    <n v="-5603.0654000000004"/>
    <n v="65269.933169999997"/>
    <n v="53847.29455669778"/>
    <n v="74"/>
    <n v="104810.45868438599"/>
    <n v="-46620.987627188944"/>
    <n v="-1060.0394000000006"/>
    <n v="12319.324329999999"/>
    <n v="833187.08481999999"/>
    <n v="739159.45979999995"/>
  </r>
  <r>
    <x v="2"/>
    <s v="03/01/2021"/>
    <n v="9895.6591640000006"/>
    <n v="1448.603992612"/>
    <n v="-649.29271244239646"/>
    <n v="-5603.0654000000004"/>
    <n v="66755.944359999994"/>
    <n v="55495.103627555247"/>
    <n v="74"/>
    <n v="107196.69545328799"/>
    <n v="-48047.660720737338"/>
    <n v="-1060.0394000000006"/>
    <n v="10955.698564000002"/>
    <n v="732278.77813600004"/>
    <n v="657341.91384000017"/>
  </r>
  <r>
    <x v="2"/>
    <s v="03/08/2021"/>
    <n v="10032.7592"/>
    <n v="1587.3595535279999"/>
    <n v="-624.24427058371748"/>
    <n v="-5603.0654000000004"/>
    <n v="73150.209839999996"/>
    <n v="53354.211161001491"/>
    <n v="74"/>
    <n v="117464.60696107199"/>
    <n v="-46194.076023195092"/>
    <n v="-1060.0394000000006"/>
    <n v="11092.798600000002"/>
    <n v="742424.18079999997"/>
    <n v="665567.91600000008"/>
  </r>
  <r>
    <x v="2"/>
    <s v="03/15/2021"/>
    <n v="10535.235849999999"/>
    <n v="1916.1843711080001"/>
    <n v="-622.58266712749628"/>
    <n v="-5603.0654000000004"/>
    <n v="88303.427240000005"/>
    <n v="53212.193771580874"/>
    <n v="74"/>
    <n v="141797.643461992"/>
    <n v="-46071.117367434723"/>
    <n v="-1060.0394000000006"/>
    <n v="11595.275249999999"/>
    <n v="779607.45289999992"/>
    <n v="695716.5149999999"/>
  </r>
  <r>
    <x v="2"/>
    <s v="03/22/2021"/>
    <n v="10370.64877"/>
    <n v="1838.871421667"/>
    <n v="-725.50502365591399"/>
    <n v="-5603.0654000000004"/>
    <n v="84740.61851"/>
    <n v="62008.976380847351"/>
    <n v="74"/>
    <n v="136076.485203358"/>
    <n v="-53687.371750537633"/>
    <n v="-1060.0394000000006"/>
    <n v="11430.688170000001"/>
    <n v="767428.00897999993"/>
    <n v="685841.29020000005"/>
  </r>
  <r>
    <x v="2"/>
    <s v="03/29/2021"/>
    <n v="10599.59577"/>
    <n v="2036.0804064720003"/>
    <n v="-920.9141666666668"/>
    <n v="-5603.0654000000004"/>
    <n v="93828.590160000007"/>
    <n v="78710.612535612541"/>
    <n v="74"/>
    <n v="150669.95007892803"/>
    <n v="-68147.648333333345"/>
    <n v="-1060.0394000000006"/>
    <n v="11659.635170000001"/>
    <n v="784370.08698000002"/>
    <n v="699578.11020000011"/>
  </r>
  <r>
    <x v="2"/>
    <s v="04/05/2021"/>
    <n v="10030.41274"/>
    <n v="1936.6277264949999"/>
    <n v="-786.41259062980032"/>
    <n v="-5603.0654000000004"/>
    <n v="89245.517349999995"/>
    <n v="67214.75133588037"/>
    <n v="74"/>
    <n v="143310.45176063001"/>
    <n v="-58194.531706605223"/>
    <n v="-1060.0394000000006"/>
    <n v="11090.452140000001"/>
    <n v="742250.54275999998"/>
    <n v="665427.12840000005"/>
  </r>
  <r>
    <x v="2"/>
    <s v="04/12/2021"/>
    <n v="10731.332479999999"/>
    <n v="1934.03862463"/>
    <n v="-745.19772396313363"/>
    <n v="-5603.0654000000004"/>
    <n v="89126.203899999993"/>
    <n v="63692.113159242188"/>
    <n v="74"/>
    <n v="143118.85822262001"/>
    <n v="-55144.631573271887"/>
    <n v="-1060.0394000000006"/>
    <n v="11791.371879999999"/>
    <n v="794118.60351999989"/>
    <n v="707482.31279999996"/>
  </r>
  <r>
    <x v="2"/>
    <s v="04/19/2021"/>
    <n v="10719.600200000001"/>
    <n v="1307.712720517"/>
    <n v="-718.19435721966215"/>
    <n v="-5603.0654000000004"/>
    <n v="60263.259010000002"/>
    <n v="61384.133095697616"/>
    <n v="74"/>
    <n v="96770.741318257991"/>
    <n v="-53146.382434255"/>
    <n v="-1060.0394000000006"/>
    <n v="11779.639600000002"/>
    <n v="793250.41480000003"/>
    <n v="706778.37600000016"/>
  </r>
  <r>
    <x v="2"/>
    <s v="04/26/2021"/>
    <n v="10918.7137"/>
    <n v="2188.0364150400001"/>
    <n v="-618.35489032258067"/>
    <n v="-5603.0654000000004"/>
    <n v="100831.1712"/>
    <n v="52850.845326716291"/>
    <n v="74"/>
    <n v="161914.69471296002"/>
    <n v="-45758.261883870968"/>
    <n v="-1060.0394000000006"/>
    <n v="11978.753100000002"/>
    <n v="807984.8138"/>
    <n v="718725.1860000001"/>
  </r>
  <r>
    <x v="2"/>
    <s v="05/03/2021"/>
    <n v="10406.516009999999"/>
    <n v="1741.481434322"/>
    <n v="-286.4289483870968"/>
    <n v="-5603.0654000000004"/>
    <n v="80252.600659999996"/>
    <n v="24481.106699751861"/>
    <n v="74"/>
    <n v="128869.626139828"/>
    <n v="-21195.742180645164"/>
    <n v="-1060.0394000000006"/>
    <n v="11466.555410000001"/>
    <n v="770082.18473999994"/>
    <n v="687993.32460000005"/>
  </r>
  <r>
    <x v="2"/>
    <s v="05/10/2021"/>
    <n v="8467.3382710000005"/>
    <n v="2608.87186049"/>
    <n v="-489.69173287250385"/>
    <n v="-5603.0654000000004"/>
    <n v="120224.5097"/>
    <n v="41853.994262607164"/>
    <n v="74"/>
    <n v="193056.51767626"/>
    <n v="-36237.188232565284"/>
    <n v="-1060.0394000000006"/>
    <n v="9527.377671000002"/>
    <n v="626583.03205400007"/>
    <n v="571642.66026000015"/>
  </r>
  <r>
    <x v="2"/>
    <s v="05/17/2021"/>
    <n v="17536.05299"/>
    <n v="2459.7983375700001"/>
    <n v="-561.65545476190482"/>
    <n v="-5603.0654000000004"/>
    <n v="113354.76210000001"/>
    <n v="48004.739723239727"/>
    <n v="74"/>
    <n v="182025.07698017999"/>
    <n v="-41562.503652380954"/>
    <n v="-1060.0394000000006"/>
    <n v="18596.092390000002"/>
    <n v="1297667.92126"/>
    <n v="1115765.5434000001"/>
  </r>
  <r>
    <x v="2"/>
    <s v="05/24/2021"/>
    <n v="10936.479719999999"/>
    <n v="2100.5551287839999"/>
    <n v="-673.33368855606761"/>
    <n v="-5603.0654000000004"/>
    <n v="96799.775519999996"/>
    <n v="57549.887910775011"/>
    <n v="74"/>
    <n v="155441.079530016"/>
    <n v="-49826.692953149002"/>
    <n v="-1060.0394000000006"/>
    <n v="11996.519120000001"/>
    <n v="809299.49927999999"/>
    <n v="719791.14720000001"/>
  </r>
  <r>
    <x v="2"/>
    <s v="05/31/2021"/>
    <n v="11005.53254"/>
    <n v="2199.9357771300001"/>
    <n v="-575.0412586789555"/>
    <n v="-5603.0654000000004"/>
    <n v="101379.5289"/>
    <n v="49148.825528115856"/>
    <n v="74"/>
    <n v="162795.24750762002"/>
    <n v="-42553.053142242708"/>
    <n v="-1060.0394000000006"/>
    <n v="12065.571940000002"/>
    <n v="814409.40795999998"/>
    <n v="723934.31640000013"/>
  </r>
  <r>
    <x v="2"/>
    <s v="06/07/2021"/>
    <n v="10515.45858"/>
    <n v="2053.7569135580002"/>
    <n v="-611.03790238095246"/>
    <n v="-5603.0654000000004"/>
    <n v="94643.175740000006"/>
    <n v="52225.461741961743"/>
    <n v="74"/>
    <n v="151978.01160329202"/>
    <n v="-45216.804776190482"/>
    <n v="-1060.0394000000006"/>
    <n v="11575.49798"/>
    <n v="778143.93492000003"/>
    <n v="694529.87880000006"/>
  </r>
  <r>
    <x v="2"/>
    <s v="06/14/2021"/>
    <n v="12517.32021"/>
    <n v="4339.7616797499995"/>
    <n v="-480.89773164362532"/>
    <n v="-5603.0654000000004"/>
    <n v="199989.01749999999"/>
    <n v="41102.370225950879"/>
    <n v="74"/>
    <n v="321142.36430149997"/>
    <n v="-35586.432141628276"/>
    <n v="-1060.0394000000006"/>
    <n v="13577.35961"/>
    <n v="926281.69553999999"/>
    <n v="814641.57660000003"/>
  </r>
  <r>
    <x v="2"/>
    <s v="06/21/2021"/>
    <n v="19053.203979999998"/>
    <n v="4604.0200742900006"/>
    <n v="-492.76207665130573"/>
    <n v="-5603.0654000000004"/>
    <n v="212166.82370000001"/>
    <n v="42116.416807803907"/>
    <n v="74"/>
    <n v="340697.48549746006"/>
    <n v="-36464.393672196624"/>
    <n v="-1060.0394000000006"/>
    <n v="20113.24338"/>
    <n v="1409937.0945199998"/>
    <n v="1206794.6028"/>
  </r>
  <r>
    <x v="2"/>
    <s v="06/28/2021"/>
    <n v="18598.662059999999"/>
    <n v="5627.2155643200003"/>
    <n v="-593.99982857142868"/>
    <n v="-5603.0654000000004"/>
    <n v="259318.68960000001"/>
    <n v="50769.216117216121"/>
    <n v="74"/>
    <n v="416413.95175968"/>
    <n v="-43955.987314285725"/>
    <n v="-1060.0394000000006"/>
    <n v="19658.70146"/>
    <n v="1376300.9924399999"/>
    <n v="1179522.0876"/>
  </r>
  <r>
    <x v="2"/>
    <s v="07/05/2021"/>
    <n v="18090.822080000002"/>
    <n v="5033.0838103699998"/>
    <n v="-538.77896251920129"/>
    <n v="-5603.0654000000004"/>
    <n v="231939.3461"/>
    <n v="46049.483976000105"/>
    <n v="74"/>
    <n v="372448.20196738001"/>
    <n v="-39869.643226420892"/>
    <n v="-1060.0394000000006"/>
    <n v="19150.861480000003"/>
    <n v="1338720.8339200001"/>
    <n v="1149051.6888000001"/>
  </r>
  <r>
    <x v="2"/>
    <s v="07/12/2021"/>
    <n v="19751.10684"/>
    <n v="4419.6785764600008"/>
    <n v="-312.56747396313364"/>
    <n v="-5603.0654000000004"/>
    <n v="203671.82380000001"/>
    <n v="26715.168714797746"/>
    <n v="74"/>
    <n v="327056.21465804009"/>
    <n v="-23129.993073271889"/>
    <n v="-1060.0394000000006"/>
    <n v="20811.146240000002"/>
    <n v="1461581.90616"/>
    <n v="1248668.7744"/>
  </r>
  <r>
    <x v="2"/>
    <s v="07/19/2021"/>
    <n v="19007.280500000001"/>
    <n v="5930.7709988100005"/>
    <n v="-276.95216758832566"/>
    <n v="-5603.0654000000004"/>
    <n v="273307.41930000001"/>
    <n v="23671.12543489963"/>
    <n v="74"/>
    <n v="438877.05391194002"/>
    <n v="-20494.4604015361"/>
    <n v="-1060.0394000000006"/>
    <n v="20067.319900000002"/>
    <n v="1406538.757"/>
    <n v="1204039.1940000001"/>
  </r>
  <r>
    <x v="2"/>
    <s v="07/26/2021"/>
    <n v="17801.537649999998"/>
    <n v="3235.6912618799997"/>
    <n v="-265.27742135176658"/>
    <n v="-5603.0654000000004"/>
    <n v="149110.19639999999"/>
    <n v="22673.283876219364"/>
    <n v="74"/>
    <n v="239441.15337911999"/>
    <n v="-19630.529180030728"/>
    <n v="-1060.0394000000006"/>
    <n v="18861.57705"/>
    <n v="1317313.7860999999"/>
    <n v="1131694.6229999999"/>
  </r>
  <r>
    <x v="2"/>
    <s v="08/02/2021"/>
    <n v="15888.17092"/>
    <n v="2830.1395365600001"/>
    <n v="-274.29238609831032"/>
    <n v="-5603.0654000000004"/>
    <n v="130421.1768"/>
    <n v="23443.793683616266"/>
    <n v="74"/>
    <n v="209430.32570544002"/>
    <n v="-20297.636571274965"/>
    <n v="-1060.0394000000006"/>
    <n v="16948.210320000002"/>
    <n v="1175724.64808"/>
    <n v="1016892.6192000001"/>
  </r>
  <r>
    <x v="2"/>
    <s v="08/09/2021"/>
    <n v="18638.551800000001"/>
    <n v="3406.0755584100002"/>
    <n v="-244.33372841781878"/>
    <n v="-5603.0654000000004"/>
    <n v="156962.0073"/>
    <n v="20883.224651095621"/>
    <n v="74"/>
    <n v="252049.59132234001"/>
    <n v="-18080.695902918589"/>
    <n v="-1060.0394000000006"/>
    <n v="19698.591200000003"/>
    <n v="1379252.8332"/>
    <n v="1181915.4720000001"/>
  </r>
  <r>
    <x v="2"/>
    <s v="08/16/2021"/>
    <n v="16599.482100000001"/>
    <n v="3694.36276223"/>
    <n v="-220.95651835637483"/>
    <n v="-5603.0654000000004"/>
    <n v="170247.13190000001"/>
    <n v="18885.172509091866"/>
    <n v="74"/>
    <n v="273382.84440502001"/>
    <n v="-16350.782358371738"/>
    <n v="-1060.0394000000006"/>
    <n v="17659.521500000003"/>
    <n v="1228361.6754000001"/>
    <n v="1059571.29"/>
  </r>
  <r>
    <x v="2"/>
    <s v="08/23/2021"/>
    <n v="18807.83179"/>
    <n v="3470.9884111000001"/>
    <n v="-204.22818141321045"/>
    <n v="-5603.0654000000004"/>
    <n v="159953.383"/>
    <n v="17455.400120787217"/>
    <n v="74"/>
    <n v="256853.1424214"/>
    <n v="-15112.885424577573"/>
    <n v="-1060.0394000000006"/>
    <n v="19867.871190000002"/>
    <n v="1391779.5524599999"/>
    <n v="1192072.2714000002"/>
  </r>
  <r>
    <x v="2"/>
    <s v="08/30/2021"/>
    <n v="18835.989249999999"/>
    <n v="3314.5901161100001"/>
    <n v="-207.39980015360982"/>
    <n v="-5603.0654000000004"/>
    <n v="152746.0883"/>
    <n v="17726.478645607676"/>
    <n v="74"/>
    <n v="245279.66859213999"/>
    <n v="-15347.585211367126"/>
    <n v="-1060.0394000000006"/>
    <n v="19896.02865"/>
    <n v="1393863.2045"/>
    <n v="1193761.719"/>
  </r>
  <r>
    <x v="2"/>
    <s v="09/06/2021"/>
    <n v="15251.946309999999"/>
    <n v="3187.5604014800001"/>
    <n v="-200.66361966205838"/>
    <n v="-5603.0654000000004"/>
    <n v="146892.1844"/>
    <n v="17150.736723252852"/>
    <n v="74"/>
    <n v="235879.46970952"/>
    <n v="-14849.10785499232"/>
    <n v="-1060.0394000000006"/>
    <n v="16311.985710000001"/>
    <n v="1128644.02694"/>
    <n v="978719.14260000002"/>
  </r>
  <r>
    <x v="2"/>
    <s v="09/13/2021"/>
    <n v="17082.181479999999"/>
    <n v="4263.4176858700002"/>
    <n v="-185.85545983102921"/>
    <n v="-5603.0654000000004"/>
    <n v="196470.86110000001"/>
    <n v="15885.082036840104"/>
    <n v="74"/>
    <n v="315492.90875438001"/>
    <n v="-13753.304027496162"/>
    <n v="-1060.0394000000006"/>
    <n v="18142.220880000001"/>
    <n v="1264081.42952"/>
    <n v="1088533.2528000001"/>
  </r>
  <r>
    <x v="2"/>
    <s v="09/20/2021"/>
    <n v="17869.249650000002"/>
    <n v="2674.75201672"/>
    <n v="-176.155235483871"/>
    <n v="-5603.0654000000004"/>
    <n v="123260.4616"/>
    <n v="15056.003032809485"/>
    <n v="74"/>
    <n v="197931.64923728001"/>
    <n v="-13035.487425806454"/>
    <n v="-1060.0394000000006"/>
    <n v="18929.289050000003"/>
    <n v="1322324.4741000002"/>
    <n v="1135757.3430000001"/>
  </r>
  <r>
    <x v="2"/>
    <s v="09/27/2021"/>
    <n v="16908.54379"/>
    <n v="2788.3573995900001"/>
    <n v="-130.74384854070661"/>
    <n v="-5603.0654000000004"/>
    <n v="128495.73269999999"/>
    <n v="11174.687909462104"/>
    <n v="74"/>
    <n v="206338.44756966"/>
    <n v="-9675.0447920122897"/>
    <n v="-1060.0394000000006"/>
    <n v="17968.583190000001"/>
    <n v="1251232.24046"/>
    <n v="1078114.9914000002"/>
  </r>
  <r>
    <x v="2"/>
    <s v="10/04/2021"/>
    <n v="16218.0155"/>
    <n v="2128.148541729"/>
    <n v="-254.26347511520743"/>
    <n v="-5603.0654000000004"/>
    <n v="98071.361369999999"/>
    <n v="21731.920950017728"/>
    <n v="74"/>
    <n v="157482.99208794601"/>
    <n v="-18815.497158525348"/>
    <n v="-1060.0394000000006"/>
    <n v="17278.054899999999"/>
    <n v="1200133.1469999999"/>
    <n v="1036683.294"/>
  </r>
  <r>
    <x v="2"/>
    <s v="10/11/2021"/>
    <n v="15022.999309999999"/>
    <n v="1657.849956133"/>
    <n v="-341.47358832565288"/>
    <n v="-5603.0654000000004"/>
    <n v="76398.615489999996"/>
    <n v="29185.776779970329"/>
    <n v="74"/>
    <n v="122680.896753842"/>
    <n v="-25269.045536098314"/>
    <n v="-1060.0394000000006"/>
    <n v="16083.038710000001"/>
    <n v="1111701.94894"/>
    <n v="964982.32260000007"/>
  </r>
  <r>
    <x v="2"/>
    <s v="10/18/2021"/>
    <n v="15511.73244"/>
    <n v="1870.0835415849999"/>
    <n v="-292.42336420890933"/>
    <n v="-5603.0654000000004"/>
    <n v="86178.965049999999"/>
    <n v="24993.449932385414"/>
    <n v="74"/>
    <n v="138386.18207729"/>
    <n v="-21639.328951459291"/>
    <n v="-1060.0394000000006"/>
    <n v="16571.771840000001"/>
    <n v="1147868.20056"/>
    <n v="994306.31040000007"/>
  </r>
  <r>
    <x v="2"/>
    <s v="10/25/2021"/>
    <n v="16566.631720000001"/>
    <n v="1139.1189949300001"/>
    <n v="-281.78385000000003"/>
    <n v="-6057.3680000000004"/>
    <n v="52493.962899999999"/>
    <n v="24084.089743589746"/>
    <n v="80"/>
    <n v="91129.519594400015"/>
    <n v="-22542.708000000002"/>
    <n v="-1514.3420000000006"/>
    <n v="18080.973720000002"/>
    <n v="1325330.5376000002"/>
    <n v="1084858.4232000001"/>
  </r>
  <r>
    <x v="2"/>
    <s v="11/01/2021"/>
    <n v="17392.584009999999"/>
    <n v="1859.235039319"/>
    <n v="-170.71034846390171"/>
    <n v="-6057.3680000000004"/>
    <n v="85679.034069999994"/>
    <n v="14590.628073837752"/>
    <n v="80"/>
    <n v="148738.80314551998"/>
    <n v="-13656.827877112137"/>
    <n v="-1514.3420000000006"/>
    <n v="18906.926009999999"/>
    <n v="1391406.7207999998"/>
    <n v="1134415.5606"/>
  </r>
  <r>
    <x v="2"/>
    <s v="11/08/2021"/>
    <n v="17394.595249999998"/>
    <n v="1014.385164821"/>
    <n v="-284.23944416282649"/>
    <n v="-6057.3680000000004"/>
    <n v="46745.860130000001"/>
    <n v="24293.969586566363"/>
    <n v="80"/>
    <n v="81150.813185680003"/>
    <n v="-22739.155533026118"/>
    <n v="-1514.3420000000006"/>
    <n v="18908.937249999999"/>
    <n v="1391567.6199999999"/>
    <n v="1134536.2349999999"/>
  </r>
  <r>
    <x v="2"/>
    <s v="11/15/2021"/>
    <n v="19904.63206"/>
    <n v="1578.646220158"/>
    <n v="-272.67425591397853"/>
    <n v="-6057.3680000000004"/>
    <n v="72748.673739999998"/>
    <n v="23305.491958459701"/>
    <n v="80"/>
    <n v="126291.69761264"/>
    <n v="-21813.94047311828"/>
    <n v="-1514.3420000000006"/>
    <n v="21418.97406"/>
    <n v="1592370.5648000001"/>
    <n v="1285138.4436000001"/>
  </r>
  <r>
    <x v="2"/>
    <s v="11/22/2021"/>
    <n v="13649.65252"/>
    <n v="696.66939316100002"/>
    <n v="-246.81733241167436"/>
    <n v="-6057.3680000000004"/>
    <n v="32104.580330000001"/>
    <n v="21095.498496724304"/>
    <n v="80"/>
    <n v="55733.551452879998"/>
    <n v="-19745.386592933948"/>
    <n v="-1514.3420000000006"/>
    <n v="15163.99452"/>
    <n v="1091972.2016"/>
    <n v="909839.67119999998"/>
  </r>
  <r>
    <x v="2"/>
    <s v="11/29/2021"/>
    <n v="11878.413930000001"/>
    <n v="1482.2912963390002"/>
    <n v="-144.19987058371737"/>
    <n v="-6057.3680000000004"/>
    <n v="68308.354670000001"/>
    <n v="12324.775263565587"/>
    <n v="80"/>
    <n v="118583.30370712001"/>
    <n v="-11535.98964669739"/>
    <n v="-1514.3420000000006"/>
    <n v="13392.755930000001"/>
    <n v="950273.11440000008"/>
    <n v="803565.35580000002"/>
  </r>
  <r>
    <x v="2"/>
    <s v="12/06/2021"/>
    <n v="10661.274020000001"/>
    <n v="851.24301218599999"/>
    <n v="-153.45661167434716"/>
    <n v="-6057.3680000000004"/>
    <n v="39227.78858"/>
    <n v="13115.949715756167"/>
    <n v="80"/>
    <n v="68099.440974879995"/>
    <n v="-12276.528933947773"/>
    <n v="-1514.3420000000006"/>
    <n v="12175.616020000001"/>
    <n v="852901.9216"/>
    <n v="730536.96120000002"/>
  </r>
  <r>
    <x v="2"/>
    <s v="12/13/2021"/>
    <n v="10611.32805"/>
    <n v="1397.2705190500001"/>
    <n v="-252.82332150537636"/>
    <n v="-6057.3680000000004"/>
    <n v="64390.3465"/>
    <n v="21608.830897895416"/>
    <n v="80"/>
    <n v="111781.64152400001"/>
    <n v="-20225.865720430109"/>
    <n v="-1514.3420000000006"/>
    <n v="12125.670050000001"/>
    <n v="848906.24399999995"/>
    <n v="727540.20299999998"/>
  </r>
  <r>
    <x v="2"/>
    <s v="12/20/2021"/>
    <n v="8817.6305339999999"/>
    <n v="727.75051907600005"/>
    <n v="-282.31719700460837"/>
    <n v="-6057.3680000000004"/>
    <n v="33536.89028"/>
    <n v="24129.674957658834"/>
    <n v="80"/>
    <n v="58220.041526080007"/>
    <n v="-22585.375760368668"/>
    <n v="-1514.3420000000006"/>
    <n v="10331.972534"/>
    <n v="705410.44271999993"/>
    <n v="619918.35204000003"/>
  </r>
  <r>
    <x v="2"/>
    <s v="12/27/2021"/>
    <n v="10558.7004"/>
    <n v="813.71410147300003"/>
    <n v="-303.73821781874045"/>
    <n v="-6057.3680000000004"/>
    <n v="37498.345690000002"/>
    <n v="25960.531437499183"/>
    <n v="80"/>
    <n v="65097.128117840002"/>
    <n v="-24299.057425499235"/>
    <n v="-1514.3420000000006"/>
    <n v="12073.0424"/>
    <n v="844696.03200000001"/>
    <n v="724382.54399999999"/>
  </r>
  <r>
    <x v="3"/>
    <s v="01/03/2022"/>
    <n v="10892.56748"/>
    <n v="773.17337680100002"/>
    <n v="-338.55943632872504"/>
    <n v="-6057.3680000000004"/>
    <n v="35630.109530000002"/>
    <n v="28936.703959720089"/>
    <n v="80"/>
    <n v="61853.87014408"/>
    <n v="-27084.754906298003"/>
    <n v="-1514.3420000000006"/>
    <n v="12406.90948"/>
    <n v="871405.39839999995"/>
    <n v="744414.56880000001"/>
  </r>
  <r>
    <x v="3"/>
    <s v="01/10/2022"/>
    <n v="10164.1607"/>
    <n v="801.85704657100007"/>
    <n v="-390.49327442396316"/>
    <n v="-6057.3680000000004"/>
    <n v="36951.93763"/>
    <n v="33375.493540509669"/>
    <n v="80"/>
    <n v="64148.563725680004"/>
    <n v="-31239.461953917053"/>
    <n v="-1514.3420000000006"/>
    <n v="11678.502700000001"/>
    <n v="813132.85600000003"/>
    <n v="700710.16200000001"/>
  </r>
  <r>
    <x v="3"/>
    <s v="01/17/2022"/>
    <n v="10361.59815"/>
    <n v="1038.7575111409999"/>
    <n v="-417.94090245775732"/>
    <n v="-6057.3680000000004"/>
    <n v="47869.009729999998"/>
    <n v="35721.444654509171"/>
    <n v="80"/>
    <n v="83100.600891279988"/>
    <n v="-33435.272196620586"/>
    <n v="-1514.3420000000006"/>
    <n v="11875.94015"/>
    <n v="828927.85199999996"/>
    <n v="712556.40899999999"/>
  </r>
  <r>
    <x v="3"/>
    <s v="01/24/2022"/>
    <n v="10128.96387"/>
    <n v="1134.0806965250001"/>
    <n v="-438.70652112135184"/>
    <n v="-6057.3680000000004"/>
    <n v="52261.78325"/>
    <n v="37496.283856525799"/>
    <n v="80"/>
    <n v="90726.455722000013"/>
    <n v="-35096.521689708148"/>
    <n v="-1514.3420000000006"/>
    <n v="11643.30587"/>
    <n v="810317.10959999997"/>
    <n v="698598.35219999996"/>
  </r>
  <r>
    <x v="3"/>
    <s v="01/31/2022"/>
    <n v="10344.83776"/>
    <n v="1187.3629622400001"/>
    <n v="-387.74095491551464"/>
    <n v="-6057.3680000000004"/>
    <n v="54717.1872"/>
    <n v="33140.252556881591"/>
    <n v="80"/>
    <n v="94989.036979200013"/>
    <n v="-31019.276393241169"/>
    <n v="-1514.3420000000006"/>
    <n v="11859.179760000001"/>
    <n v="827587.02080000006"/>
    <n v="711550.78560000006"/>
  </r>
  <r>
    <x v="3"/>
    <s v="02/07/2022"/>
    <n v="10359.922119999999"/>
    <n v="1140.639467492"/>
    <n v="-550.04008287250383"/>
    <n v="-6057.3680000000004"/>
    <n v="52564.030760000001"/>
    <n v="47011.972895085797"/>
    <n v="80"/>
    <n v="91251.157399360003"/>
    <n v="-44003.206629800305"/>
    <n v="-1514.3420000000006"/>
    <n v="11874.26412"/>
    <n v="828793.7696"/>
    <n v="712455.84719999996"/>
  </r>
  <r>
    <x v="3"/>
    <s v="02/14/2022"/>
    <n v="10360.927739999999"/>
    <n v="1046.7446642099999"/>
    <n v="-412.24758847926267"/>
    <n v="-6057.3680000000004"/>
    <n v="48237.081299999998"/>
    <n v="35234.8366221592"/>
    <n v="80"/>
    <n v="83739.573136799998"/>
    <n v="-32979.807078341015"/>
    <n v="-1514.3420000000006"/>
    <n v="11875.26974"/>
    <n v="828874.21919999993"/>
    <n v="712516.18440000003"/>
  </r>
  <r>
    <x v="3"/>
    <s v="02/21/2022"/>
    <n v="12449.272999999999"/>
    <n v="1395.568013434"/>
    <n v="-411.8954277265745"/>
    <n v="-6057.3680000000004"/>
    <n v="64311.890019999999"/>
    <n v="35204.737412527735"/>
    <n v="80"/>
    <n v="111645.44107472"/>
    <n v="-32951.634218125961"/>
    <n v="-1514.3420000000006"/>
    <n v="13963.615"/>
    <n v="995941.84"/>
    <n v="837816.9"/>
  </r>
  <r>
    <x v="3"/>
    <s v="02/28/2022"/>
    <n v="11090.67535"/>
    <n v="1715.8052261420003"/>
    <n v="-433.5136819508449"/>
    <n v="-6057.3680000000004"/>
    <n v="79069.365260000006"/>
    <n v="37052.451448790162"/>
    <n v="80"/>
    <n v="137264.41809136001"/>
    <n v="-34681.09455606759"/>
    <n v="-1514.3420000000006"/>
    <n v="12605.01735"/>
    <n v="887254.02799999993"/>
    <n v="756301.04099999997"/>
  </r>
  <r>
    <x v="3"/>
    <s v="03/07/2022"/>
    <n v="11523.76397"/>
    <n v="1545.112676555"/>
    <n v="-409.03729470046085"/>
    <n v="-6057.3680000000004"/>
    <n v="71203.349149999995"/>
    <n v="34960.452538500926"/>
    <n v="80"/>
    <n v="123609.0141244"/>
    <n v="-32722.983576036866"/>
    <n v="-1514.3420000000006"/>
    <n v="13038.105970000001"/>
    <n v="921901.1176"/>
    <n v="782286.35820000002"/>
  </r>
  <r>
    <x v="3"/>
    <s v="03/14/2022"/>
    <n v="10843.29192"/>
    <n v="2060.2342771919998"/>
    <n v="-404.4944113671275"/>
    <n v="-6057.3680000000004"/>
    <n v="94941.671759999997"/>
    <n v="34572.171911720296"/>
    <n v="80"/>
    <n v="164818.74217535998"/>
    <n v="-32359.552909370199"/>
    <n v="-1514.3420000000006"/>
    <n v="12357.63392"/>
    <n v="867463.35360000003"/>
    <n v="741458.03520000004"/>
  </r>
  <r>
    <x v="3"/>
    <s v="03/21/2022"/>
    <n v="11087.993689999999"/>
    <n v="1269.568294078"/>
    <n v="-377.65423870967743"/>
    <n v="-6057.3680000000004"/>
    <n v="58505.45134"/>
    <n v="32278.140060656191"/>
    <n v="80"/>
    <n v="101565.46352624"/>
    <n v="-30212.339096774194"/>
    <n v="-1514.3420000000006"/>
    <n v="12602.33569"/>
    <n v="887039.4952"/>
    <n v="756140.14139999996"/>
  </r>
  <r>
    <x v="3"/>
    <s v="03/28/2022"/>
    <n v="11150.67757"/>
    <n v="2424.4177830600001"/>
    <n v="-392.03476781874048"/>
    <n v="-6057.3680000000004"/>
    <n v="111724.32180000001"/>
    <n v="33507.245112712859"/>
    <n v="80"/>
    <n v="193953.42264480001"/>
    <n v="-31362.781425499237"/>
    <n v="-1514.3420000000006"/>
    <n v="12665.01957"/>
    <n v="892054.20559999999"/>
    <n v="759901.17420000001"/>
  </r>
  <r>
    <x v="3"/>
    <s v="04/04/2022"/>
    <n v="10635.798220000001"/>
    <n v="1482.6456477910001"/>
    <n v="-408.21568356374809"/>
    <n v="-6057.3680000000004"/>
    <n v="68324.684229999999"/>
    <n v="34890.229364422914"/>
    <n v="80"/>
    <n v="118611.65182328"/>
    <n v="-32657.254685099848"/>
    <n v="-1514.3420000000006"/>
    <n v="12150.140220000001"/>
    <n v="850863.85759999999"/>
    <n v="729008.41320000007"/>
  </r>
  <r>
    <x v="3"/>
    <s v="04/11/2022"/>
    <n v="10623.39553"/>
    <n v="2325.7136382900003"/>
    <n v="-391.11881927803387"/>
    <n v="-6057.3680000000004"/>
    <n v="107175.74370000001"/>
    <n v="33428.958912652466"/>
    <n v="80"/>
    <n v="186057.09106320003"/>
    <n v="-31289.50554224271"/>
    <n v="-1514.3420000000006"/>
    <n v="12137.73753"/>
    <n v="849871.64240000001"/>
    <n v="728264.25179999997"/>
  </r>
  <r>
    <x v="3"/>
    <s v="04/18/2022"/>
    <n v="10459.81407"/>
    <n v="1734.903643522"/>
    <n v="-391.14459185867901"/>
    <n v="-6057.3680000000004"/>
    <n v="79949.47666"/>
    <n v="33431.16169732299"/>
    <n v="80"/>
    <n v="138792.29148176001"/>
    <n v="-31291.56734869432"/>
    <n v="-1514.3420000000006"/>
    <n v="11974.156070000001"/>
    <n v="836785.12560000003"/>
    <n v="718449.36420000007"/>
  </r>
  <r>
    <x v="3"/>
    <s v="04/25/2022"/>
    <n v="10162.149450000001"/>
    <n v="3302.9473326500001"/>
    <n v="-289.63486574500769"/>
    <n v="-6057.3680000000004"/>
    <n v="152209.5545"/>
    <n v="24755.116730342535"/>
    <n v="80"/>
    <n v="264235.78661200003"/>
    <n v="-23170.789259600613"/>
    <n v="-1514.3420000000006"/>
    <n v="11676.491450000001"/>
    <n v="812971.95600000001"/>
    <n v="700589.48700000008"/>
  </r>
  <r>
    <x v="3"/>
    <s v="05/02/2022"/>
    <n v="10235.895189999999"/>
    <n v="3393.0998090500002"/>
    <n v="-117.0275717357911"/>
    <n v="-6057.3680000000004"/>
    <n v="156364.0465"/>
    <n v="10002.356558614623"/>
    <n v="80"/>
    <n v="271447.98472400004"/>
    <n v="-9362.2057388632875"/>
    <n v="-1514.3420000000006"/>
    <n v="11750.23719"/>
    <n v="818871.61519999988"/>
    <n v="705014.23139999993"/>
  </r>
  <r>
    <x v="3"/>
    <s v="05/09/2022"/>
    <n v="9816.5500979999997"/>
    <n v="3826.6078244800001"/>
    <n v="-292.97042419354841"/>
    <n v="-6057.3680000000004"/>
    <n v="176341.3744"/>
    <n v="25040.20719602978"/>
    <n v="80"/>
    <n v="306128.62595840002"/>
    <n v="-23437.633935483871"/>
    <n v="-1514.3420000000006"/>
    <n v="11330.892098"/>
    <n v="785324.00783999998"/>
    <n v="679853.52587999997"/>
  </r>
  <r>
    <x v="3"/>
    <s v="05/16/2022"/>
    <n v="15779.228349999999"/>
    <n v="3795.2639820899999"/>
    <n v="-323.41409301075271"/>
    <n v="-6057.3680000000004"/>
    <n v="174896.9577"/>
    <n v="27642.230171859206"/>
    <n v="80"/>
    <n v="303621.11856719997"/>
    <n v="-25873.127440860218"/>
    <n v="-1514.3420000000006"/>
    <n v="17293.570350000002"/>
    <n v="1262338.2679999999"/>
    <n v="1037614.2210000001"/>
  </r>
  <r>
    <x v="3"/>
    <s v="05/23/2022"/>
    <n v="12076.857019999999"/>
    <n v="3941.7257537700002"/>
    <n v="-349.89617235023042"/>
    <n v="-6057.3680000000004"/>
    <n v="181646.3481"/>
    <n v="29905.655756429951"/>
    <n v="80"/>
    <n v="315338.06030160002"/>
    <n v="-27991.693788018434"/>
    <n v="-1514.3420000000006"/>
    <n v="13591.19902"/>
    <n v="966148.5615999999"/>
    <n v="815471.9412"/>
  </r>
  <r>
    <x v="3"/>
    <s v="05/30/2022"/>
    <n v="11297.833839999999"/>
    <n v="1700.815043431"/>
    <n v="-293.32618333333335"/>
    <n v="-6057.3680000000004"/>
    <n v="78378.573430000004"/>
    <n v="25070.613960113958"/>
    <n v="80"/>
    <n v="136065.20347448002"/>
    <n v="-23466.094666666668"/>
    <n v="-1514.3420000000006"/>
    <n v="12812.17584"/>
    <n v="903826.70719999995"/>
    <n v="768730.55039999995"/>
  </r>
  <r>
    <x v="3"/>
    <s v="06/06/2022"/>
    <n v="11433.928250000001"/>
    <n v="3405.9972040500002"/>
    <n v="-256.46766490015364"/>
    <n v="-6057.3680000000004"/>
    <n v="156958.3965"/>
    <n v="21920.313239329371"/>
    <n v="80"/>
    <n v="272479.77632400003"/>
    <n v="-20517.413192012289"/>
    <n v="-1514.3420000000006"/>
    <n v="12948.270250000001"/>
    <n v="914714.26"/>
    <n v="776896.21500000008"/>
  </r>
  <r>
    <x v="3"/>
    <s v="06/13/2022"/>
    <n v="10905.30538"/>
    <n v="3662.2635819000002"/>
    <n v="-130.7561350998464"/>
    <n v="-6057.3680000000004"/>
    <n v="168767.90700000001"/>
    <n v="11175.738042721914"/>
    <n v="80"/>
    <n v="292981.08655200002"/>
    <n v="-10460.490807987713"/>
    <n v="-1514.3420000000006"/>
    <n v="12419.64738"/>
    <n v="872424.43039999995"/>
    <n v="745178.84279999998"/>
  </r>
  <r>
    <x v="3"/>
    <s v="06/20/2022"/>
    <n v="20265.315770000001"/>
    <n v="5065.6023323500003"/>
    <n v="-105.42273579109064"/>
    <n v="-6057.3680000000004"/>
    <n v="233437.89550000001"/>
    <n v="9010.4902385547557"/>
    <n v="80"/>
    <n v="405248.18658800004"/>
    <n v="-8433.8188632872516"/>
    <n v="-1514.3420000000006"/>
    <n v="21779.657770000002"/>
    <n v="1621225.2616000001"/>
    <n v="1306779.4662000001"/>
  </r>
  <r>
    <x v="3"/>
    <s v="06/27/2022"/>
    <n v="21826.04379"/>
    <n v="6431.9237255000007"/>
    <n v="-120.71281628264209"/>
    <n v="-6057.3680000000004"/>
    <n v="296402.01500000001"/>
    <n v="10317.334725012144"/>
    <n v="80"/>
    <n v="514553.89804000006"/>
    <n v="-9657.0253026113678"/>
    <n v="-1514.3420000000006"/>
    <n v="23340.38579"/>
    <n v="1746083.5031999999"/>
    <n v="1400423.1474000001"/>
  </r>
  <r>
    <x v="3"/>
    <s v="07/04/2022"/>
    <n v="20517.39212"/>
    <n v="5114.6962344100002"/>
    <n v="-98.632924577572979"/>
    <n v="-6057.3680000000004"/>
    <n v="235700.2873"/>
    <n v="8430.1644938096561"/>
    <n v="80"/>
    <n v="409175.6987528"/>
    <n v="-7890.6339662058381"/>
    <n v="-1514.3420000000006"/>
    <n v="22031.734120000001"/>
    <n v="1641391.3696000001"/>
    <n v="1321904.0472000001"/>
  </r>
  <r>
    <x v="3"/>
    <s v="07/11/2022"/>
    <n v="18990.18489"/>
    <n v="5702.4805278699996"/>
    <n v="-99.418356758832573"/>
    <n v="-6057.3680000000004"/>
    <n v="262787.12109999999"/>
    <n v="8497.2954494728692"/>
    <n v="80"/>
    <n v="456198.44222959998"/>
    <n v="-7953.4685407066063"/>
    <n v="-1514.3420000000006"/>
    <n v="20504.526890000001"/>
    <n v="1519214.7912000001"/>
    <n v="1230271.6134000001"/>
  </r>
  <r>
    <x v="3"/>
    <s v="07/18/2022"/>
    <n v="19235.89229"/>
    <n v="5072.91844829"/>
    <n v="-94.775981490015369"/>
    <n v="-6057.3680000000004"/>
    <n v="233775.04370000001"/>
    <n v="8100.5112384628519"/>
    <n v="80"/>
    <n v="405833.47586320003"/>
    <n v="-7582.0785192012299"/>
    <n v="-1514.3420000000006"/>
    <n v="20750.23429"/>
    <n v="1538871.3832"/>
    <n v="1245014.0574"/>
  </r>
  <r>
    <x v="3"/>
    <s v="07/25/2022"/>
    <n v="17226.65609"/>
    <n v="4841.2864507700006"/>
    <n v="-102.49661059907834"/>
    <n v="-6057.3680000000004"/>
    <n v="223100.75810000001"/>
    <n v="8760.3940682972934"/>
    <n v="80"/>
    <n v="387302.91606160003"/>
    <n v="-8199.7288479262679"/>
    <n v="-1514.3420000000006"/>
    <n v="18740.998090000001"/>
    <n v="1378132.4872000001"/>
    <n v="1124459.8854"/>
  </r>
  <r>
    <x v="3"/>
    <s v="08/01/2022"/>
    <n v="13544.73244"/>
    <n v="4610.9211690500006"/>
    <n v="-105.92845153609831"/>
    <n v="-6057.3680000000004"/>
    <n v="212484.84650000001"/>
    <n v="9053.713806504129"/>
    <n v="80"/>
    <n v="368873.69352400006"/>
    <n v="-8474.2761228878644"/>
    <n v="-1514.3420000000006"/>
    <n v="15059.07444"/>
    <n v="1083578.5951999999"/>
    <n v="903544.46640000003"/>
  </r>
  <r>
    <x v="3"/>
    <s v="08/08/2022"/>
    <n v="18505.139050000002"/>
    <n v="4349.7767570599999"/>
    <n v="-108.72473041474655"/>
    <n v="-6057.3680000000004"/>
    <n v="200450.54180000001"/>
    <n v="9292.7120012603882"/>
    <n v="80"/>
    <n v="347982.14056480001"/>
    <n v="-8697.9784331797237"/>
    <n v="-1514.3420000000006"/>
    <n v="20019.481050000002"/>
    <n v="1480411.1240000001"/>
    <n v="1201168.8630000001"/>
  </r>
  <r>
    <x v="3"/>
    <s v="08/15/2022"/>
    <n v="15801.01686"/>
    <n v="3158.7408832000001"/>
    <n v="-111.30160168970815"/>
    <n v="-6057.3680000000004"/>
    <n v="145564.09599999999"/>
    <n v="9512.9574093767642"/>
    <n v="80"/>
    <n v="252699.27065600001"/>
    <n v="-8904.128135176652"/>
    <n v="-1514.3420000000006"/>
    <n v="17315.35886"/>
    <n v="1264081.3488"/>
    <n v="1038921.5316"/>
  </r>
  <r>
    <x v="3"/>
    <s v="08/22/2022"/>
    <n v="19309.638029999998"/>
    <n v="3712.3263759400002"/>
    <n v="-113.26158387096774"/>
    <n v="-6057.3680000000004"/>
    <n v="171074.94820000001"/>
    <n v="9680.477253928866"/>
    <n v="80"/>
    <n v="296986.11007520003"/>
    <n v="-9060.9267096774201"/>
    <n v="-1514.3420000000006"/>
    <n v="20823.980029999999"/>
    <n v="1544771.0423999999"/>
    <n v="1249438.8018"/>
  </r>
  <r>
    <x v="3"/>
    <s v="08/29/2022"/>
    <n v="18718.331279999999"/>
    <n v="3800.65668164"/>
    <n v="-128.37986866359449"/>
    <n v="-6057.3680000000004"/>
    <n v="175145.46919999999"/>
    <n v="10972.638347315768"/>
    <n v="80"/>
    <n v="304052.53453120001"/>
    <n v="-10270.389493087559"/>
    <n v="-1514.3420000000006"/>
    <n v="20232.673279999999"/>
    <n v="1497466.5023999999"/>
    <n v="1213960.3968"/>
  </r>
  <r>
    <x v="3"/>
    <s v="09/05/2022"/>
    <n v="17089.220850000002"/>
    <n v="4761.0381885500001"/>
    <n v="-137.37693855606759"/>
    <n v="-6057.3680000000004"/>
    <n v="219402.68150000001"/>
    <n v="11741.618680005777"/>
    <n v="80"/>
    <n v="380883.05508399999"/>
    <n v="-10990.155084485406"/>
    <n v="-1514.3420000000006"/>
    <n v="18603.562850000002"/>
    <n v="1367137.6680000001"/>
    <n v="1116213.7710000002"/>
  </r>
  <r>
    <x v="3"/>
    <s v="09/12/2022"/>
    <n v="18159.874909999999"/>
    <n v="6052.6594561299999"/>
    <n v="-124.36080130568357"/>
    <n v="-6057.3680000000004"/>
    <n v="278924.39889999997"/>
    <n v="10629.128316725091"/>
    <n v="80"/>
    <n v="484212.7564904"/>
    <n v="-9948.8641044546857"/>
    <n v="-1514.3420000000006"/>
    <n v="19674.216909999999"/>
    <n v="1452789.9927999999"/>
    <n v="1180453.0145999999"/>
  </r>
  <r>
    <x v="3"/>
    <s v="09/19/2022"/>
    <n v="18452.176200000002"/>
    <n v="3412.1897048400001"/>
    <n v="-124.17669738863289"/>
    <n v="-6057.3680000000004"/>
    <n v="157243.76519999999"/>
    <n v="10613.392939199392"/>
    <n v="80"/>
    <n v="272975.17638720002"/>
    <n v="-9934.1357910906318"/>
    <n v="-1514.3420000000006"/>
    <n v="19966.518200000002"/>
    <n v="1476174.0960000001"/>
    <n v="1197991.0920000002"/>
  </r>
  <r>
    <x v="3"/>
    <s v="09/26/2022"/>
    <n v="17557.841509999998"/>
    <n v="4180.0393809300003"/>
    <n v="-74.987981989247317"/>
    <n v="-6057.3680000000004"/>
    <n v="192628.5429"/>
    <n v="6409.229229850198"/>
    <n v="80"/>
    <n v="334403.15047440003"/>
    <n v="-5999.0385591397853"/>
    <n v="-1514.3420000000006"/>
    <n v="19072.183509999999"/>
    <n v="1404627.3207999999"/>
    <n v="1144331.0105999999"/>
  </r>
  <r>
    <x v="3"/>
    <s v="10/03/2022"/>
    <n v="13915.80759"/>
    <n v="1986.4064330320002"/>
    <n v="-14.380349930875576"/>
    <n v="-6057.3680000000004"/>
    <n v="91539.466960000005"/>
    <n v="1229.0897376816731"/>
    <n v="80"/>
    <n v="158912.51464256001"/>
    <n v="-1150.4279944700461"/>
    <n v="-1514.3420000000006"/>
    <n v="15430.149590000001"/>
    <n v="1113264.6072"/>
    <n v="925808.97540000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3F52F-E00A-41CB-A1C6-DF57EF6EC9B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6:G60" firstHeaderRow="1" firstDataRow="2" firstDataCol="1"/>
  <pivotFields count="22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0F330-BBF2-4ADC-A913-ECCCCF85A1C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3:Y8" firstHeaderRow="0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p_marketing3" fld="9" baseField="0" baseItem="0"/>
    <dataField name="Sum of comp_marketing2" fld="6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BD218-B2FB-49EA-815F-64B642AD52F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3:T8" firstHeaderRow="0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keting3" fld="8" baseField="0" baseItem="0"/>
    <dataField name="Sum of marketing2" fld="5" baseField="0" baseItem="0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37FD6-B29C-4A74-8CB6-464144E901B4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15:AA20" firstHeaderRow="0" firstDataRow="1" firstDataCol="1"/>
  <pivotFields count="15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2" baseField="0" baseItem="0"/>
    <dataField name="Sum of Sales (No Price Increase)" fld="12" baseField="0" baseItem="0"/>
    <dataField name="Sum of Total Revenue (actual)" fld="13" baseField="0" baseItem="0"/>
    <dataField name="Sum of Total Revenue (No Price Increase)" fld="14" baseField="0" baseItem="0"/>
  </dataFields>
  <formats count="2">
    <format dxfId="5">
      <pivotArea grandRow="1"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E220C-AC8E-49D6-AF8C-88BA3862DBD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5:S21" firstHeaderRow="1" firstDataRow="1" firstDataCol="1"/>
  <pivotFields count="12"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mpact from initial price increase" fld="9" baseField="0" baseItem="0" numFmtId="168"/>
  </dataFields>
  <formats count="3">
    <format dxfId="8">
      <pivotArea collapsedLevelsAreSubtotals="1" fieldPosition="0">
        <references count="1">
          <reference field="6" count="0"/>
        </references>
      </pivotArea>
    </format>
    <format dxfId="7">
      <pivotArea grandRow="1"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EE34-C7E4-4F32-8159-B2B6E7F9B61A}">
  <sheetPr>
    <tabColor theme="1"/>
  </sheetPr>
  <dimension ref="A1:B12"/>
  <sheetViews>
    <sheetView showGridLines="0" topLeftCell="A3" zoomScale="130" zoomScaleNormal="130" workbookViewId="0">
      <selection activeCell="F7" sqref="F7"/>
    </sheetView>
  </sheetViews>
  <sheetFormatPr defaultRowHeight="14.4" x14ac:dyDescent="0.3"/>
  <cols>
    <col min="1" max="1" width="37" style="17" customWidth="1"/>
    <col min="2" max="2" width="41.109375" style="17" customWidth="1"/>
  </cols>
  <sheetData>
    <row r="1" spans="1:2" x14ac:dyDescent="0.3">
      <c r="B1" s="60" t="s">
        <v>309</v>
      </c>
    </row>
    <row r="2" spans="1:2" x14ac:dyDescent="0.3">
      <c r="A2" s="67" t="s">
        <v>251</v>
      </c>
      <c r="B2" s="29" t="s">
        <v>255</v>
      </c>
    </row>
    <row r="3" spans="1:2" x14ac:dyDescent="0.3">
      <c r="A3" s="67"/>
      <c r="B3" s="29" t="s">
        <v>253</v>
      </c>
    </row>
    <row r="4" spans="1:2" x14ac:dyDescent="0.3">
      <c r="A4" s="67"/>
      <c r="B4" s="29" t="s">
        <v>252</v>
      </c>
    </row>
    <row r="5" spans="1:2" ht="28.8" x14ac:dyDescent="0.3">
      <c r="A5" s="68" t="s">
        <v>301</v>
      </c>
      <c r="B5" s="57" t="s">
        <v>256</v>
      </c>
    </row>
    <row r="6" spans="1:2" ht="28.8" x14ac:dyDescent="0.3">
      <c r="A6" s="68"/>
      <c r="B6" s="57" t="s">
        <v>314</v>
      </c>
    </row>
    <row r="7" spans="1:2" ht="28.8" x14ac:dyDescent="0.3">
      <c r="A7" s="69" t="s">
        <v>257</v>
      </c>
      <c r="B7" s="28" t="s">
        <v>260</v>
      </c>
    </row>
    <row r="8" spans="1:2" ht="28.8" x14ac:dyDescent="0.3">
      <c r="A8" s="69"/>
      <c r="B8" s="28" t="s">
        <v>261</v>
      </c>
    </row>
    <row r="9" spans="1:2" ht="28.8" x14ac:dyDescent="0.3">
      <c r="A9" s="33" t="s">
        <v>258</v>
      </c>
      <c r="B9" s="30" t="s">
        <v>259</v>
      </c>
    </row>
    <row r="10" spans="1:2" ht="57.6" x14ac:dyDescent="0.3">
      <c r="A10" s="70" t="s">
        <v>262</v>
      </c>
      <c r="B10" s="31" t="s">
        <v>270</v>
      </c>
    </row>
    <row r="11" spans="1:2" ht="43.2" x14ac:dyDescent="0.3">
      <c r="A11" s="70"/>
      <c r="B11" s="31" t="s">
        <v>264</v>
      </c>
    </row>
    <row r="12" spans="1:2" ht="43.2" x14ac:dyDescent="0.3">
      <c r="A12" s="70"/>
      <c r="B12" s="31" t="s">
        <v>263</v>
      </c>
    </row>
  </sheetData>
  <mergeCells count="4">
    <mergeCell ref="A2:A4"/>
    <mergeCell ref="A5:A6"/>
    <mergeCell ref="A7:A8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605C6-82DA-4DDD-9DF8-7686C4703243}">
  <sheetPr>
    <tabColor theme="1"/>
  </sheetPr>
  <dimension ref="A1:W197"/>
  <sheetViews>
    <sheetView topLeftCell="L1" zoomScale="110" zoomScaleNormal="110" workbookViewId="0">
      <selection sqref="A1:W1"/>
    </sheetView>
  </sheetViews>
  <sheetFormatPr defaultRowHeight="14.4" x14ac:dyDescent="0.3"/>
  <cols>
    <col min="1" max="1" width="10.6640625" style="2" bestFit="1" customWidth="1"/>
    <col min="2" max="2" width="10.6640625" style="2" customWidth="1"/>
    <col min="3" max="18" width="15.44140625" customWidth="1"/>
    <col min="19" max="19" width="16" bestFit="1" customWidth="1"/>
    <col min="20" max="23" width="15.44140625" customWidth="1"/>
  </cols>
  <sheetData>
    <row r="1" spans="1:23" x14ac:dyDescent="0.3">
      <c r="A1" s="2" t="s">
        <v>6</v>
      </c>
      <c r="B1" t="s">
        <v>13</v>
      </c>
      <c r="C1" t="s">
        <v>212</v>
      </c>
      <c r="D1" t="s">
        <v>213</v>
      </c>
      <c r="E1" t="s">
        <v>211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11</v>
      </c>
      <c r="L1" t="s">
        <v>10</v>
      </c>
      <c r="M1" t="s">
        <v>224</v>
      </c>
      <c r="N1" t="s">
        <v>12</v>
      </c>
      <c r="O1" t="s">
        <v>9</v>
      </c>
      <c r="P1" t="s">
        <v>8</v>
      </c>
      <c r="Q1" t="s">
        <v>219</v>
      </c>
      <c r="R1" t="s">
        <v>220</v>
      </c>
      <c r="S1" t="s">
        <v>221</v>
      </c>
      <c r="T1" t="s">
        <v>210</v>
      </c>
      <c r="U1" t="s">
        <v>254</v>
      </c>
      <c r="V1" t="s">
        <v>7</v>
      </c>
      <c r="W1" t="s">
        <v>222</v>
      </c>
    </row>
    <row r="2" spans="1:23" x14ac:dyDescent="0.3">
      <c r="A2" s="2" t="s">
        <v>14</v>
      </c>
      <c r="B2">
        <v>7630.8478180000002</v>
      </c>
      <c r="C2">
        <v>1</v>
      </c>
      <c r="D2">
        <v>1</v>
      </c>
      <c r="E2">
        <v>2019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1872.321561</v>
      </c>
      <c r="S2">
        <v>60091.290821484377</v>
      </c>
      <c r="T2">
        <v>0</v>
      </c>
      <c r="U2">
        <v>0</v>
      </c>
      <c r="V2">
        <v>60</v>
      </c>
      <c r="W2">
        <v>0</v>
      </c>
    </row>
    <row r="3" spans="1:23" x14ac:dyDescent="0.3">
      <c r="A3" s="2" t="s">
        <v>15</v>
      </c>
      <c r="B3">
        <v>8013.8019729999996</v>
      </c>
      <c r="C3">
        <v>2</v>
      </c>
      <c r="D3">
        <v>1</v>
      </c>
      <c r="E3">
        <v>2019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9763.4352550000003</v>
      </c>
      <c r="S3">
        <v>126451.44412934736</v>
      </c>
      <c r="T3">
        <v>0</v>
      </c>
      <c r="U3">
        <v>0</v>
      </c>
      <c r="V3">
        <v>60</v>
      </c>
      <c r="W3">
        <v>239.55</v>
      </c>
    </row>
    <row r="4" spans="1:23" x14ac:dyDescent="0.3">
      <c r="A4" s="2" t="s">
        <v>16</v>
      </c>
      <c r="B4">
        <v>7882.4004729999997</v>
      </c>
      <c r="C4">
        <v>3</v>
      </c>
      <c r="D4">
        <v>1</v>
      </c>
      <c r="E4">
        <v>2019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16167.806</v>
      </c>
      <c r="S4">
        <v>103223.02650754264</v>
      </c>
      <c r="T4">
        <v>0</v>
      </c>
      <c r="U4">
        <v>0</v>
      </c>
      <c r="V4">
        <v>60</v>
      </c>
      <c r="W4">
        <v>224.69</v>
      </c>
    </row>
    <row r="5" spans="1:23" x14ac:dyDescent="0.3">
      <c r="A5" s="2" t="s">
        <v>17</v>
      </c>
      <c r="B5">
        <v>7906.8706510000002</v>
      </c>
      <c r="C5">
        <v>4</v>
      </c>
      <c r="D5">
        <v>1</v>
      </c>
      <c r="E5">
        <v>2019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16191.776330000001</v>
      </c>
      <c r="S5">
        <v>183100.55463652237</v>
      </c>
      <c r="T5">
        <v>0</v>
      </c>
      <c r="U5">
        <v>0</v>
      </c>
      <c r="V5">
        <v>60</v>
      </c>
      <c r="W5">
        <v>215.99</v>
      </c>
    </row>
    <row r="6" spans="1:23" x14ac:dyDescent="0.3">
      <c r="A6" s="2" t="s">
        <v>18</v>
      </c>
      <c r="B6">
        <v>7911.8987690000004</v>
      </c>
      <c r="C6">
        <v>5</v>
      </c>
      <c r="D6">
        <v>2</v>
      </c>
      <c r="E6">
        <v>2019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17886.4774</v>
      </c>
      <c r="S6">
        <v>144027.38817335592</v>
      </c>
      <c r="T6">
        <v>0</v>
      </c>
      <c r="U6">
        <v>0</v>
      </c>
      <c r="V6">
        <v>60</v>
      </c>
      <c r="W6">
        <v>206.71</v>
      </c>
    </row>
    <row r="7" spans="1:23" x14ac:dyDescent="0.3">
      <c r="A7" s="2" t="s">
        <v>19</v>
      </c>
      <c r="B7">
        <v>8083.1900100000003</v>
      </c>
      <c r="C7">
        <v>6</v>
      </c>
      <c r="D7">
        <v>2</v>
      </c>
      <c r="E7">
        <v>2019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16715.0589</v>
      </c>
      <c r="S7">
        <v>114974.64072367299</v>
      </c>
      <c r="T7">
        <v>0</v>
      </c>
      <c r="U7">
        <v>0</v>
      </c>
      <c r="V7">
        <v>60</v>
      </c>
      <c r="W7">
        <v>203.63</v>
      </c>
    </row>
    <row r="8" spans="1:23" x14ac:dyDescent="0.3">
      <c r="A8" s="2" t="s">
        <v>20</v>
      </c>
      <c r="B8">
        <v>8142.8570170000003</v>
      </c>
      <c r="C8">
        <v>7</v>
      </c>
      <c r="D8">
        <v>2</v>
      </c>
      <c r="E8">
        <v>2019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14746.658219999999</v>
      </c>
      <c r="S8">
        <v>112302.5379757638</v>
      </c>
      <c r="T8">
        <v>0</v>
      </c>
      <c r="U8">
        <v>0</v>
      </c>
      <c r="V8">
        <v>60</v>
      </c>
      <c r="W8">
        <v>233.65</v>
      </c>
    </row>
    <row r="9" spans="1:23" x14ac:dyDescent="0.3">
      <c r="A9" s="2" t="s">
        <v>21</v>
      </c>
      <c r="B9">
        <v>10155.44529</v>
      </c>
      <c r="C9">
        <v>8</v>
      </c>
      <c r="D9">
        <v>2</v>
      </c>
      <c r="E9">
        <v>2019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14491.46854</v>
      </c>
      <c r="S9">
        <v>95555.881155881158</v>
      </c>
      <c r="T9">
        <v>0</v>
      </c>
      <c r="U9">
        <v>0</v>
      </c>
      <c r="V9">
        <v>60</v>
      </c>
      <c r="W9">
        <v>180.65</v>
      </c>
    </row>
    <row r="10" spans="1:23" x14ac:dyDescent="0.3">
      <c r="A10" s="2" t="s">
        <v>22</v>
      </c>
      <c r="B10">
        <v>7331.98909</v>
      </c>
      <c r="C10">
        <v>9</v>
      </c>
      <c r="D10">
        <v>3</v>
      </c>
      <c r="E10">
        <v>2019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14155.9599</v>
      </c>
      <c r="S10">
        <v>131586.21305814854</v>
      </c>
      <c r="T10">
        <v>0</v>
      </c>
      <c r="U10">
        <v>0</v>
      </c>
      <c r="V10">
        <v>60</v>
      </c>
      <c r="W10">
        <v>227.41</v>
      </c>
    </row>
    <row r="11" spans="1:23" x14ac:dyDescent="0.3">
      <c r="A11" s="2" t="s">
        <v>23</v>
      </c>
      <c r="B11">
        <v>7943.4083129999999</v>
      </c>
      <c r="C11">
        <v>10</v>
      </c>
      <c r="D11">
        <v>3</v>
      </c>
      <c r="E11">
        <v>2019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13791.884389999999</v>
      </c>
      <c r="S11">
        <v>139486.15968857906</v>
      </c>
      <c r="T11">
        <v>0</v>
      </c>
      <c r="U11">
        <v>0</v>
      </c>
      <c r="V11">
        <v>60</v>
      </c>
      <c r="W11">
        <v>227.86</v>
      </c>
    </row>
    <row r="12" spans="1:23" x14ac:dyDescent="0.3">
      <c r="A12" s="2" t="s">
        <v>24</v>
      </c>
      <c r="B12">
        <v>8281.2978829999993</v>
      </c>
      <c r="C12">
        <v>11</v>
      </c>
      <c r="D12">
        <v>3</v>
      </c>
      <c r="E12">
        <v>2019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13345.0587</v>
      </c>
      <c r="S12">
        <v>146454.99894967637</v>
      </c>
      <c r="T12">
        <v>0</v>
      </c>
      <c r="U12">
        <v>0</v>
      </c>
      <c r="V12">
        <v>60</v>
      </c>
      <c r="W12">
        <v>224.99</v>
      </c>
    </row>
    <row r="13" spans="1:23" x14ac:dyDescent="0.3">
      <c r="A13" s="2" t="s">
        <v>25</v>
      </c>
      <c r="B13">
        <v>7716.1373519999997</v>
      </c>
      <c r="C13">
        <v>12</v>
      </c>
      <c r="D13">
        <v>3</v>
      </c>
      <c r="E13">
        <v>2019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12339.83279</v>
      </c>
      <c r="S13">
        <v>153462.15795554506</v>
      </c>
      <c r="T13">
        <v>0</v>
      </c>
      <c r="U13">
        <v>0</v>
      </c>
      <c r="V13">
        <v>60</v>
      </c>
      <c r="W13">
        <v>241.8</v>
      </c>
    </row>
    <row r="14" spans="1:23" x14ac:dyDescent="0.3">
      <c r="A14" s="2" t="s">
        <v>26</v>
      </c>
      <c r="B14">
        <v>8061.7367039999999</v>
      </c>
      <c r="C14">
        <v>13</v>
      </c>
      <c r="D14">
        <v>4</v>
      </c>
      <c r="E14">
        <v>2019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12944.270049999999</v>
      </c>
      <c r="S14">
        <v>172507.20200349233</v>
      </c>
      <c r="T14">
        <v>0</v>
      </c>
      <c r="U14">
        <v>0</v>
      </c>
      <c r="V14">
        <v>60</v>
      </c>
      <c r="W14">
        <v>234.1</v>
      </c>
    </row>
    <row r="15" spans="1:23" x14ac:dyDescent="0.3">
      <c r="A15" s="2" t="s">
        <v>27</v>
      </c>
      <c r="B15">
        <v>8095.9279100000003</v>
      </c>
      <c r="C15">
        <v>14</v>
      </c>
      <c r="D15">
        <v>4</v>
      </c>
      <c r="E15">
        <v>2019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12842.00678</v>
      </c>
      <c r="S15">
        <v>154725.9884858272</v>
      </c>
      <c r="T15">
        <v>0</v>
      </c>
      <c r="U15">
        <v>0</v>
      </c>
      <c r="V15">
        <v>60</v>
      </c>
      <c r="W15">
        <v>225.78</v>
      </c>
    </row>
    <row r="16" spans="1:23" x14ac:dyDescent="0.3">
      <c r="A16" s="2" t="s">
        <v>28</v>
      </c>
      <c r="B16">
        <v>8541.4192189999994</v>
      </c>
      <c r="C16">
        <v>15</v>
      </c>
      <c r="D16">
        <v>4</v>
      </c>
      <c r="E16">
        <v>2019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15716.80868</v>
      </c>
      <c r="S16">
        <v>194573.77538829154</v>
      </c>
      <c r="T16">
        <v>0</v>
      </c>
      <c r="U16">
        <v>0</v>
      </c>
      <c r="V16">
        <v>60</v>
      </c>
      <c r="W16">
        <v>224.95</v>
      </c>
    </row>
    <row r="17" spans="1:23" x14ac:dyDescent="0.3">
      <c r="A17" s="2" t="s">
        <v>29</v>
      </c>
      <c r="B17">
        <v>8766.3437250000006</v>
      </c>
      <c r="C17">
        <v>16</v>
      </c>
      <c r="D17">
        <v>4</v>
      </c>
      <c r="E17">
        <v>2019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13726.040199999999</v>
      </c>
      <c r="S17">
        <v>153240.83625454595</v>
      </c>
      <c r="T17">
        <v>0</v>
      </c>
      <c r="U17">
        <v>0</v>
      </c>
      <c r="V17">
        <v>60</v>
      </c>
      <c r="W17">
        <v>229.91</v>
      </c>
    </row>
    <row r="18" spans="1:23" x14ac:dyDescent="0.3">
      <c r="A18" s="2" t="s">
        <v>30</v>
      </c>
      <c r="B18">
        <v>8536.0558920000003</v>
      </c>
      <c r="C18">
        <v>17</v>
      </c>
      <c r="D18">
        <v>4</v>
      </c>
      <c r="E18">
        <v>2019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17024.448789999999</v>
      </c>
      <c r="S18">
        <v>110788.07554452716</v>
      </c>
      <c r="T18">
        <v>0</v>
      </c>
      <c r="U18">
        <v>0</v>
      </c>
      <c r="V18">
        <v>60</v>
      </c>
      <c r="W18">
        <v>213.48</v>
      </c>
    </row>
    <row r="19" spans="1:23" x14ac:dyDescent="0.3">
      <c r="A19" s="2" t="s">
        <v>31</v>
      </c>
      <c r="B19">
        <v>8982.5528250000007</v>
      </c>
      <c r="C19">
        <v>18</v>
      </c>
      <c r="D19">
        <v>5</v>
      </c>
      <c r="E19">
        <v>2019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33392.089970000001</v>
      </c>
      <c r="S19">
        <v>103035.69557682461</v>
      </c>
      <c r="T19">
        <v>0</v>
      </c>
      <c r="U19">
        <v>0</v>
      </c>
      <c r="V19">
        <v>60</v>
      </c>
      <c r="W19">
        <v>203.1</v>
      </c>
    </row>
    <row r="20" spans="1:23" x14ac:dyDescent="0.3">
      <c r="A20" s="2" t="s">
        <v>32</v>
      </c>
      <c r="B20">
        <v>6400.781524</v>
      </c>
      <c r="C20">
        <v>19</v>
      </c>
      <c r="D20">
        <v>5</v>
      </c>
      <c r="E20">
        <v>2019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38191.069069999998</v>
      </c>
      <c r="S20">
        <v>51451.792396969824</v>
      </c>
      <c r="T20">
        <v>0</v>
      </c>
      <c r="U20">
        <v>1</v>
      </c>
      <c r="V20">
        <v>60</v>
      </c>
      <c r="W20">
        <v>161.94999999999999</v>
      </c>
    </row>
    <row r="21" spans="1:23" x14ac:dyDescent="0.3">
      <c r="A21" s="2" t="s">
        <v>33</v>
      </c>
      <c r="B21">
        <v>13755.57821</v>
      </c>
      <c r="C21">
        <v>20</v>
      </c>
      <c r="D21">
        <v>5</v>
      </c>
      <c r="E21">
        <v>2019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45556.481639999998</v>
      </c>
      <c r="S21">
        <v>119242.15743038325</v>
      </c>
      <c r="T21">
        <v>1</v>
      </c>
      <c r="U21">
        <v>0</v>
      </c>
      <c r="V21">
        <v>60</v>
      </c>
      <c r="W21">
        <v>202.02</v>
      </c>
    </row>
    <row r="22" spans="1:23" x14ac:dyDescent="0.3">
      <c r="A22" s="2" t="s">
        <v>34</v>
      </c>
      <c r="B22">
        <v>9916.1068460000006</v>
      </c>
      <c r="C22">
        <v>21</v>
      </c>
      <c r="D22">
        <v>5</v>
      </c>
      <c r="E22">
        <v>2019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42108.514909999998</v>
      </c>
      <c r="S22">
        <v>114811.50478553705</v>
      </c>
      <c r="T22">
        <v>0</v>
      </c>
      <c r="U22">
        <v>0</v>
      </c>
      <c r="V22">
        <v>60</v>
      </c>
      <c r="W22">
        <v>184.67</v>
      </c>
    </row>
    <row r="23" spans="1:23" x14ac:dyDescent="0.3">
      <c r="A23" s="2" t="s">
        <v>35</v>
      </c>
      <c r="B23">
        <v>9698.2217060000003</v>
      </c>
      <c r="C23">
        <v>22</v>
      </c>
      <c r="D23">
        <v>6</v>
      </c>
      <c r="E23">
        <v>2019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38144.749230000001</v>
      </c>
      <c r="S23">
        <v>115759.69540614703</v>
      </c>
      <c r="T23">
        <v>0</v>
      </c>
      <c r="U23">
        <v>0</v>
      </c>
      <c r="V23">
        <v>60</v>
      </c>
      <c r="W23">
        <v>178.88</v>
      </c>
    </row>
    <row r="24" spans="1:23" x14ac:dyDescent="0.3">
      <c r="A24" s="2" t="s">
        <v>36</v>
      </c>
      <c r="B24">
        <v>7874.3554839999997</v>
      </c>
      <c r="C24">
        <v>23</v>
      </c>
      <c r="D24">
        <v>6</v>
      </c>
      <c r="E24">
        <v>2019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15236.98984</v>
      </c>
      <c r="S24">
        <v>102645.53317053318</v>
      </c>
      <c r="T24">
        <v>0</v>
      </c>
      <c r="U24">
        <v>0</v>
      </c>
      <c r="V24">
        <v>60</v>
      </c>
      <c r="W24">
        <v>145.05000000000001</v>
      </c>
    </row>
    <row r="25" spans="1:23" x14ac:dyDescent="0.3">
      <c r="A25" s="2" t="s">
        <v>37</v>
      </c>
      <c r="B25">
        <v>13148.181490000001</v>
      </c>
      <c r="C25">
        <v>24</v>
      </c>
      <c r="D25">
        <v>6</v>
      </c>
      <c r="E25">
        <v>2019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37710.459519999997</v>
      </c>
      <c r="S25">
        <v>99918.307469113919</v>
      </c>
      <c r="T25">
        <v>0</v>
      </c>
      <c r="U25">
        <v>0</v>
      </c>
      <c r="V25">
        <v>60</v>
      </c>
      <c r="W25">
        <v>147.96</v>
      </c>
    </row>
    <row r="26" spans="1:23" x14ac:dyDescent="0.3">
      <c r="A26" s="2" t="s">
        <v>38</v>
      </c>
      <c r="B26">
        <v>16959.830600000001</v>
      </c>
      <c r="C26">
        <v>25</v>
      </c>
      <c r="D26">
        <v>6</v>
      </c>
      <c r="E26">
        <v>2019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50927.025860000002</v>
      </c>
      <c r="S26">
        <v>52483.015387241197</v>
      </c>
      <c r="T26">
        <v>1</v>
      </c>
      <c r="U26">
        <v>0</v>
      </c>
      <c r="V26">
        <v>60</v>
      </c>
      <c r="W26">
        <v>173.24</v>
      </c>
    </row>
    <row r="27" spans="1:23" x14ac:dyDescent="0.3">
      <c r="A27" s="2" t="s">
        <v>39</v>
      </c>
      <c r="B27">
        <v>15549.94614</v>
      </c>
      <c r="C27">
        <v>26</v>
      </c>
      <c r="D27">
        <v>7</v>
      </c>
      <c r="E27">
        <v>2019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50923.670270000002</v>
      </c>
      <c r="S27">
        <v>70355.760171727918</v>
      </c>
      <c r="T27">
        <v>0</v>
      </c>
      <c r="U27">
        <v>0</v>
      </c>
      <c r="V27">
        <v>60</v>
      </c>
      <c r="W27">
        <v>152.93</v>
      </c>
    </row>
    <row r="28" spans="1:23" x14ac:dyDescent="0.3">
      <c r="A28" s="2" t="s">
        <v>40</v>
      </c>
      <c r="B28">
        <v>14441.078380000001</v>
      </c>
      <c r="C28">
        <v>27</v>
      </c>
      <c r="D28">
        <v>7</v>
      </c>
      <c r="E28">
        <v>2019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53149.682000000001</v>
      </c>
      <c r="S28">
        <v>44851.894015781116</v>
      </c>
      <c r="T28">
        <v>0</v>
      </c>
      <c r="U28">
        <v>0</v>
      </c>
      <c r="V28">
        <v>60</v>
      </c>
      <c r="W28">
        <v>116.77</v>
      </c>
    </row>
    <row r="29" spans="1:23" x14ac:dyDescent="0.3">
      <c r="A29" s="2" t="s">
        <v>41</v>
      </c>
      <c r="B29">
        <v>15104.119619999999</v>
      </c>
      <c r="C29">
        <v>28</v>
      </c>
      <c r="D29">
        <v>7</v>
      </c>
      <c r="E29">
        <v>2019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51042.926769999998</v>
      </c>
      <c r="S29">
        <v>73341.684587813623</v>
      </c>
      <c r="T29">
        <v>0</v>
      </c>
      <c r="U29">
        <v>0</v>
      </c>
      <c r="V29">
        <v>60</v>
      </c>
      <c r="W29">
        <v>159.04</v>
      </c>
    </row>
    <row r="30" spans="1:23" x14ac:dyDescent="0.3">
      <c r="A30" s="2" t="s">
        <v>42</v>
      </c>
      <c r="B30">
        <v>14460.185240000001</v>
      </c>
      <c r="C30">
        <v>29</v>
      </c>
      <c r="D30">
        <v>7</v>
      </c>
      <c r="E30">
        <v>2019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49170.581879999998</v>
      </c>
      <c r="S30">
        <v>38406.036301810498</v>
      </c>
      <c r="T30">
        <v>0</v>
      </c>
      <c r="U30">
        <v>0</v>
      </c>
      <c r="V30">
        <v>60</v>
      </c>
      <c r="W30">
        <v>156.30000000000001</v>
      </c>
    </row>
    <row r="31" spans="1:23" x14ac:dyDescent="0.3">
      <c r="A31" s="2" t="s">
        <v>43</v>
      </c>
      <c r="B31">
        <v>13427.74488</v>
      </c>
      <c r="C31">
        <v>30</v>
      </c>
      <c r="D31">
        <v>7</v>
      </c>
      <c r="E31">
        <v>2019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52665.172359999997</v>
      </c>
      <c r="S31">
        <v>62324.675883256532</v>
      </c>
      <c r="T31">
        <v>0</v>
      </c>
      <c r="U31">
        <v>0</v>
      </c>
      <c r="V31">
        <v>60</v>
      </c>
      <c r="W31">
        <v>140.72</v>
      </c>
    </row>
    <row r="32" spans="1:23" x14ac:dyDescent="0.3">
      <c r="A32" s="2" t="s">
        <v>44</v>
      </c>
      <c r="B32">
        <v>16822.060150000001</v>
      </c>
      <c r="C32">
        <v>31</v>
      </c>
      <c r="D32">
        <v>8</v>
      </c>
      <c r="E32">
        <v>2019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53256.655769999998</v>
      </c>
      <c r="S32">
        <v>46741.600135229164</v>
      </c>
      <c r="T32">
        <v>0</v>
      </c>
      <c r="U32">
        <v>0</v>
      </c>
      <c r="V32">
        <v>60</v>
      </c>
      <c r="W32">
        <v>120.09</v>
      </c>
    </row>
    <row r="33" spans="1:23" x14ac:dyDescent="0.3">
      <c r="A33" s="2" t="s">
        <v>45</v>
      </c>
      <c r="B33">
        <v>13106.95091</v>
      </c>
      <c r="C33">
        <v>32</v>
      </c>
      <c r="D33">
        <v>8</v>
      </c>
      <c r="E33">
        <v>2019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56443.481390000001</v>
      </c>
      <c r="S33">
        <v>51905.26426142556</v>
      </c>
      <c r="T33">
        <v>0</v>
      </c>
      <c r="U33">
        <v>0</v>
      </c>
      <c r="V33">
        <v>60</v>
      </c>
      <c r="W33">
        <v>156.61000000000001</v>
      </c>
    </row>
    <row r="34" spans="1:23" x14ac:dyDescent="0.3">
      <c r="A34" s="2" t="s">
        <v>46</v>
      </c>
      <c r="B34">
        <v>13510.87644</v>
      </c>
      <c r="C34">
        <v>33</v>
      </c>
      <c r="D34">
        <v>8</v>
      </c>
      <c r="E34">
        <v>2019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53628.78469</v>
      </c>
      <c r="S34">
        <v>42217.686150170026</v>
      </c>
      <c r="T34">
        <v>0</v>
      </c>
      <c r="U34">
        <v>0</v>
      </c>
      <c r="V34">
        <v>60</v>
      </c>
      <c r="W34">
        <v>172.17</v>
      </c>
    </row>
    <row r="35" spans="1:23" x14ac:dyDescent="0.3">
      <c r="A35" s="2" t="s">
        <v>47</v>
      </c>
      <c r="B35">
        <v>16262.59815</v>
      </c>
      <c r="C35">
        <v>34</v>
      </c>
      <c r="D35">
        <v>8</v>
      </c>
      <c r="E35">
        <v>2019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53674.636019999998</v>
      </c>
      <c r="S35">
        <v>31665.341486470519</v>
      </c>
      <c r="T35">
        <v>0</v>
      </c>
      <c r="U35">
        <v>0</v>
      </c>
      <c r="V35">
        <v>60</v>
      </c>
      <c r="W35">
        <v>188.47</v>
      </c>
    </row>
    <row r="36" spans="1:23" x14ac:dyDescent="0.3">
      <c r="A36" s="2" t="s">
        <v>48</v>
      </c>
      <c r="B36">
        <v>15676.989939999999</v>
      </c>
      <c r="C36">
        <v>35</v>
      </c>
      <c r="D36">
        <v>9</v>
      </c>
      <c r="E36">
        <v>2019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71615.218789999999</v>
      </c>
      <c r="S36">
        <v>34505.777278874055</v>
      </c>
      <c r="T36">
        <v>0</v>
      </c>
      <c r="U36">
        <v>0</v>
      </c>
      <c r="V36">
        <v>60</v>
      </c>
      <c r="W36">
        <v>191.59</v>
      </c>
    </row>
    <row r="37" spans="1:23" x14ac:dyDescent="0.3">
      <c r="A37" s="2" t="s">
        <v>49</v>
      </c>
      <c r="B37">
        <v>14556.054700000001</v>
      </c>
      <c r="C37">
        <v>36</v>
      </c>
      <c r="D37">
        <v>9</v>
      </c>
      <c r="E37">
        <v>2019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50483.872329999998</v>
      </c>
      <c r="S37">
        <v>35919.221710189457</v>
      </c>
      <c r="T37">
        <v>0</v>
      </c>
      <c r="U37">
        <v>0</v>
      </c>
      <c r="V37">
        <v>60</v>
      </c>
      <c r="W37">
        <v>157.78</v>
      </c>
    </row>
    <row r="38" spans="1:23" x14ac:dyDescent="0.3">
      <c r="A38" s="2" t="s">
        <v>50</v>
      </c>
      <c r="B38">
        <v>16697.027600000001</v>
      </c>
      <c r="C38">
        <v>37</v>
      </c>
      <c r="D38">
        <v>9</v>
      </c>
      <c r="E38">
        <v>2019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57119.589050000002</v>
      </c>
      <c r="S38">
        <v>34307.366215027505</v>
      </c>
      <c r="T38">
        <v>0</v>
      </c>
      <c r="U38">
        <v>0</v>
      </c>
      <c r="V38">
        <v>60</v>
      </c>
      <c r="W38">
        <v>184.11</v>
      </c>
    </row>
    <row r="39" spans="1:23" x14ac:dyDescent="0.3">
      <c r="A39" s="2" t="s">
        <v>51</v>
      </c>
      <c r="B39">
        <v>16379.585709999999</v>
      </c>
      <c r="C39">
        <v>38</v>
      </c>
      <c r="D39">
        <v>9</v>
      </c>
      <c r="E39">
        <v>2019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54415.905500000001</v>
      </c>
      <c r="S39">
        <v>31423.720069058778</v>
      </c>
      <c r="T39">
        <v>0</v>
      </c>
      <c r="U39">
        <v>0</v>
      </c>
      <c r="V39">
        <v>60</v>
      </c>
      <c r="W39">
        <v>183.6</v>
      </c>
    </row>
    <row r="40" spans="1:23" x14ac:dyDescent="0.3">
      <c r="A40" s="2" t="s">
        <v>52</v>
      </c>
      <c r="B40">
        <v>16738.593379999998</v>
      </c>
      <c r="C40">
        <v>39</v>
      </c>
      <c r="D40">
        <v>9</v>
      </c>
      <c r="E40">
        <v>2019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50842.224329999997</v>
      </c>
      <c r="S40">
        <v>24257.18331429622</v>
      </c>
      <c r="T40">
        <v>0</v>
      </c>
      <c r="U40">
        <v>0</v>
      </c>
      <c r="V40">
        <v>60</v>
      </c>
      <c r="W40">
        <v>206.13</v>
      </c>
    </row>
    <row r="41" spans="1:23" x14ac:dyDescent="0.3">
      <c r="A41" s="2" t="s">
        <v>53</v>
      </c>
      <c r="B41">
        <v>15356.866389999999</v>
      </c>
      <c r="C41">
        <v>40</v>
      </c>
      <c r="D41">
        <v>10</v>
      </c>
      <c r="E41">
        <v>2019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44080.438609999997</v>
      </c>
      <c r="S41">
        <v>23389.466258353357</v>
      </c>
      <c r="T41">
        <v>0</v>
      </c>
      <c r="U41">
        <v>0</v>
      </c>
      <c r="V41">
        <v>60</v>
      </c>
      <c r="W41">
        <v>209.28</v>
      </c>
    </row>
    <row r="42" spans="1:23" x14ac:dyDescent="0.3">
      <c r="A42" s="2" t="s">
        <v>54</v>
      </c>
      <c r="B42">
        <v>15074.62133</v>
      </c>
      <c r="C42">
        <v>41</v>
      </c>
      <c r="D42">
        <v>10</v>
      </c>
      <c r="E42">
        <v>2019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39546.715960000001</v>
      </c>
      <c r="S42">
        <v>24615.874125277354</v>
      </c>
      <c r="T42">
        <v>0</v>
      </c>
      <c r="U42">
        <v>0</v>
      </c>
      <c r="V42">
        <v>60</v>
      </c>
      <c r="W42">
        <v>221.49</v>
      </c>
    </row>
    <row r="43" spans="1:23" x14ac:dyDescent="0.3">
      <c r="A43" s="2" t="s">
        <v>55</v>
      </c>
      <c r="B43">
        <v>15122.89127</v>
      </c>
      <c r="C43">
        <v>42</v>
      </c>
      <c r="D43">
        <v>10</v>
      </c>
      <c r="E43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36757.699050000003</v>
      </c>
      <c r="S43">
        <v>22015.367731432249</v>
      </c>
      <c r="T43">
        <v>0</v>
      </c>
      <c r="U43">
        <v>0</v>
      </c>
      <c r="V43">
        <v>60</v>
      </c>
      <c r="W43">
        <v>221.08</v>
      </c>
    </row>
    <row r="44" spans="1:23" x14ac:dyDescent="0.3">
      <c r="A44" s="2" t="s">
        <v>56</v>
      </c>
      <c r="B44">
        <v>15413.85173</v>
      </c>
      <c r="C44">
        <v>43</v>
      </c>
      <c r="D44">
        <v>10</v>
      </c>
      <c r="E44">
        <v>2019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32917.596460000001</v>
      </c>
      <c r="S44">
        <v>42269.189084511665</v>
      </c>
      <c r="T44">
        <v>0</v>
      </c>
      <c r="U44">
        <v>0</v>
      </c>
      <c r="V44">
        <v>60</v>
      </c>
      <c r="W44">
        <v>227.2</v>
      </c>
    </row>
    <row r="45" spans="1:23" x14ac:dyDescent="0.3">
      <c r="A45" s="2" t="s">
        <v>57</v>
      </c>
      <c r="B45">
        <v>20159.05486</v>
      </c>
      <c r="C45">
        <v>44</v>
      </c>
      <c r="D45">
        <v>11</v>
      </c>
      <c r="E45">
        <v>2019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19980.05084</v>
      </c>
      <c r="S45">
        <v>25751.170835138579</v>
      </c>
      <c r="T45">
        <v>1</v>
      </c>
      <c r="U45">
        <v>0</v>
      </c>
      <c r="V45">
        <v>60</v>
      </c>
      <c r="W45">
        <v>239.96</v>
      </c>
    </row>
    <row r="46" spans="1:23" x14ac:dyDescent="0.3">
      <c r="A46" s="2" t="s">
        <v>58</v>
      </c>
      <c r="B46">
        <v>19615.34764</v>
      </c>
      <c r="C46">
        <v>45</v>
      </c>
      <c r="D46">
        <v>11</v>
      </c>
      <c r="E46">
        <v>2019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18774.82315</v>
      </c>
      <c r="S46">
        <v>44841.174439061542</v>
      </c>
      <c r="T46">
        <v>0</v>
      </c>
      <c r="U46">
        <v>0</v>
      </c>
      <c r="V46">
        <v>60</v>
      </c>
      <c r="W46">
        <v>243.62</v>
      </c>
    </row>
    <row r="47" spans="1:23" x14ac:dyDescent="0.3">
      <c r="A47" s="2" t="s">
        <v>59</v>
      </c>
      <c r="B47">
        <v>18134.063900000001</v>
      </c>
      <c r="C47">
        <v>46</v>
      </c>
      <c r="D47">
        <v>11</v>
      </c>
      <c r="E47">
        <v>2019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32135.616679999999</v>
      </c>
      <c r="S47">
        <v>21075.124614334294</v>
      </c>
      <c r="T47">
        <v>0</v>
      </c>
      <c r="U47">
        <v>0</v>
      </c>
      <c r="V47">
        <v>60</v>
      </c>
      <c r="W47">
        <v>196</v>
      </c>
    </row>
    <row r="48" spans="1:23" x14ac:dyDescent="0.3">
      <c r="A48" s="2" t="s">
        <v>60</v>
      </c>
      <c r="B48">
        <v>11153.694439999999</v>
      </c>
      <c r="C48">
        <v>47</v>
      </c>
      <c r="D48">
        <v>11</v>
      </c>
      <c r="E48">
        <v>2019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35502.188119999999</v>
      </c>
      <c r="S48">
        <v>47756.031969225522</v>
      </c>
      <c r="T48">
        <v>0</v>
      </c>
      <c r="U48">
        <v>0</v>
      </c>
      <c r="V48">
        <v>60</v>
      </c>
      <c r="W48">
        <v>250.92</v>
      </c>
    </row>
    <row r="49" spans="1:23" x14ac:dyDescent="0.3">
      <c r="A49" s="2" t="s">
        <v>61</v>
      </c>
      <c r="B49">
        <v>11099.72597</v>
      </c>
      <c r="C49">
        <v>48</v>
      </c>
      <c r="D49">
        <v>12</v>
      </c>
      <c r="E49">
        <v>2019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37007.975630000001</v>
      </c>
      <c r="S49">
        <v>30686.425965313065</v>
      </c>
      <c r="T49">
        <v>0</v>
      </c>
      <c r="U49">
        <v>0</v>
      </c>
      <c r="V49">
        <v>60</v>
      </c>
      <c r="W49">
        <v>239.44</v>
      </c>
    </row>
    <row r="50" spans="1:23" x14ac:dyDescent="0.3">
      <c r="A50" s="2" t="s">
        <v>62</v>
      </c>
      <c r="B50">
        <v>9150.4919860000009</v>
      </c>
      <c r="C50">
        <v>49</v>
      </c>
      <c r="D50">
        <v>12</v>
      </c>
      <c r="E50">
        <v>2019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22226.487369999999</v>
      </c>
      <c r="S50">
        <v>56244.196351438288</v>
      </c>
      <c r="T50">
        <v>0</v>
      </c>
      <c r="U50">
        <v>0</v>
      </c>
      <c r="V50">
        <v>60</v>
      </c>
      <c r="W50">
        <v>243.55</v>
      </c>
    </row>
    <row r="51" spans="1:23" x14ac:dyDescent="0.3">
      <c r="A51" s="2" t="s">
        <v>63</v>
      </c>
      <c r="B51">
        <v>8910.8183329999993</v>
      </c>
      <c r="C51">
        <v>50</v>
      </c>
      <c r="D51">
        <v>12</v>
      </c>
      <c r="E51">
        <v>2019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36688.257270000002</v>
      </c>
      <c r="S51">
        <v>34459.781073168167</v>
      </c>
      <c r="T51">
        <v>0</v>
      </c>
      <c r="U51">
        <v>0</v>
      </c>
      <c r="V51">
        <v>60</v>
      </c>
      <c r="W51">
        <v>240.87</v>
      </c>
    </row>
    <row r="52" spans="1:23" x14ac:dyDescent="0.3">
      <c r="A52" s="2" t="s">
        <v>64</v>
      </c>
      <c r="B52">
        <v>8504.5463490000002</v>
      </c>
      <c r="C52">
        <v>51</v>
      </c>
      <c r="D52">
        <v>12</v>
      </c>
      <c r="E52">
        <v>2019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38073.522019999997</v>
      </c>
      <c r="S52">
        <v>56572.377177780407</v>
      </c>
      <c r="T52">
        <v>0</v>
      </c>
      <c r="U52">
        <v>0</v>
      </c>
      <c r="V52">
        <v>60</v>
      </c>
      <c r="W52">
        <v>184.69</v>
      </c>
    </row>
    <row r="53" spans="1:23" x14ac:dyDescent="0.3">
      <c r="A53" s="2" t="s">
        <v>65</v>
      </c>
      <c r="B53">
        <v>9631.5153329999994</v>
      </c>
      <c r="C53">
        <v>52</v>
      </c>
      <c r="D53">
        <v>12</v>
      </c>
      <c r="E53">
        <v>2019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44459.861199999999</v>
      </c>
      <c r="S53">
        <v>50152.044514028385</v>
      </c>
      <c r="T53">
        <v>0</v>
      </c>
      <c r="U53">
        <v>0</v>
      </c>
      <c r="V53">
        <v>60</v>
      </c>
      <c r="W53">
        <v>227.99</v>
      </c>
    </row>
    <row r="54" spans="1:23" x14ac:dyDescent="0.3">
      <c r="A54" s="2" t="s">
        <v>66</v>
      </c>
      <c r="B54">
        <v>9466.9282509999994</v>
      </c>
      <c r="C54">
        <v>1</v>
      </c>
      <c r="D54">
        <v>1</v>
      </c>
      <c r="E54">
        <v>2020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33105.104460000002</v>
      </c>
      <c r="S54">
        <v>64379.167730119349</v>
      </c>
      <c r="T54">
        <v>0</v>
      </c>
      <c r="U54">
        <v>0</v>
      </c>
      <c r="V54">
        <v>60</v>
      </c>
      <c r="W54">
        <v>222.2</v>
      </c>
    </row>
    <row r="55" spans="1:23" x14ac:dyDescent="0.3">
      <c r="A55" s="2" t="s">
        <v>67</v>
      </c>
      <c r="B55">
        <v>9676.0979850000003</v>
      </c>
      <c r="C55">
        <v>2</v>
      </c>
      <c r="D55">
        <v>1</v>
      </c>
      <c r="E55">
        <v>2020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17022.84908</v>
      </c>
      <c r="S55">
        <v>84351.315333412102</v>
      </c>
      <c r="T55">
        <v>0</v>
      </c>
      <c r="U55">
        <v>0</v>
      </c>
      <c r="V55">
        <v>64</v>
      </c>
      <c r="W55">
        <v>209.13</v>
      </c>
    </row>
    <row r="56" spans="1:23" x14ac:dyDescent="0.3">
      <c r="A56" s="2" t="s">
        <v>68</v>
      </c>
      <c r="B56">
        <v>9169.5988369999995</v>
      </c>
      <c r="C56">
        <v>3</v>
      </c>
      <c r="D56">
        <v>1</v>
      </c>
      <c r="E56">
        <v>2020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22935.411660000002</v>
      </c>
      <c r="S56">
        <v>80914.609739125866</v>
      </c>
      <c r="T56">
        <v>0</v>
      </c>
      <c r="U56">
        <v>0</v>
      </c>
      <c r="V56">
        <v>64</v>
      </c>
      <c r="W56">
        <v>204.1</v>
      </c>
    </row>
    <row r="57" spans="1:23" x14ac:dyDescent="0.3">
      <c r="A57" s="2" t="s">
        <v>69</v>
      </c>
      <c r="B57">
        <v>9212.5054490000002</v>
      </c>
      <c r="C57">
        <v>4</v>
      </c>
      <c r="D57">
        <v>1</v>
      </c>
      <c r="E57">
        <v>2020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24198.380870000001</v>
      </c>
      <c r="S57">
        <v>128973.74263132329</v>
      </c>
      <c r="T57">
        <v>0</v>
      </c>
      <c r="U57">
        <v>0</v>
      </c>
      <c r="V57">
        <v>64</v>
      </c>
      <c r="W57">
        <v>215.57</v>
      </c>
    </row>
    <row r="58" spans="1:23" x14ac:dyDescent="0.3">
      <c r="A58" s="2" t="s">
        <v>70</v>
      </c>
      <c r="B58">
        <v>9080.4335339999998</v>
      </c>
      <c r="C58">
        <v>5</v>
      </c>
      <c r="D58">
        <v>2</v>
      </c>
      <c r="E58">
        <v>2020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26126.403279999999</v>
      </c>
      <c r="S58">
        <v>96427.707799965865</v>
      </c>
      <c r="T58">
        <v>0</v>
      </c>
      <c r="U58">
        <v>0</v>
      </c>
      <c r="V58">
        <v>64</v>
      </c>
      <c r="W58">
        <v>235.78</v>
      </c>
    </row>
    <row r="59" spans="1:23" x14ac:dyDescent="0.3">
      <c r="A59" s="2" t="s">
        <v>71</v>
      </c>
      <c r="B59">
        <v>9726.7143789999991</v>
      </c>
      <c r="C59">
        <v>6</v>
      </c>
      <c r="D59">
        <v>2</v>
      </c>
      <c r="E59">
        <v>2020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27003.453979999998</v>
      </c>
      <c r="S59">
        <v>100270.51629970985</v>
      </c>
      <c r="T59">
        <v>0</v>
      </c>
      <c r="U59">
        <v>0</v>
      </c>
      <c r="V59">
        <v>64</v>
      </c>
      <c r="W59">
        <v>235.24</v>
      </c>
    </row>
    <row r="60" spans="1:23" x14ac:dyDescent="0.3">
      <c r="A60" s="2" t="s">
        <v>72</v>
      </c>
      <c r="B60">
        <v>9310.3861579999993</v>
      </c>
      <c r="C60">
        <v>7</v>
      </c>
      <c r="D60">
        <v>2</v>
      </c>
      <c r="E60">
        <v>2020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26590.50922</v>
      </c>
      <c r="S60">
        <v>105001.76126143869</v>
      </c>
      <c r="T60">
        <v>0</v>
      </c>
      <c r="U60">
        <v>0</v>
      </c>
      <c r="V60">
        <v>64</v>
      </c>
      <c r="W60">
        <v>225.53</v>
      </c>
    </row>
    <row r="61" spans="1:23" x14ac:dyDescent="0.3">
      <c r="A61" s="2" t="s">
        <v>73</v>
      </c>
      <c r="B61">
        <v>11503.65149</v>
      </c>
      <c r="C61">
        <v>8</v>
      </c>
      <c r="D61">
        <v>2</v>
      </c>
      <c r="E61">
        <v>2020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28768.538690000001</v>
      </c>
      <c r="S61">
        <v>111759.11608701933</v>
      </c>
      <c r="T61">
        <v>0</v>
      </c>
      <c r="U61">
        <v>0</v>
      </c>
      <c r="V61">
        <v>64</v>
      </c>
      <c r="W61">
        <v>183.83</v>
      </c>
    </row>
    <row r="62" spans="1:23" x14ac:dyDescent="0.3">
      <c r="A62" s="2" t="s">
        <v>74</v>
      </c>
      <c r="B62">
        <v>9509.4996549999996</v>
      </c>
      <c r="C62">
        <v>9</v>
      </c>
      <c r="D62">
        <v>3</v>
      </c>
      <c r="E62">
        <v>2020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31812.25144</v>
      </c>
      <c r="S62">
        <v>103038.0658946788</v>
      </c>
      <c r="T62">
        <v>0</v>
      </c>
      <c r="U62">
        <v>0</v>
      </c>
      <c r="V62">
        <v>64</v>
      </c>
      <c r="W62">
        <v>221.7</v>
      </c>
    </row>
    <row r="63" spans="1:23" x14ac:dyDescent="0.3">
      <c r="A63" s="2" t="s">
        <v>75</v>
      </c>
      <c r="B63">
        <v>11630.36008</v>
      </c>
      <c r="C63">
        <v>10</v>
      </c>
      <c r="D63">
        <v>3</v>
      </c>
      <c r="E63">
        <v>2020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35712.868670000003</v>
      </c>
      <c r="S63">
        <v>85615.277482374266</v>
      </c>
      <c r="T63">
        <v>0</v>
      </c>
      <c r="U63">
        <v>0</v>
      </c>
      <c r="V63">
        <v>64</v>
      </c>
      <c r="W63">
        <v>222.98</v>
      </c>
    </row>
    <row r="64" spans="1:23" x14ac:dyDescent="0.3">
      <c r="A64" s="2" t="s">
        <v>76</v>
      </c>
      <c r="B64">
        <v>13698.257659999999</v>
      </c>
      <c r="C64">
        <v>11</v>
      </c>
      <c r="D64">
        <v>3</v>
      </c>
      <c r="E64">
        <v>2020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34539.120260000003</v>
      </c>
      <c r="S64">
        <v>97883.726810823588</v>
      </c>
      <c r="T64">
        <v>1</v>
      </c>
      <c r="U64">
        <v>0</v>
      </c>
      <c r="V64">
        <v>64</v>
      </c>
      <c r="W64">
        <v>232.76</v>
      </c>
    </row>
    <row r="65" spans="1:23" x14ac:dyDescent="0.3">
      <c r="A65" s="2" t="s">
        <v>77</v>
      </c>
      <c r="B65">
        <v>12989.292939999999</v>
      </c>
      <c r="C65">
        <v>12</v>
      </c>
      <c r="D65">
        <v>3</v>
      </c>
      <c r="E65">
        <v>2020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36059.17222</v>
      </c>
      <c r="S65">
        <v>179413.27563117887</v>
      </c>
      <c r="T65">
        <v>1</v>
      </c>
      <c r="U65">
        <v>0</v>
      </c>
      <c r="V65">
        <v>64</v>
      </c>
      <c r="W65">
        <v>247.42</v>
      </c>
    </row>
    <row r="66" spans="1:23" x14ac:dyDescent="0.3">
      <c r="A66" s="2" t="s">
        <v>78</v>
      </c>
      <c r="B66">
        <v>13192.093720000001</v>
      </c>
      <c r="C66">
        <v>13</v>
      </c>
      <c r="D66">
        <v>3</v>
      </c>
      <c r="E66">
        <v>2020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40696.285109999997</v>
      </c>
      <c r="S66">
        <v>133700.83093728256</v>
      </c>
      <c r="T66">
        <v>0</v>
      </c>
      <c r="U66">
        <v>0</v>
      </c>
      <c r="V66">
        <v>64</v>
      </c>
      <c r="W66">
        <v>251.44</v>
      </c>
    </row>
    <row r="67" spans="1:23" x14ac:dyDescent="0.3">
      <c r="A67" s="2" t="s">
        <v>79</v>
      </c>
      <c r="B67">
        <v>11524.099179999999</v>
      </c>
      <c r="C67">
        <v>14</v>
      </c>
      <c r="D67">
        <v>4</v>
      </c>
      <c r="E67">
        <v>2020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70149.020919999995</v>
      </c>
      <c r="S67">
        <v>152257.11010017461</v>
      </c>
      <c r="T67">
        <v>0</v>
      </c>
      <c r="U67">
        <v>0</v>
      </c>
      <c r="V67">
        <v>64</v>
      </c>
      <c r="W67">
        <v>252.78</v>
      </c>
    </row>
    <row r="68" spans="1:23" x14ac:dyDescent="0.3">
      <c r="A68" s="2" t="s">
        <v>80</v>
      </c>
      <c r="B68">
        <v>11441.302820000001</v>
      </c>
      <c r="C68">
        <v>15</v>
      </c>
      <c r="D68">
        <v>4</v>
      </c>
      <c r="E68">
        <v>2020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77338.777679999999</v>
      </c>
      <c r="S68">
        <v>170230.34227421327</v>
      </c>
      <c r="T68">
        <v>0</v>
      </c>
      <c r="U68">
        <v>0</v>
      </c>
      <c r="V68">
        <v>64</v>
      </c>
      <c r="W68">
        <v>246.81</v>
      </c>
    </row>
    <row r="69" spans="1:23" x14ac:dyDescent="0.3">
      <c r="A69" s="2" t="s">
        <v>81</v>
      </c>
      <c r="B69">
        <v>10510.09526</v>
      </c>
      <c r="C69">
        <v>16</v>
      </c>
      <c r="D69">
        <v>4</v>
      </c>
      <c r="E69">
        <v>2020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64157.622380000001</v>
      </c>
      <c r="S69">
        <v>139277.39289981226</v>
      </c>
      <c r="T69">
        <v>0</v>
      </c>
      <c r="U69">
        <v>0</v>
      </c>
      <c r="V69">
        <v>64</v>
      </c>
      <c r="W69">
        <v>227.54</v>
      </c>
    </row>
    <row r="70" spans="1:23" x14ac:dyDescent="0.3">
      <c r="A70" s="2" t="s">
        <v>82</v>
      </c>
      <c r="B70">
        <v>9816.8853060000001</v>
      </c>
      <c r="C70">
        <v>17</v>
      </c>
      <c r="D70">
        <v>4</v>
      </c>
      <c r="E70">
        <v>2020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62612.884660000003</v>
      </c>
      <c r="S70">
        <v>131283.24438405083</v>
      </c>
      <c r="T70">
        <v>0</v>
      </c>
      <c r="U70">
        <v>0</v>
      </c>
      <c r="V70">
        <v>64</v>
      </c>
      <c r="W70">
        <v>223.05</v>
      </c>
    </row>
    <row r="71" spans="1:23" x14ac:dyDescent="0.3">
      <c r="A71" s="2" t="s">
        <v>83</v>
      </c>
      <c r="B71">
        <v>10818.821739999999</v>
      </c>
      <c r="C71">
        <v>18</v>
      </c>
      <c r="D71">
        <v>5</v>
      </c>
      <c r="E71">
        <v>2020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79557.134890000001</v>
      </c>
      <c r="S71">
        <v>62128.727493533952</v>
      </c>
      <c r="T71">
        <v>0</v>
      </c>
      <c r="U71">
        <v>0</v>
      </c>
      <c r="V71">
        <v>64</v>
      </c>
      <c r="W71">
        <v>225.77</v>
      </c>
    </row>
    <row r="72" spans="1:23" x14ac:dyDescent="0.3">
      <c r="A72" s="2" t="s">
        <v>84</v>
      </c>
      <c r="B72">
        <v>6954.8801940000003</v>
      </c>
      <c r="C72">
        <v>19</v>
      </c>
      <c r="D72">
        <v>5</v>
      </c>
      <c r="E72">
        <v>2020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74870.371880000006</v>
      </c>
      <c r="S72">
        <v>66550.821812596012</v>
      </c>
      <c r="T72">
        <v>0</v>
      </c>
      <c r="U72">
        <v>1</v>
      </c>
      <c r="V72">
        <v>64</v>
      </c>
      <c r="W72">
        <v>188.99</v>
      </c>
    </row>
    <row r="73" spans="1:23" x14ac:dyDescent="0.3">
      <c r="A73" s="2" t="s">
        <v>85</v>
      </c>
      <c r="B73">
        <v>17141.513279999999</v>
      </c>
      <c r="C73">
        <v>20</v>
      </c>
      <c r="D73">
        <v>5</v>
      </c>
      <c r="E73">
        <v>2020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87668.046249999999</v>
      </c>
      <c r="S73">
        <v>63544.432313206504</v>
      </c>
      <c r="T73">
        <v>1</v>
      </c>
      <c r="U73">
        <v>0</v>
      </c>
      <c r="V73">
        <v>64</v>
      </c>
      <c r="W73">
        <v>243.14</v>
      </c>
    </row>
    <row r="74" spans="1:23" x14ac:dyDescent="0.3">
      <c r="A74" s="2" t="s">
        <v>86</v>
      </c>
      <c r="B74">
        <v>10803.06697</v>
      </c>
      <c r="C74">
        <v>21</v>
      </c>
      <c r="D74">
        <v>5</v>
      </c>
      <c r="E74">
        <v>2020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73127.540210000006</v>
      </c>
      <c r="S74">
        <v>74411.990822797277</v>
      </c>
      <c r="T74">
        <v>0</v>
      </c>
      <c r="U74">
        <v>0</v>
      </c>
      <c r="V74">
        <v>64</v>
      </c>
      <c r="W74">
        <v>254.87</v>
      </c>
    </row>
    <row r="75" spans="1:23" x14ac:dyDescent="0.3">
      <c r="A75" s="2" t="s">
        <v>87</v>
      </c>
      <c r="B75">
        <v>10867.426890000001</v>
      </c>
      <c r="C75">
        <v>22</v>
      </c>
      <c r="D75">
        <v>6</v>
      </c>
      <c r="E75">
        <v>2020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63757.863619999996</v>
      </c>
      <c r="S75">
        <v>78921.652224716745</v>
      </c>
      <c r="T75">
        <v>0</v>
      </c>
      <c r="U75">
        <v>0</v>
      </c>
      <c r="V75">
        <v>64</v>
      </c>
      <c r="W75">
        <v>259.57</v>
      </c>
    </row>
    <row r="76" spans="1:23" x14ac:dyDescent="0.3">
      <c r="A76" s="2" t="s">
        <v>88</v>
      </c>
      <c r="B76">
        <v>9480.0013589999999</v>
      </c>
      <c r="C76">
        <v>23</v>
      </c>
      <c r="D76">
        <v>6</v>
      </c>
      <c r="E76">
        <v>2020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37293.049079999997</v>
      </c>
      <c r="S76">
        <v>52682.00182493731</v>
      </c>
      <c r="T76">
        <v>0</v>
      </c>
      <c r="U76">
        <v>0</v>
      </c>
      <c r="V76">
        <v>64</v>
      </c>
      <c r="W76">
        <v>259.77999999999997</v>
      </c>
    </row>
    <row r="77" spans="1:23" x14ac:dyDescent="0.3">
      <c r="A77" s="2" t="s">
        <v>89</v>
      </c>
      <c r="B77">
        <v>13342.93728</v>
      </c>
      <c r="C77">
        <v>24</v>
      </c>
      <c r="D77">
        <v>6</v>
      </c>
      <c r="E77">
        <v>2020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80509.806719999993</v>
      </c>
      <c r="S77">
        <v>66190.851156012446</v>
      </c>
      <c r="T77">
        <v>0</v>
      </c>
      <c r="U77">
        <v>0</v>
      </c>
      <c r="V77">
        <v>64</v>
      </c>
      <c r="W77">
        <v>214.38</v>
      </c>
    </row>
    <row r="78" spans="1:23" x14ac:dyDescent="0.3">
      <c r="A78" s="2" t="s">
        <v>90</v>
      </c>
      <c r="B78">
        <v>18592.293109999999</v>
      </c>
      <c r="C78">
        <v>25</v>
      </c>
      <c r="D78">
        <v>6</v>
      </c>
      <c r="E78">
        <v>2020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93508.905310000002</v>
      </c>
      <c r="S78">
        <v>39559.953135872493</v>
      </c>
      <c r="T78">
        <v>1</v>
      </c>
      <c r="U78">
        <v>0</v>
      </c>
      <c r="V78">
        <v>67</v>
      </c>
      <c r="W78">
        <v>213.37</v>
      </c>
    </row>
    <row r="79" spans="1:23" x14ac:dyDescent="0.3">
      <c r="A79" s="2" t="s">
        <v>91</v>
      </c>
      <c r="B79">
        <v>17388.896720000001</v>
      </c>
      <c r="C79">
        <v>26</v>
      </c>
      <c r="D79">
        <v>6</v>
      </c>
      <c r="E79">
        <v>2020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97024.743659999993</v>
      </c>
      <c r="S79">
        <v>58507.098809195581</v>
      </c>
      <c r="T79">
        <v>0</v>
      </c>
      <c r="U79">
        <v>0</v>
      </c>
      <c r="V79">
        <v>67</v>
      </c>
      <c r="W79">
        <v>260.33</v>
      </c>
    </row>
    <row r="80" spans="1:23" x14ac:dyDescent="0.3">
      <c r="A80" s="2" t="s">
        <v>92</v>
      </c>
      <c r="B80">
        <v>16167.063899999999</v>
      </c>
      <c r="C80">
        <v>27</v>
      </c>
      <c r="D80">
        <v>7</v>
      </c>
      <c r="E80">
        <v>2020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102390.91929999999</v>
      </c>
      <c r="S80">
        <v>58585.422394212714</v>
      </c>
      <c r="T80">
        <v>0</v>
      </c>
      <c r="U80">
        <v>0</v>
      </c>
      <c r="V80">
        <v>67</v>
      </c>
      <c r="W80">
        <v>207.29</v>
      </c>
    </row>
    <row r="81" spans="1:23" x14ac:dyDescent="0.3">
      <c r="A81" s="2" t="s">
        <v>93</v>
      </c>
      <c r="B81">
        <v>17329.900130000002</v>
      </c>
      <c r="C81">
        <v>28</v>
      </c>
      <c r="D81">
        <v>7</v>
      </c>
      <c r="E81">
        <v>2020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119903.0245</v>
      </c>
      <c r="S81">
        <v>61593.990940958691</v>
      </c>
      <c r="T81">
        <v>0</v>
      </c>
      <c r="U81">
        <v>0</v>
      </c>
      <c r="V81">
        <v>67</v>
      </c>
      <c r="W81">
        <v>263.70999999999998</v>
      </c>
    </row>
    <row r="82" spans="1:23" x14ac:dyDescent="0.3">
      <c r="A82" s="2" t="s">
        <v>94</v>
      </c>
      <c r="B82">
        <v>16846.19512</v>
      </c>
      <c r="C82">
        <v>29</v>
      </c>
      <c r="D82">
        <v>7</v>
      </c>
      <c r="E82">
        <v>2020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94460.754079999999</v>
      </c>
      <c r="S82">
        <v>55628.171327477779</v>
      </c>
      <c r="T82">
        <v>0</v>
      </c>
      <c r="U82">
        <v>0</v>
      </c>
      <c r="V82">
        <v>67</v>
      </c>
      <c r="W82">
        <v>266.64</v>
      </c>
    </row>
    <row r="83" spans="1:23" x14ac:dyDescent="0.3">
      <c r="A83" s="2" t="s">
        <v>95</v>
      </c>
      <c r="B83">
        <v>15326.697679999999</v>
      </c>
      <c r="C83">
        <v>30</v>
      </c>
      <c r="D83">
        <v>7</v>
      </c>
      <c r="E83">
        <v>2020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81060.263260000007</v>
      </c>
      <c r="S83">
        <v>57966.985203565855</v>
      </c>
      <c r="T83">
        <v>0</v>
      </c>
      <c r="U83">
        <v>0</v>
      </c>
      <c r="V83">
        <v>67</v>
      </c>
      <c r="W83">
        <v>264.39999999999998</v>
      </c>
    </row>
    <row r="84" spans="1:23" x14ac:dyDescent="0.3">
      <c r="A84" s="2" t="s">
        <v>96</v>
      </c>
      <c r="B84">
        <v>14744.106330000001</v>
      </c>
      <c r="C84">
        <v>31</v>
      </c>
      <c r="D84">
        <v>8</v>
      </c>
      <c r="E84">
        <v>2020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81276.604030000002</v>
      </c>
      <c r="S84">
        <v>48019.621253298676</v>
      </c>
      <c r="T84">
        <v>0</v>
      </c>
      <c r="U84">
        <v>0</v>
      </c>
      <c r="V84">
        <v>67</v>
      </c>
      <c r="W84">
        <v>266.10000000000002</v>
      </c>
    </row>
    <row r="85" spans="1:23" x14ac:dyDescent="0.3">
      <c r="A85" s="2" t="s">
        <v>97</v>
      </c>
      <c r="B85">
        <v>17749.915639999999</v>
      </c>
      <c r="C85">
        <v>32</v>
      </c>
      <c r="D85">
        <v>8</v>
      </c>
      <c r="E85">
        <v>2020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84537.911160000003</v>
      </c>
      <c r="S85">
        <v>43822.091168091167</v>
      </c>
      <c r="T85">
        <v>0</v>
      </c>
      <c r="U85">
        <v>0</v>
      </c>
      <c r="V85">
        <v>67</v>
      </c>
      <c r="W85">
        <v>216.1</v>
      </c>
    </row>
    <row r="86" spans="1:23" x14ac:dyDescent="0.3">
      <c r="A86" s="2" t="s">
        <v>98</v>
      </c>
      <c r="B86">
        <v>15334.40746</v>
      </c>
      <c r="C86">
        <v>33</v>
      </c>
      <c r="D86">
        <v>8</v>
      </c>
      <c r="E86">
        <v>2020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82027.737689999994</v>
      </c>
      <c r="S86">
        <v>42846.595750128006</v>
      </c>
      <c r="T86">
        <v>0</v>
      </c>
      <c r="U86">
        <v>0</v>
      </c>
      <c r="V86">
        <v>67</v>
      </c>
      <c r="W86">
        <v>267.82</v>
      </c>
    </row>
    <row r="87" spans="1:23" x14ac:dyDescent="0.3">
      <c r="A87" s="2" t="s">
        <v>99</v>
      </c>
      <c r="B87">
        <v>17284.647059999999</v>
      </c>
      <c r="C87">
        <v>34</v>
      </c>
      <c r="D87">
        <v>8</v>
      </c>
      <c r="E87">
        <v>2020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77201.179409999997</v>
      </c>
      <c r="S87">
        <v>31626.433278191344</v>
      </c>
      <c r="T87">
        <v>0</v>
      </c>
      <c r="U87">
        <v>0</v>
      </c>
      <c r="V87">
        <v>67</v>
      </c>
      <c r="W87">
        <v>252.5</v>
      </c>
    </row>
    <row r="88" spans="1:23" x14ac:dyDescent="0.3">
      <c r="A88" s="2" t="s">
        <v>100</v>
      </c>
      <c r="B88">
        <v>15838.22494</v>
      </c>
      <c r="C88">
        <v>35</v>
      </c>
      <c r="D88">
        <v>8</v>
      </c>
      <c r="E88">
        <v>2020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64001.023820000002</v>
      </c>
      <c r="S88">
        <v>31303.097424081298</v>
      </c>
      <c r="T88">
        <v>0</v>
      </c>
      <c r="U88">
        <v>0</v>
      </c>
      <c r="V88">
        <v>67</v>
      </c>
      <c r="W88">
        <v>240.17</v>
      </c>
    </row>
    <row r="89" spans="1:23" x14ac:dyDescent="0.3">
      <c r="A89" s="2" t="s">
        <v>101</v>
      </c>
      <c r="B89">
        <v>15570.72903</v>
      </c>
      <c r="C89">
        <v>36</v>
      </c>
      <c r="D89">
        <v>9</v>
      </c>
      <c r="E89">
        <v>2020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61858.775289999998</v>
      </c>
      <c r="S89">
        <v>34870.659320965773</v>
      </c>
      <c r="T89">
        <v>0</v>
      </c>
      <c r="U89">
        <v>0</v>
      </c>
      <c r="V89">
        <v>67</v>
      </c>
      <c r="W89">
        <v>236.4</v>
      </c>
    </row>
    <row r="90" spans="1:23" x14ac:dyDescent="0.3">
      <c r="A90" s="2" t="s">
        <v>102</v>
      </c>
      <c r="B90">
        <v>16074.881719999999</v>
      </c>
      <c r="C90">
        <v>37</v>
      </c>
      <c r="D90">
        <v>9</v>
      </c>
      <c r="E90">
        <v>2020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68491.339019999999</v>
      </c>
      <c r="S90">
        <v>33739.258241758245</v>
      </c>
      <c r="T90">
        <v>0</v>
      </c>
      <c r="U90">
        <v>0</v>
      </c>
      <c r="V90">
        <v>67</v>
      </c>
      <c r="W90">
        <v>245.69</v>
      </c>
    </row>
    <row r="91" spans="1:23" x14ac:dyDescent="0.3">
      <c r="A91" s="2" t="s">
        <v>103</v>
      </c>
      <c r="B91">
        <v>16253.882750000001</v>
      </c>
      <c r="C91">
        <v>38</v>
      </c>
      <c r="D91">
        <v>9</v>
      </c>
      <c r="E91">
        <v>2020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64069.199339999999</v>
      </c>
      <c r="S91">
        <v>37625.394206152276</v>
      </c>
      <c r="T91">
        <v>0</v>
      </c>
      <c r="U91">
        <v>0</v>
      </c>
      <c r="V91">
        <v>67</v>
      </c>
      <c r="W91">
        <v>256.32</v>
      </c>
    </row>
    <row r="92" spans="1:23" x14ac:dyDescent="0.3">
      <c r="A92" s="2" t="s">
        <v>104</v>
      </c>
      <c r="B92">
        <v>14722.653029999999</v>
      </c>
      <c r="C92">
        <v>39</v>
      </c>
      <c r="D92">
        <v>9</v>
      </c>
      <c r="E92">
        <v>2020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65834.165250000005</v>
      </c>
      <c r="S92">
        <v>25868.507851169143</v>
      </c>
      <c r="T92">
        <v>0</v>
      </c>
      <c r="U92">
        <v>0</v>
      </c>
      <c r="V92">
        <v>67</v>
      </c>
      <c r="W92">
        <v>212.75</v>
      </c>
    </row>
    <row r="93" spans="1:23" x14ac:dyDescent="0.3">
      <c r="A93" s="2" t="s">
        <v>105</v>
      </c>
      <c r="B93">
        <v>15157.082469999999</v>
      </c>
      <c r="C93">
        <v>40</v>
      </c>
      <c r="D93">
        <v>10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69135.536890000003</v>
      </c>
      <c r="S93">
        <v>21016.198176375598</v>
      </c>
      <c r="T93">
        <v>0</v>
      </c>
      <c r="U93">
        <v>0</v>
      </c>
      <c r="V93">
        <v>67</v>
      </c>
      <c r="W93">
        <v>255.47</v>
      </c>
    </row>
    <row r="94" spans="1:23" x14ac:dyDescent="0.3">
      <c r="A94" s="2" t="s">
        <v>106</v>
      </c>
      <c r="B94">
        <v>15502.34662</v>
      </c>
      <c r="C94">
        <v>41</v>
      </c>
      <c r="D94">
        <v>10</v>
      </c>
      <c r="E94">
        <v>2020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60615.230530000001</v>
      </c>
      <c r="S94">
        <v>20660.394107684431</v>
      </c>
      <c r="T94">
        <v>0</v>
      </c>
      <c r="U94">
        <v>0</v>
      </c>
      <c r="V94">
        <v>67</v>
      </c>
      <c r="W94">
        <v>245.61</v>
      </c>
    </row>
    <row r="95" spans="1:23" x14ac:dyDescent="0.3">
      <c r="A95" s="2" t="s">
        <v>107</v>
      </c>
      <c r="B95">
        <v>15794.983120000001</v>
      </c>
      <c r="C95">
        <v>42</v>
      </c>
      <c r="D95">
        <v>10</v>
      </c>
      <c r="E95">
        <v>2020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38572.251770000003</v>
      </c>
      <c r="S95">
        <v>18212.798935234419</v>
      </c>
      <c r="T95">
        <v>0</v>
      </c>
      <c r="U95">
        <v>0</v>
      </c>
      <c r="V95">
        <v>67</v>
      </c>
      <c r="W95">
        <v>236.05</v>
      </c>
    </row>
    <row r="96" spans="1:23" x14ac:dyDescent="0.3">
      <c r="A96" s="2" t="s">
        <v>108</v>
      </c>
      <c r="B96">
        <v>14369.679099999999</v>
      </c>
      <c r="C96">
        <v>43</v>
      </c>
      <c r="D96">
        <v>10</v>
      </c>
      <c r="E96">
        <v>2020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34866.588159999999</v>
      </c>
      <c r="S96">
        <v>19864.107526881722</v>
      </c>
      <c r="T96">
        <v>0</v>
      </c>
      <c r="U96">
        <v>0</v>
      </c>
      <c r="V96">
        <v>67</v>
      </c>
      <c r="W96">
        <v>235.22</v>
      </c>
    </row>
    <row r="97" spans="1:23" x14ac:dyDescent="0.3">
      <c r="A97" s="2" t="s">
        <v>109</v>
      </c>
      <c r="B97">
        <v>16223.714029999999</v>
      </c>
      <c r="C97">
        <v>44</v>
      </c>
      <c r="D97">
        <v>11</v>
      </c>
      <c r="E97">
        <v>2020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30016.059550000002</v>
      </c>
      <c r="S97">
        <v>18200.903888823243</v>
      </c>
      <c r="T97">
        <v>0</v>
      </c>
      <c r="U97">
        <v>0</v>
      </c>
      <c r="V97">
        <v>67</v>
      </c>
      <c r="W97">
        <v>246.22</v>
      </c>
    </row>
    <row r="98" spans="1:23" x14ac:dyDescent="0.3">
      <c r="A98" s="2" t="s">
        <v>110</v>
      </c>
      <c r="B98">
        <v>17306.10037</v>
      </c>
      <c r="C98">
        <v>45</v>
      </c>
      <c r="D98">
        <v>11</v>
      </c>
      <c r="E98">
        <v>2020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23320.34736</v>
      </c>
      <c r="S98">
        <v>17788.226364436043</v>
      </c>
      <c r="T98">
        <v>0</v>
      </c>
      <c r="U98">
        <v>0</v>
      </c>
      <c r="V98">
        <v>67</v>
      </c>
      <c r="W98">
        <v>251.07</v>
      </c>
    </row>
    <row r="99" spans="1:23" x14ac:dyDescent="0.3">
      <c r="A99" s="2" t="s">
        <v>111</v>
      </c>
      <c r="B99">
        <v>21239.765159999999</v>
      </c>
      <c r="C99">
        <v>46</v>
      </c>
      <c r="D99">
        <v>11</v>
      </c>
      <c r="E99">
        <v>2020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26830.170959999999</v>
      </c>
      <c r="S99">
        <v>17429.147209421404</v>
      </c>
      <c r="T99">
        <v>1</v>
      </c>
      <c r="U99">
        <v>0</v>
      </c>
      <c r="V99">
        <v>67</v>
      </c>
      <c r="W99">
        <v>193.92</v>
      </c>
    </row>
    <row r="100" spans="1:23" x14ac:dyDescent="0.3">
      <c r="A100" s="2" t="s">
        <v>112</v>
      </c>
      <c r="B100">
        <v>12648.72171</v>
      </c>
      <c r="C100">
        <v>47</v>
      </c>
      <c r="D100">
        <v>11</v>
      </c>
      <c r="E100">
        <v>2020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26550.517110000001</v>
      </c>
      <c r="S100">
        <v>17612.726613887906</v>
      </c>
      <c r="T100">
        <v>0</v>
      </c>
      <c r="U100">
        <v>0</v>
      </c>
      <c r="V100">
        <v>74</v>
      </c>
      <c r="W100">
        <v>232.83</v>
      </c>
    </row>
    <row r="101" spans="1:23" x14ac:dyDescent="0.3">
      <c r="A101" s="2" t="s">
        <v>113</v>
      </c>
      <c r="B101">
        <v>11093.692220000001</v>
      </c>
      <c r="C101">
        <v>48</v>
      </c>
      <c r="D101">
        <v>11</v>
      </c>
      <c r="E101">
        <v>2020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27097.516749999999</v>
      </c>
      <c r="S101">
        <v>15308.69494663043</v>
      </c>
      <c r="T101">
        <v>0</v>
      </c>
      <c r="U101">
        <v>0</v>
      </c>
      <c r="V101">
        <v>74</v>
      </c>
      <c r="W101">
        <v>226.5</v>
      </c>
    </row>
    <row r="102" spans="1:23" x14ac:dyDescent="0.3">
      <c r="A102" s="2" t="s">
        <v>114</v>
      </c>
      <c r="B102">
        <v>10078.68268</v>
      </c>
      <c r="C102">
        <v>49</v>
      </c>
      <c r="D102">
        <v>12</v>
      </c>
      <c r="E102">
        <v>2020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27726.164929999999</v>
      </c>
      <c r="S102">
        <v>19704.110408707184</v>
      </c>
      <c r="T102">
        <v>0</v>
      </c>
      <c r="U102">
        <v>0</v>
      </c>
      <c r="V102">
        <v>74</v>
      </c>
      <c r="W102">
        <v>215.45</v>
      </c>
    </row>
    <row r="103" spans="1:23" x14ac:dyDescent="0.3">
      <c r="A103" s="2" t="s">
        <v>115</v>
      </c>
      <c r="B103">
        <v>9702.5794089999999</v>
      </c>
      <c r="C103">
        <v>50</v>
      </c>
      <c r="D103">
        <v>12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30259.789560000001</v>
      </c>
      <c r="S103">
        <v>22888.250922315437</v>
      </c>
      <c r="T103">
        <v>0</v>
      </c>
      <c r="U103">
        <v>0</v>
      </c>
      <c r="V103">
        <v>74</v>
      </c>
      <c r="W103">
        <v>223.13</v>
      </c>
    </row>
    <row r="104" spans="1:23" x14ac:dyDescent="0.3">
      <c r="A104" s="2" t="s">
        <v>116</v>
      </c>
      <c r="B104">
        <v>10236.56561</v>
      </c>
      <c r="C104">
        <v>51</v>
      </c>
      <c r="D104">
        <v>12</v>
      </c>
      <c r="E104">
        <v>2020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27744.28513</v>
      </c>
      <c r="S104">
        <v>25320.842208568018</v>
      </c>
      <c r="T104">
        <v>0</v>
      </c>
      <c r="U104">
        <v>0</v>
      </c>
      <c r="V104">
        <v>74</v>
      </c>
      <c r="W104">
        <v>134.88</v>
      </c>
    </row>
    <row r="105" spans="1:23" x14ac:dyDescent="0.3">
      <c r="A105" s="2" t="s">
        <v>117</v>
      </c>
      <c r="B105">
        <v>9541.3444060000002</v>
      </c>
      <c r="C105">
        <v>52</v>
      </c>
      <c r="D105">
        <v>12</v>
      </c>
      <c r="E105">
        <v>2020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31472.804759999999</v>
      </c>
      <c r="S105">
        <v>39791.005638924995</v>
      </c>
      <c r="T105">
        <v>0</v>
      </c>
      <c r="U105">
        <v>0</v>
      </c>
      <c r="V105">
        <v>74</v>
      </c>
      <c r="W105">
        <v>227.53</v>
      </c>
    </row>
    <row r="106" spans="1:23" x14ac:dyDescent="0.3">
      <c r="A106" s="2" t="s">
        <v>118</v>
      </c>
      <c r="B106">
        <v>9472.6267850000004</v>
      </c>
      <c r="C106">
        <v>1</v>
      </c>
      <c r="D106">
        <v>1</v>
      </c>
      <c r="E106">
        <v>2021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32014.815330000001</v>
      </c>
      <c r="S106">
        <v>45384.180084551059</v>
      </c>
      <c r="T106">
        <v>0</v>
      </c>
      <c r="U106">
        <v>0</v>
      </c>
      <c r="V106">
        <v>74</v>
      </c>
      <c r="W106">
        <v>232.03</v>
      </c>
    </row>
    <row r="107" spans="1:23" x14ac:dyDescent="0.3">
      <c r="A107" s="2" t="s">
        <v>119</v>
      </c>
      <c r="B107">
        <v>9436.4243310000002</v>
      </c>
      <c r="C107">
        <v>2</v>
      </c>
      <c r="D107">
        <v>1</v>
      </c>
      <c r="E107">
        <v>2021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39406.532749999998</v>
      </c>
      <c r="S107">
        <v>43216.987179487187</v>
      </c>
      <c r="T107">
        <v>0</v>
      </c>
      <c r="U107">
        <v>0</v>
      </c>
      <c r="V107">
        <v>74</v>
      </c>
      <c r="W107">
        <v>241.33</v>
      </c>
    </row>
    <row r="108" spans="1:23" x14ac:dyDescent="0.3">
      <c r="A108" s="2" t="s">
        <v>120</v>
      </c>
      <c r="B108">
        <v>10821.5034</v>
      </c>
      <c r="C108">
        <v>3</v>
      </c>
      <c r="D108">
        <v>1</v>
      </c>
      <c r="E108">
        <v>2021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57316.26801</v>
      </c>
      <c r="S108">
        <v>42058.371302532592</v>
      </c>
      <c r="T108">
        <v>0</v>
      </c>
      <c r="U108">
        <v>0</v>
      </c>
      <c r="V108">
        <v>74</v>
      </c>
      <c r="W108">
        <v>247.6</v>
      </c>
    </row>
    <row r="109" spans="1:23" x14ac:dyDescent="0.3">
      <c r="A109" s="2" t="s">
        <v>121</v>
      </c>
      <c r="B109">
        <v>9911.4139350000005</v>
      </c>
      <c r="C109">
        <v>4</v>
      </c>
      <c r="D109">
        <v>1</v>
      </c>
      <c r="E109">
        <v>2021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51396.361649999999</v>
      </c>
      <c r="S109">
        <v>44961.294930875578</v>
      </c>
      <c r="T109">
        <v>0</v>
      </c>
      <c r="U109">
        <v>0</v>
      </c>
      <c r="V109">
        <v>74</v>
      </c>
      <c r="W109">
        <v>245.38</v>
      </c>
    </row>
    <row r="110" spans="1:23" x14ac:dyDescent="0.3">
      <c r="A110" s="2" t="s">
        <v>122</v>
      </c>
      <c r="B110">
        <v>10103.488069999999</v>
      </c>
      <c r="C110">
        <v>5</v>
      </c>
      <c r="D110">
        <v>2</v>
      </c>
      <c r="E110">
        <v>2021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53119.870170000002</v>
      </c>
      <c r="S110">
        <v>40607.333418672126</v>
      </c>
      <c r="T110">
        <v>0</v>
      </c>
      <c r="U110">
        <v>0</v>
      </c>
      <c r="V110">
        <v>74</v>
      </c>
      <c r="W110">
        <v>237.62</v>
      </c>
    </row>
    <row r="111" spans="1:23" x14ac:dyDescent="0.3">
      <c r="A111" s="2" t="s">
        <v>123</v>
      </c>
      <c r="B111">
        <v>9312.0621969999993</v>
      </c>
      <c r="C111">
        <v>6</v>
      </c>
      <c r="D111">
        <v>2</v>
      </c>
      <c r="E111">
        <v>2021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47685.260430000002</v>
      </c>
      <c r="S111">
        <v>42013.617327714106</v>
      </c>
      <c r="T111">
        <v>0</v>
      </c>
      <c r="U111">
        <v>0</v>
      </c>
      <c r="V111">
        <v>74</v>
      </c>
      <c r="W111">
        <v>238.38</v>
      </c>
    </row>
    <row r="112" spans="1:23" x14ac:dyDescent="0.3">
      <c r="A112" s="2" t="s">
        <v>124</v>
      </c>
      <c r="B112">
        <v>10369.978349999999</v>
      </c>
      <c r="C112">
        <v>7</v>
      </c>
      <c r="D112">
        <v>2</v>
      </c>
      <c r="E112">
        <v>2021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48177.810870000001</v>
      </c>
      <c r="S112">
        <v>50678.889420615225</v>
      </c>
      <c r="T112">
        <v>0</v>
      </c>
      <c r="U112">
        <v>0</v>
      </c>
      <c r="V112">
        <v>74</v>
      </c>
      <c r="W112">
        <v>233.4</v>
      </c>
    </row>
    <row r="113" spans="1:23" x14ac:dyDescent="0.3">
      <c r="A113" s="2" t="s">
        <v>125</v>
      </c>
      <c r="B113">
        <v>11259.28493</v>
      </c>
      <c r="C113">
        <v>8</v>
      </c>
      <c r="D113">
        <v>2</v>
      </c>
      <c r="E113">
        <v>2021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65269.933169999997</v>
      </c>
      <c r="S113">
        <v>53847.29455669778</v>
      </c>
      <c r="T113">
        <v>0</v>
      </c>
      <c r="U113">
        <v>0</v>
      </c>
      <c r="V113">
        <v>74</v>
      </c>
      <c r="W113">
        <v>194.3</v>
      </c>
    </row>
    <row r="114" spans="1:23" x14ac:dyDescent="0.3">
      <c r="A114" s="2" t="s">
        <v>126</v>
      </c>
      <c r="B114">
        <v>9895.6591640000006</v>
      </c>
      <c r="C114">
        <v>9</v>
      </c>
      <c r="D114">
        <v>3</v>
      </c>
      <c r="E114">
        <v>2021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66755.944359999994</v>
      </c>
      <c r="S114">
        <v>55495.103627555247</v>
      </c>
      <c r="T114">
        <v>0</v>
      </c>
      <c r="U114">
        <v>0</v>
      </c>
      <c r="V114">
        <v>74</v>
      </c>
      <c r="W114">
        <v>245.33</v>
      </c>
    </row>
    <row r="115" spans="1:23" x14ac:dyDescent="0.3">
      <c r="A115" s="2" t="s">
        <v>127</v>
      </c>
      <c r="B115">
        <v>10032.7592</v>
      </c>
      <c r="C115">
        <v>10</v>
      </c>
      <c r="D115">
        <v>3</v>
      </c>
      <c r="E115">
        <v>2021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73150.209839999996</v>
      </c>
      <c r="S115">
        <v>53354.211161001491</v>
      </c>
      <c r="T115">
        <v>0</v>
      </c>
      <c r="U115">
        <v>0</v>
      </c>
      <c r="V115">
        <v>74</v>
      </c>
      <c r="W115">
        <v>250.62</v>
      </c>
    </row>
    <row r="116" spans="1:23" x14ac:dyDescent="0.3">
      <c r="A116" s="2" t="s">
        <v>128</v>
      </c>
      <c r="B116">
        <v>10535.235849999999</v>
      </c>
      <c r="C116">
        <v>11</v>
      </c>
      <c r="D116">
        <v>3</v>
      </c>
      <c r="E116">
        <v>2021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88303.427240000005</v>
      </c>
      <c r="S116">
        <v>53212.193771580874</v>
      </c>
      <c r="T116">
        <v>0</v>
      </c>
      <c r="U116">
        <v>0</v>
      </c>
      <c r="V116">
        <v>74</v>
      </c>
      <c r="W116">
        <v>258.87</v>
      </c>
    </row>
    <row r="117" spans="1:23" x14ac:dyDescent="0.3">
      <c r="A117" s="2" t="s">
        <v>129</v>
      </c>
      <c r="B117">
        <v>10370.64877</v>
      </c>
      <c r="C117">
        <v>12</v>
      </c>
      <c r="D117">
        <v>3</v>
      </c>
      <c r="E117">
        <v>2021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84740.61851</v>
      </c>
      <c r="S117">
        <v>62008.976380847351</v>
      </c>
      <c r="T117">
        <v>0</v>
      </c>
      <c r="U117">
        <v>0</v>
      </c>
      <c r="V117">
        <v>74</v>
      </c>
      <c r="W117">
        <v>251.16</v>
      </c>
    </row>
    <row r="118" spans="1:23" x14ac:dyDescent="0.3">
      <c r="A118" s="2" t="s">
        <v>130</v>
      </c>
      <c r="B118">
        <v>10599.59577</v>
      </c>
      <c r="C118">
        <v>13</v>
      </c>
      <c r="D118">
        <v>3</v>
      </c>
      <c r="E118">
        <v>2021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93828.590160000007</v>
      </c>
      <c r="S118">
        <v>78710.612535612541</v>
      </c>
      <c r="T118">
        <v>0</v>
      </c>
      <c r="U118">
        <v>0</v>
      </c>
      <c r="V118">
        <v>74</v>
      </c>
      <c r="W118">
        <v>253.85</v>
      </c>
    </row>
    <row r="119" spans="1:23" x14ac:dyDescent="0.3">
      <c r="A119" s="2" t="s">
        <v>131</v>
      </c>
      <c r="B119">
        <v>10030.41274</v>
      </c>
      <c r="C119">
        <v>14</v>
      </c>
      <c r="D119">
        <v>4</v>
      </c>
      <c r="E119">
        <v>2021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89245.517349999995</v>
      </c>
      <c r="S119">
        <v>67214.75133588037</v>
      </c>
      <c r="T119">
        <v>0</v>
      </c>
      <c r="U119">
        <v>0</v>
      </c>
      <c r="V119">
        <v>74</v>
      </c>
      <c r="W119">
        <v>258.7</v>
      </c>
    </row>
    <row r="120" spans="1:23" x14ac:dyDescent="0.3">
      <c r="A120" s="2" t="s">
        <v>132</v>
      </c>
      <c r="B120">
        <v>10731.332479999999</v>
      </c>
      <c r="C120">
        <v>15</v>
      </c>
      <c r="D120">
        <v>4</v>
      </c>
      <c r="E120">
        <v>2021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89126.203899999993</v>
      </c>
      <c r="S120">
        <v>63692.113159242188</v>
      </c>
      <c r="T120">
        <v>0</v>
      </c>
      <c r="U120">
        <v>0</v>
      </c>
      <c r="V120">
        <v>74</v>
      </c>
      <c r="W120">
        <v>262.52999999999997</v>
      </c>
    </row>
    <row r="121" spans="1:23" x14ac:dyDescent="0.3">
      <c r="A121" s="2" t="s">
        <v>133</v>
      </c>
      <c r="B121">
        <v>10719.600200000001</v>
      </c>
      <c r="C121">
        <v>16</v>
      </c>
      <c r="D121">
        <v>4</v>
      </c>
      <c r="E121">
        <v>2021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60263.259010000002</v>
      </c>
      <c r="S121">
        <v>61384.133095697616</v>
      </c>
      <c r="T121">
        <v>0</v>
      </c>
      <c r="U121">
        <v>0</v>
      </c>
      <c r="V121">
        <v>74</v>
      </c>
      <c r="W121">
        <v>272.97000000000003</v>
      </c>
    </row>
    <row r="122" spans="1:23" x14ac:dyDescent="0.3">
      <c r="A122" s="2" t="s">
        <v>134</v>
      </c>
      <c r="B122">
        <v>10918.7137</v>
      </c>
      <c r="C122">
        <v>17</v>
      </c>
      <c r="D122">
        <v>4</v>
      </c>
      <c r="E122">
        <v>2021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100831.1712</v>
      </c>
      <c r="S122">
        <v>52850.845326716291</v>
      </c>
      <c r="T122">
        <v>0</v>
      </c>
      <c r="U122">
        <v>0</v>
      </c>
      <c r="V122">
        <v>74</v>
      </c>
      <c r="W122">
        <v>285.26</v>
      </c>
    </row>
    <row r="123" spans="1:23" x14ac:dyDescent="0.3">
      <c r="A123" s="2" t="s">
        <v>135</v>
      </c>
      <c r="B123">
        <v>10406.516009999999</v>
      </c>
      <c r="C123">
        <v>18</v>
      </c>
      <c r="D123">
        <v>5</v>
      </c>
      <c r="E123">
        <v>2021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80252.600659999996</v>
      </c>
      <c r="S123">
        <v>24481.106699751861</v>
      </c>
      <c r="T123">
        <v>0</v>
      </c>
      <c r="U123">
        <v>0</v>
      </c>
      <c r="V123">
        <v>74</v>
      </c>
      <c r="W123">
        <v>279.07</v>
      </c>
    </row>
    <row r="124" spans="1:23" x14ac:dyDescent="0.3">
      <c r="A124" s="2" t="s">
        <v>136</v>
      </c>
      <c r="B124">
        <v>8467.3382710000005</v>
      </c>
      <c r="C124">
        <v>19</v>
      </c>
      <c r="D124">
        <v>5</v>
      </c>
      <c r="E124">
        <v>2021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120224.5097</v>
      </c>
      <c r="S124">
        <v>41853.994262607164</v>
      </c>
      <c r="T124">
        <v>0</v>
      </c>
      <c r="U124">
        <v>1</v>
      </c>
      <c r="V124">
        <v>74</v>
      </c>
      <c r="W124">
        <v>229.87</v>
      </c>
    </row>
    <row r="125" spans="1:23" x14ac:dyDescent="0.3">
      <c r="A125" s="2" t="s">
        <v>137</v>
      </c>
      <c r="B125">
        <v>17536.05299</v>
      </c>
      <c r="C125">
        <v>20</v>
      </c>
      <c r="D125">
        <v>5</v>
      </c>
      <c r="E125">
        <v>2021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113354.76210000001</v>
      </c>
      <c r="S125">
        <v>48004.739723239727</v>
      </c>
      <c r="T125">
        <v>1</v>
      </c>
      <c r="U125">
        <v>0</v>
      </c>
      <c r="V125">
        <v>74</v>
      </c>
      <c r="W125">
        <v>289.06</v>
      </c>
    </row>
    <row r="126" spans="1:23" x14ac:dyDescent="0.3">
      <c r="A126" s="2" t="s">
        <v>138</v>
      </c>
      <c r="B126">
        <v>10936.479719999999</v>
      </c>
      <c r="C126">
        <v>21</v>
      </c>
      <c r="D126">
        <v>5</v>
      </c>
      <c r="E126">
        <v>2021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96799.775519999996</v>
      </c>
      <c r="S126">
        <v>57549.887910775011</v>
      </c>
      <c r="T126">
        <v>0</v>
      </c>
      <c r="U126">
        <v>0</v>
      </c>
      <c r="V126">
        <v>74</v>
      </c>
      <c r="W126">
        <v>284.58</v>
      </c>
    </row>
    <row r="127" spans="1:23" x14ac:dyDescent="0.3">
      <c r="A127" s="2" t="s">
        <v>139</v>
      </c>
      <c r="B127">
        <v>11005.53254</v>
      </c>
      <c r="C127">
        <v>22</v>
      </c>
      <c r="D127">
        <v>5</v>
      </c>
      <c r="E127">
        <v>2021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101379.5289</v>
      </c>
      <c r="S127">
        <v>49148.825528115856</v>
      </c>
      <c r="T127">
        <v>0</v>
      </c>
      <c r="U127">
        <v>0</v>
      </c>
      <c r="V127">
        <v>74</v>
      </c>
      <c r="W127">
        <v>285.83999999999997</v>
      </c>
    </row>
    <row r="128" spans="1:23" x14ac:dyDescent="0.3">
      <c r="A128" s="2" t="s">
        <v>140</v>
      </c>
      <c r="B128">
        <v>10515.45858</v>
      </c>
      <c r="C128">
        <v>23</v>
      </c>
      <c r="D128">
        <v>6</v>
      </c>
      <c r="E128">
        <v>2021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94643.175740000006</v>
      </c>
      <c r="S128">
        <v>52225.461741961743</v>
      </c>
      <c r="T128">
        <v>0</v>
      </c>
      <c r="U128">
        <v>0</v>
      </c>
      <c r="V128">
        <v>74</v>
      </c>
      <c r="W128">
        <v>289.33999999999997</v>
      </c>
    </row>
    <row r="129" spans="1:23" x14ac:dyDescent="0.3">
      <c r="A129" s="2" t="s">
        <v>141</v>
      </c>
      <c r="B129">
        <v>12517.32021</v>
      </c>
      <c r="C129">
        <v>24</v>
      </c>
      <c r="D129">
        <v>6</v>
      </c>
      <c r="E129">
        <v>2021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199989.01749999999</v>
      </c>
      <c r="S129">
        <v>41102.370225950879</v>
      </c>
      <c r="T129">
        <v>0</v>
      </c>
      <c r="U129">
        <v>0</v>
      </c>
      <c r="V129">
        <v>74</v>
      </c>
      <c r="W129">
        <v>239.52</v>
      </c>
    </row>
    <row r="130" spans="1:23" x14ac:dyDescent="0.3">
      <c r="A130" s="2" t="s">
        <v>142</v>
      </c>
      <c r="B130">
        <v>19053.203979999998</v>
      </c>
      <c r="C130">
        <v>25</v>
      </c>
      <c r="D130">
        <v>6</v>
      </c>
      <c r="E130">
        <v>2021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212166.82370000001</v>
      </c>
      <c r="S130">
        <v>42116.416807803907</v>
      </c>
      <c r="T130">
        <v>0</v>
      </c>
      <c r="U130">
        <v>0</v>
      </c>
      <c r="V130">
        <v>74</v>
      </c>
      <c r="W130">
        <v>245.45</v>
      </c>
    </row>
    <row r="131" spans="1:23" x14ac:dyDescent="0.3">
      <c r="A131" s="2" t="s">
        <v>143</v>
      </c>
      <c r="B131">
        <v>18598.662059999999</v>
      </c>
      <c r="C131">
        <v>26</v>
      </c>
      <c r="D131">
        <v>6</v>
      </c>
      <c r="E131">
        <v>2021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259318.68960000001</v>
      </c>
      <c r="S131">
        <v>50769.216117216121</v>
      </c>
      <c r="T131">
        <v>0</v>
      </c>
      <c r="U131">
        <v>0</v>
      </c>
      <c r="V131">
        <v>74</v>
      </c>
      <c r="W131">
        <v>316.27999999999997</v>
      </c>
    </row>
    <row r="132" spans="1:23" x14ac:dyDescent="0.3">
      <c r="A132" s="2" t="s">
        <v>144</v>
      </c>
      <c r="B132">
        <v>18090.822080000002</v>
      </c>
      <c r="C132">
        <v>27</v>
      </c>
      <c r="D132">
        <v>7</v>
      </c>
      <c r="E132">
        <v>2021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231939.3461</v>
      </c>
      <c r="S132">
        <v>46049.483976000105</v>
      </c>
      <c r="T132">
        <v>0</v>
      </c>
      <c r="U132">
        <v>0</v>
      </c>
      <c r="V132">
        <v>74</v>
      </c>
      <c r="W132">
        <v>255.08</v>
      </c>
    </row>
    <row r="133" spans="1:23" x14ac:dyDescent="0.3">
      <c r="A133" s="2" t="s">
        <v>145</v>
      </c>
      <c r="B133">
        <v>19751.10684</v>
      </c>
      <c r="C133">
        <v>28</v>
      </c>
      <c r="D133">
        <v>7</v>
      </c>
      <c r="E133">
        <v>2021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203671.82380000001</v>
      </c>
      <c r="S133">
        <v>26715.168714797746</v>
      </c>
      <c r="T133">
        <v>0</v>
      </c>
      <c r="U133">
        <v>0</v>
      </c>
      <c r="V133">
        <v>74</v>
      </c>
      <c r="W133">
        <v>325.69</v>
      </c>
    </row>
    <row r="134" spans="1:23" x14ac:dyDescent="0.3">
      <c r="A134" s="2" t="s">
        <v>146</v>
      </c>
      <c r="B134">
        <v>19007.280500000001</v>
      </c>
      <c r="C134">
        <v>29</v>
      </c>
      <c r="D134">
        <v>7</v>
      </c>
      <c r="E134">
        <v>2021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273307.41930000001</v>
      </c>
      <c r="S134">
        <v>23671.12543489963</v>
      </c>
      <c r="T134">
        <v>0</v>
      </c>
      <c r="U134">
        <v>0</v>
      </c>
      <c r="V134">
        <v>74</v>
      </c>
      <c r="W134">
        <v>326.58999999999997</v>
      </c>
    </row>
    <row r="135" spans="1:23" x14ac:dyDescent="0.3">
      <c r="A135" s="2" t="s">
        <v>147</v>
      </c>
      <c r="B135">
        <v>17801.537649999998</v>
      </c>
      <c r="C135">
        <v>30</v>
      </c>
      <c r="D135">
        <v>7</v>
      </c>
      <c r="E135">
        <v>2021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149110.19639999999</v>
      </c>
      <c r="S135">
        <v>22673.283876219364</v>
      </c>
      <c r="T135">
        <v>0</v>
      </c>
      <c r="U135">
        <v>0</v>
      </c>
      <c r="V135">
        <v>74</v>
      </c>
      <c r="W135">
        <v>310.07</v>
      </c>
    </row>
    <row r="136" spans="1:23" x14ac:dyDescent="0.3">
      <c r="A136" s="2" t="s">
        <v>148</v>
      </c>
      <c r="B136">
        <v>15888.17092</v>
      </c>
      <c r="C136">
        <v>31</v>
      </c>
      <c r="D136">
        <v>8</v>
      </c>
      <c r="E136">
        <v>2021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130421.1768</v>
      </c>
      <c r="S136">
        <v>23443.793683616266</v>
      </c>
      <c r="T136">
        <v>0</v>
      </c>
      <c r="U136">
        <v>0</v>
      </c>
      <c r="V136">
        <v>74</v>
      </c>
      <c r="W136">
        <v>302.81</v>
      </c>
    </row>
    <row r="137" spans="1:23" x14ac:dyDescent="0.3">
      <c r="A137" s="2" t="s">
        <v>149</v>
      </c>
      <c r="B137">
        <v>18638.551800000001</v>
      </c>
      <c r="C137">
        <v>32</v>
      </c>
      <c r="D137">
        <v>8</v>
      </c>
      <c r="E137">
        <v>2021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156962.0073</v>
      </c>
      <c r="S137">
        <v>20883.224651095621</v>
      </c>
      <c r="T137">
        <v>0</v>
      </c>
      <c r="U137">
        <v>0</v>
      </c>
      <c r="V137">
        <v>74</v>
      </c>
      <c r="W137">
        <v>249.88</v>
      </c>
    </row>
    <row r="138" spans="1:23" x14ac:dyDescent="0.3">
      <c r="A138" s="2" t="s">
        <v>150</v>
      </c>
      <c r="B138">
        <v>16599.482100000001</v>
      </c>
      <c r="C138">
        <v>33</v>
      </c>
      <c r="D138">
        <v>8</v>
      </c>
      <c r="E138">
        <v>2021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170247.13190000001</v>
      </c>
      <c r="S138">
        <v>18885.172509091866</v>
      </c>
      <c r="T138">
        <v>0</v>
      </c>
      <c r="U138">
        <v>0</v>
      </c>
      <c r="V138">
        <v>74</v>
      </c>
      <c r="W138">
        <v>310.35000000000002</v>
      </c>
    </row>
    <row r="139" spans="1:23" x14ac:dyDescent="0.3">
      <c r="A139" s="2" t="s">
        <v>151</v>
      </c>
      <c r="B139">
        <v>18807.83179</v>
      </c>
      <c r="C139">
        <v>34</v>
      </c>
      <c r="D139">
        <v>8</v>
      </c>
      <c r="E139">
        <v>2021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159953.383</v>
      </c>
      <c r="S139">
        <v>17455.400120787217</v>
      </c>
      <c r="T139">
        <v>0</v>
      </c>
      <c r="U139">
        <v>0</v>
      </c>
      <c r="V139">
        <v>74</v>
      </c>
      <c r="W139">
        <v>308.27</v>
      </c>
    </row>
    <row r="140" spans="1:23" x14ac:dyDescent="0.3">
      <c r="A140" s="2" t="s">
        <v>152</v>
      </c>
      <c r="B140">
        <v>18835.989249999999</v>
      </c>
      <c r="C140">
        <v>35</v>
      </c>
      <c r="D140">
        <v>8</v>
      </c>
      <c r="E140">
        <v>2021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152746.0883</v>
      </c>
      <c r="S140">
        <v>17726.478645607676</v>
      </c>
      <c r="T140">
        <v>0</v>
      </c>
      <c r="U140">
        <v>0</v>
      </c>
      <c r="V140">
        <v>74</v>
      </c>
      <c r="W140">
        <v>306.38</v>
      </c>
    </row>
    <row r="141" spans="1:23" x14ac:dyDescent="0.3">
      <c r="A141" s="2" t="s">
        <v>153</v>
      </c>
      <c r="B141">
        <v>15251.946309999999</v>
      </c>
      <c r="C141">
        <v>36</v>
      </c>
      <c r="D141">
        <v>9</v>
      </c>
      <c r="E141">
        <v>2021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146892.1844</v>
      </c>
      <c r="S141">
        <v>17150.736723252852</v>
      </c>
      <c r="T141">
        <v>0</v>
      </c>
      <c r="U141">
        <v>0</v>
      </c>
      <c r="V141">
        <v>74</v>
      </c>
      <c r="W141">
        <v>320.52999999999997</v>
      </c>
    </row>
    <row r="142" spans="1:23" x14ac:dyDescent="0.3">
      <c r="A142" s="2" t="s">
        <v>154</v>
      </c>
      <c r="B142">
        <v>17082.181479999999</v>
      </c>
      <c r="C142">
        <v>37</v>
      </c>
      <c r="D142">
        <v>9</v>
      </c>
      <c r="E142">
        <v>2021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196470.86110000001</v>
      </c>
      <c r="S142">
        <v>15885.082036840104</v>
      </c>
      <c r="T142">
        <v>0</v>
      </c>
      <c r="U142">
        <v>0</v>
      </c>
      <c r="V142">
        <v>74</v>
      </c>
      <c r="W142">
        <v>259.87</v>
      </c>
    </row>
    <row r="143" spans="1:23" x14ac:dyDescent="0.3">
      <c r="A143" s="2" t="s">
        <v>155</v>
      </c>
      <c r="B143">
        <v>17869.249650000002</v>
      </c>
      <c r="C143">
        <v>38</v>
      </c>
      <c r="D143">
        <v>9</v>
      </c>
      <c r="E143">
        <v>2021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123260.4616</v>
      </c>
      <c r="S143">
        <v>15056.003032809485</v>
      </c>
      <c r="T143">
        <v>0</v>
      </c>
      <c r="U143">
        <v>0</v>
      </c>
      <c r="V143">
        <v>74</v>
      </c>
      <c r="W143">
        <v>315.37</v>
      </c>
    </row>
    <row r="144" spans="1:23" x14ac:dyDescent="0.3">
      <c r="A144" s="2" t="s">
        <v>156</v>
      </c>
      <c r="B144">
        <v>16908.54379</v>
      </c>
      <c r="C144">
        <v>39</v>
      </c>
      <c r="D144">
        <v>9</v>
      </c>
      <c r="E144">
        <v>2021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128495.73269999999</v>
      </c>
      <c r="S144">
        <v>11174.687909462104</v>
      </c>
      <c r="T144">
        <v>0</v>
      </c>
      <c r="U144">
        <v>0</v>
      </c>
      <c r="V144">
        <v>74</v>
      </c>
      <c r="W144">
        <v>330.11</v>
      </c>
    </row>
    <row r="145" spans="1:23" x14ac:dyDescent="0.3">
      <c r="A145" s="2" t="s">
        <v>157</v>
      </c>
      <c r="B145">
        <v>16218.0155</v>
      </c>
      <c r="C145">
        <v>40</v>
      </c>
      <c r="D145">
        <v>10</v>
      </c>
      <c r="E145">
        <v>2021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98071.361369999999</v>
      </c>
      <c r="S145">
        <v>21731.920950017728</v>
      </c>
      <c r="T145">
        <v>0</v>
      </c>
      <c r="U145">
        <v>0</v>
      </c>
      <c r="V145">
        <v>74</v>
      </c>
      <c r="W145">
        <v>337.73</v>
      </c>
    </row>
    <row r="146" spans="1:23" x14ac:dyDescent="0.3">
      <c r="A146" s="2" t="s">
        <v>158</v>
      </c>
      <c r="B146">
        <v>15022.999309999999</v>
      </c>
      <c r="C146">
        <v>41</v>
      </c>
      <c r="D146">
        <v>10</v>
      </c>
      <c r="E146">
        <v>2021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76398.615489999996</v>
      </c>
      <c r="S146">
        <v>29185.776779970329</v>
      </c>
      <c r="T146">
        <v>0</v>
      </c>
      <c r="U146">
        <v>0</v>
      </c>
      <c r="V146">
        <v>74</v>
      </c>
      <c r="W146">
        <v>339.56</v>
      </c>
    </row>
    <row r="147" spans="1:23" x14ac:dyDescent="0.3">
      <c r="A147" s="2" t="s">
        <v>159</v>
      </c>
      <c r="B147">
        <v>15511.73244</v>
      </c>
      <c r="C147">
        <v>42</v>
      </c>
      <c r="D147">
        <v>10</v>
      </c>
      <c r="E147">
        <v>2021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86178.965049999999</v>
      </c>
      <c r="S147">
        <v>24993.449932385414</v>
      </c>
      <c r="T147">
        <v>0</v>
      </c>
      <c r="U147">
        <v>0</v>
      </c>
      <c r="V147">
        <v>74</v>
      </c>
      <c r="W147">
        <v>341.91</v>
      </c>
    </row>
    <row r="148" spans="1:23" x14ac:dyDescent="0.3">
      <c r="A148" s="2" t="s">
        <v>160</v>
      </c>
      <c r="B148">
        <v>16566.631720000001</v>
      </c>
      <c r="C148">
        <v>43</v>
      </c>
      <c r="D148">
        <v>10</v>
      </c>
      <c r="E148">
        <v>2021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52493.962899999999</v>
      </c>
      <c r="S148">
        <v>24084.089743589746</v>
      </c>
      <c r="T148">
        <v>0</v>
      </c>
      <c r="U148">
        <v>0</v>
      </c>
      <c r="V148">
        <v>80</v>
      </c>
      <c r="W148">
        <v>352.78</v>
      </c>
    </row>
    <row r="149" spans="1:23" x14ac:dyDescent="0.3">
      <c r="A149" s="2" t="s">
        <v>161</v>
      </c>
      <c r="B149">
        <v>17392.584009999999</v>
      </c>
      <c r="C149">
        <v>44</v>
      </c>
      <c r="D149">
        <v>11</v>
      </c>
      <c r="E149">
        <v>2021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85679.034069999994</v>
      </c>
      <c r="S149">
        <v>14590.628073837752</v>
      </c>
      <c r="T149">
        <v>0</v>
      </c>
      <c r="U149">
        <v>0</v>
      </c>
      <c r="V149">
        <v>80</v>
      </c>
      <c r="W149">
        <v>356.48</v>
      </c>
    </row>
    <row r="150" spans="1:23" x14ac:dyDescent="0.3">
      <c r="A150" s="2" t="s">
        <v>162</v>
      </c>
      <c r="B150">
        <v>17394.595249999998</v>
      </c>
      <c r="C150">
        <v>45</v>
      </c>
      <c r="D150">
        <v>11</v>
      </c>
      <c r="E150">
        <v>2021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46745.860130000001</v>
      </c>
      <c r="S150">
        <v>24293.969586566363</v>
      </c>
      <c r="T150">
        <v>0</v>
      </c>
      <c r="U150">
        <v>0</v>
      </c>
      <c r="V150">
        <v>80</v>
      </c>
      <c r="W150">
        <v>354.89</v>
      </c>
    </row>
    <row r="151" spans="1:23" x14ac:dyDescent="0.3">
      <c r="A151" s="2" t="s">
        <v>163</v>
      </c>
      <c r="B151">
        <v>19904.63206</v>
      </c>
      <c r="C151">
        <v>46</v>
      </c>
      <c r="D151">
        <v>11</v>
      </c>
      <c r="E151">
        <v>2021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72748.673739999998</v>
      </c>
      <c r="S151">
        <v>23305.491958459701</v>
      </c>
      <c r="T151">
        <v>1</v>
      </c>
      <c r="U151">
        <v>0</v>
      </c>
      <c r="V151">
        <v>80</v>
      </c>
      <c r="W151">
        <v>267.83</v>
      </c>
    </row>
    <row r="152" spans="1:23" x14ac:dyDescent="0.3">
      <c r="A152" s="2" t="s">
        <v>164</v>
      </c>
      <c r="B152">
        <v>13649.65252</v>
      </c>
      <c r="C152">
        <v>47</v>
      </c>
      <c r="D152">
        <v>11</v>
      </c>
      <c r="E152">
        <v>2021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32104.580330000001</v>
      </c>
      <c r="S152">
        <v>21095.498496724304</v>
      </c>
      <c r="T152">
        <v>0</v>
      </c>
      <c r="U152">
        <v>0</v>
      </c>
      <c r="V152">
        <v>80</v>
      </c>
      <c r="W152">
        <v>326.75</v>
      </c>
    </row>
    <row r="153" spans="1:23" x14ac:dyDescent="0.3">
      <c r="A153" s="2" t="s">
        <v>165</v>
      </c>
      <c r="B153">
        <v>11878.413930000001</v>
      </c>
      <c r="C153">
        <v>48</v>
      </c>
      <c r="D153">
        <v>11</v>
      </c>
      <c r="E153">
        <v>2021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68308.354670000001</v>
      </c>
      <c r="S153">
        <v>12324.775263565587</v>
      </c>
      <c r="T153">
        <v>0</v>
      </c>
      <c r="U153">
        <v>0</v>
      </c>
      <c r="V153">
        <v>80</v>
      </c>
      <c r="W153">
        <v>331.03</v>
      </c>
    </row>
    <row r="154" spans="1:23" x14ac:dyDescent="0.3">
      <c r="A154" s="2" t="s">
        <v>166</v>
      </c>
      <c r="B154">
        <v>10661.274020000001</v>
      </c>
      <c r="C154">
        <v>49</v>
      </c>
      <c r="D154">
        <v>12</v>
      </c>
      <c r="E154">
        <v>2021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39227.78858</v>
      </c>
      <c r="S154">
        <v>13115.949715756167</v>
      </c>
      <c r="T154">
        <v>0</v>
      </c>
      <c r="U154">
        <v>0</v>
      </c>
      <c r="V154">
        <v>80</v>
      </c>
      <c r="W154">
        <v>331.62</v>
      </c>
    </row>
    <row r="155" spans="1:23" x14ac:dyDescent="0.3">
      <c r="A155" s="2" t="s">
        <v>167</v>
      </c>
      <c r="B155">
        <v>10611.32805</v>
      </c>
      <c r="C155">
        <v>50</v>
      </c>
      <c r="D155">
        <v>12</v>
      </c>
      <c r="E155">
        <v>2021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64390.3465</v>
      </c>
      <c r="S155">
        <v>21608.830897895416</v>
      </c>
      <c r="T155">
        <v>0</v>
      </c>
      <c r="U155">
        <v>0</v>
      </c>
      <c r="V155">
        <v>80</v>
      </c>
      <c r="W155">
        <v>370.13</v>
      </c>
    </row>
    <row r="156" spans="1:23" x14ac:dyDescent="0.3">
      <c r="A156" s="2" t="s">
        <v>168</v>
      </c>
      <c r="B156">
        <v>8817.6305339999999</v>
      </c>
      <c r="C156">
        <v>51</v>
      </c>
      <c r="D156">
        <v>12</v>
      </c>
      <c r="E156">
        <v>2021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33536.89028</v>
      </c>
      <c r="S156">
        <v>24129.674957658834</v>
      </c>
      <c r="T156">
        <v>0</v>
      </c>
      <c r="U156">
        <v>0</v>
      </c>
      <c r="V156">
        <v>80</v>
      </c>
      <c r="W156">
        <v>294.91000000000003</v>
      </c>
    </row>
    <row r="157" spans="1:23" x14ac:dyDescent="0.3">
      <c r="A157" s="2" t="s">
        <v>169</v>
      </c>
      <c r="B157">
        <v>10558.7004</v>
      </c>
      <c r="C157">
        <v>52</v>
      </c>
      <c r="D157">
        <v>12</v>
      </c>
      <c r="E157">
        <v>2021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37498.345690000002</v>
      </c>
      <c r="S157">
        <v>25960.531437499183</v>
      </c>
      <c r="T157">
        <v>0</v>
      </c>
      <c r="U157">
        <v>0</v>
      </c>
      <c r="V157">
        <v>80</v>
      </c>
      <c r="W157">
        <v>359.82</v>
      </c>
    </row>
    <row r="158" spans="1:23" x14ac:dyDescent="0.3">
      <c r="A158" s="2" t="s">
        <v>170</v>
      </c>
      <c r="B158">
        <v>10892.56748</v>
      </c>
      <c r="C158">
        <v>1</v>
      </c>
      <c r="D158">
        <v>1</v>
      </c>
      <c r="E158">
        <v>2022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35630.109530000002</v>
      </c>
      <c r="S158">
        <v>28936.703959720089</v>
      </c>
      <c r="T158">
        <v>0</v>
      </c>
      <c r="U158">
        <v>0</v>
      </c>
      <c r="V158">
        <v>80</v>
      </c>
      <c r="W158">
        <v>344.76</v>
      </c>
    </row>
    <row r="159" spans="1:23" x14ac:dyDescent="0.3">
      <c r="A159" s="2" t="s">
        <v>171</v>
      </c>
      <c r="B159">
        <v>10164.1607</v>
      </c>
      <c r="C159">
        <v>2</v>
      </c>
      <c r="D159">
        <v>1</v>
      </c>
      <c r="E159">
        <v>2022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36951.93763</v>
      </c>
      <c r="S159">
        <v>33375.493540509669</v>
      </c>
      <c r="T159">
        <v>0</v>
      </c>
      <c r="U159">
        <v>0</v>
      </c>
      <c r="V159">
        <v>80</v>
      </c>
      <c r="W159">
        <v>350.05</v>
      </c>
    </row>
    <row r="160" spans="1:23" x14ac:dyDescent="0.3">
      <c r="A160" s="2" t="s">
        <v>172</v>
      </c>
      <c r="B160">
        <v>10361.59815</v>
      </c>
      <c r="C160">
        <v>3</v>
      </c>
      <c r="D160">
        <v>1</v>
      </c>
      <c r="E160">
        <v>2022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47869.009729999998</v>
      </c>
      <c r="S160">
        <v>35721.444654509171</v>
      </c>
      <c r="T160">
        <v>0</v>
      </c>
      <c r="U160">
        <v>0</v>
      </c>
      <c r="V160">
        <v>80</v>
      </c>
      <c r="W160">
        <v>347.31</v>
      </c>
    </row>
    <row r="161" spans="1:23" x14ac:dyDescent="0.3">
      <c r="A161" s="2" t="s">
        <v>173</v>
      </c>
      <c r="B161">
        <v>10128.96387</v>
      </c>
      <c r="C161">
        <v>4</v>
      </c>
      <c r="D161">
        <v>1</v>
      </c>
      <c r="E161">
        <v>2022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52261.78325</v>
      </c>
      <c r="S161">
        <v>37496.283856525799</v>
      </c>
      <c r="T161">
        <v>0</v>
      </c>
      <c r="U161">
        <v>0</v>
      </c>
      <c r="V161">
        <v>80</v>
      </c>
      <c r="W161">
        <v>339.52</v>
      </c>
    </row>
    <row r="162" spans="1:23" x14ac:dyDescent="0.3">
      <c r="A162" s="2" t="s">
        <v>174</v>
      </c>
      <c r="B162">
        <v>10344.83776</v>
      </c>
      <c r="C162">
        <v>5</v>
      </c>
      <c r="D162">
        <v>1</v>
      </c>
      <c r="E162">
        <v>2022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54717.1872</v>
      </c>
      <c r="S162">
        <v>33140.252556881591</v>
      </c>
      <c r="T162">
        <v>0</v>
      </c>
      <c r="U162">
        <v>0</v>
      </c>
      <c r="V162">
        <v>80</v>
      </c>
      <c r="W162">
        <v>330.73</v>
      </c>
    </row>
    <row r="163" spans="1:23" x14ac:dyDescent="0.3">
      <c r="A163" s="2" t="s">
        <v>175</v>
      </c>
      <c r="B163">
        <v>10359.922119999999</v>
      </c>
      <c r="C163">
        <v>6</v>
      </c>
      <c r="D163">
        <v>2</v>
      </c>
      <c r="E163">
        <v>2022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52564.030760000001</v>
      </c>
      <c r="S163">
        <v>47011.972895085797</v>
      </c>
      <c r="T163">
        <v>0</v>
      </c>
      <c r="U163">
        <v>0</v>
      </c>
      <c r="V163">
        <v>80</v>
      </c>
      <c r="W163">
        <v>340.51</v>
      </c>
    </row>
    <row r="164" spans="1:23" x14ac:dyDescent="0.3">
      <c r="A164" s="2" t="s">
        <v>176</v>
      </c>
      <c r="B164">
        <v>10360.927739999999</v>
      </c>
      <c r="C164">
        <v>7</v>
      </c>
      <c r="D164">
        <v>2</v>
      </c>
      <c r="E164">
        <v>2022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48237.081299999998</v>
      </c>
      <c r="S164">
        <v>35234.8366221592</v>
      </c>
      <c r="T164">
        <v>0</v>
      </c>
      <c r="U164">
        <v>0</v>
      </c>
      <c r="V164">
        <v>80</v>
      </c>
      <c r="W164">
        <v>348.28</v>
      </c>
    </row>
    <row r="165" spans="1:23" x14ac:dyDescent="0.3">
      <c r="A165" s="2" t="s">
        <v>177</v>
      </c>
      <c r="B165">
        <v>12449.272999999999</v>
      </c>
      <c r="C165">
        <v>8</v>
      </c>
      <c r="D165">
        <v>2</v>
      </c>
      <c r="E165">
        <v>2022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64311.890019999999</v>
      </c>
      <c r="S165">
        <v>35204.737412527735</v>
      </c>
      <c r="T165">
        <v>0</v>
      </c>
      <c r="U165">
        <v>0</v>
      </c>
      <c r="V165">
        <v>80</v>
      </c>
      <c r="W165">
        <v>274.05</v>
      </c>
    </row>
    <row r="166" spans="1:23" x14ac:dyDescent="0.3">
      <c r="A166" s="2" t="s">
        <v>178</v>
      </c>
      <c r="B166">
        <v>11090.67535</v>
      </c>
      <c r="C166">
        <v>9</v>
      </c>
      <c r="D166">
        <v>2</v>
      </c>
      <c r="E166">
        <v>2022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79069.365260000006</v>
      </c>
      <c r="S166">
        <v>37052.451448790162</v>
      </c>
      <c r="T166">
        <v>0</v>
      </c>
      <c r="U166">
        <v>0</v>
      </c>
      <c r="V166">
        <v>80</v>
      </c>
      <c r="W166">
        <v>344.79</v>
      </c>
    </row>
    <row r="167" spans="1:23" x14ac:dyDescent="0.3">
      <c r="A167" s="2" t="s">
        <v>179</v>
      </c>
      <c r="B167">
        <v>11523.76397</v>
      </c>
      <c r="C167">
        <v>10</v>
      </c>
      <c r="D167">
        <v>3</v>
      </c>
      <c r="E167">
        <v>2022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71203.349149999995</v>
      </c>
      <c r="S167">
        <v>34960.452538500926</v>
      </c>
      <c r="T167">
        <v>0</v>
      </c>
      <c r="U167">
        <v>0</v>
      </c>
      <c r="V167">
        <v>80</v>
      </c>
      <c r="W167">
        <v>351.38</v>
      </c>
    </row>
    <row r="168" spans="1:23" x14ac:dyDescent="0.3">
      <c r="A168" s="2" t="s">
        <v>180</v>
      </c>
      <c r="B168">
        <v>10843.29192</v>
      </c>
      <c r="C168">
        <v>11</v>
      </c>
      <c r="D168">
        <v>3</v>
      </c>
      <c r="E168">
        <v>2022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94941.671759999997</v>
      </c>
      <c r="S168">
        <v>34572.171911720296</v>
      </c>
      <c r="T168">
        <v>0</v>
      </c>
      <c r="U168">
        <v>0</v>
      </c>
      <c r="V168">
        <v>80</v>
      </c>
      <c r="W168">
        <v>364.19</v>
      </c>
    </row>
    <row r="169" spans="1:23" x14ac:dyDescent="0.3">
      <c r="A169" s="2" t="s">
        <v>181</v>
      </c>
      <c r="B169">
        <v>11087.993689999999</v>
      </c>
      <c r="C169">
        <v>12</v>
      </c>
      <c r="D169">
        <v>3</v>
      </c>
      <c r="E169">
        <v>2022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58505.45134</v>
      </c>
      <c r="S169">
        <v>32278.140060656191</v>
      </c>
      <c r="T169">
        <v>0</v>
      </c>
      <c r="U169">
        <v>0</v>
      </c>
      <c r="V169">
        <v>80</v>
      </c>
      <c r="W169">
        <v>375.63</v>
      </c>
    </row>
    <row r="170" spans="1:23" x14ac:dyDescent="0.3">
      <c r="A170" s="2" t="s">
        <v>182</v>
      </c>
      <c r="B170">
        <v>11150.67757</v>
      </c>
      <c r="C170">
        <v>13</v>
      </c>
      <c r="D170">
        <v>3</v>
      </c>
      <c r="E170">
        <v>2022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111724.32180000001</v>
      </c>
      <c r="S170">
        <v>33507.245112712859</v>
      </c>
      <c r="T170">
        <v>0</v>
      </c>
      <c r="U170">
        <v>0</v>
      </c>
      <c r="V170">
        <v>80</v>
      </c>
      <c r="W170">
        <v>364.78</v>
      </c>
    </row>
    <row r="171" spans="1:23" x14ac:dyDescent="0.3">
      <c r="A171" s="2" t="s">
        <v>183</v>
      </c>
      <c r="B171">
        <v>10635.798220000001</v>
      </c>
      <c r="C171">
        <v>14</v>
      </c>
      <c r="D171">
        <v>4</v>
      </c>
      <c r="E171">
        <v>2022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68324.684229999999</v>
      </c>
      <c r="S171">
        <v>34890.229364422914</v>
      </c>
      <c r="T171">
        <v>0</v>
      </c>
      <c r="U171">
        <v>0</v>
      </c>
      <c r="V171">
        <v>80</v>
      </c>
      <c r="W171">
        <v>351.19</v>
      </c>
    </row>
    <row r="172" spans="1:23" x14ac:dyDescent="0.3">
      <c r="A172" s="2" t="s">
        <v>184</v>
      </c>
      <c r="B172">
        <v>10623.39553</v>
      </c>
      <c r="C172">
        <v>15</v>
      </c>
      <c r="D172">
        <v>4</v>
      </c>
      <c r="E172">
        <v>2022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107175.74370000001</v>
      </c>
      <c r="S172">
        <v>33428.958912652466</v>
      </c>
      <c r="T172">
        <v>0</v>
      </c>
      <c r="U172">
        <v>0</v>
      </c>
      <c r="V172">
        <v>80</v>
      </c>
      <c r="W172">
        <v>337.13</v>
      </c>
    </row>
    <row r="173" spans="1:23" x14ac:dyDescent="0.3">
      <c r="A173" s="2" t="s">
        <v>185</v>
      </c>
      <c r="B173">
        <v>10459.81407</v>
      </c>
      <c r="C173">
        <v>16</v>
      </c>
      <c r="D173">
        <v>4</v>
      </c>
      <c r="E173">
        <v>2022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79949.47666</v>
      </c>
      <c r="S173">
        <v>33431.16169732299</v>
      </c>
      <c r="T173">
        <v>0</v>
      </c>
      <c r="U173">
        <v>0</v>
      </c>
      <c r="V173">
        <v>80</v>
      </c>
      <c r="W173">
        <v>325.27999999999997</v>
      </c>
    </row>
    <row r="174" spans="1:23" x14ac:dyDescent="0.3">
      <c r="A174" s="2" t="s">
        <v>186</v>
      </c>
      <c r="B174">
        <v>10162.149450000001</v>
      </c>
      <c r="C174">
        <v>17</v>
      </c>
      <c r="D174">
        <v>4</v>
      </c>
      <c r="E174">
        <v>2022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152209.5545</v>
      </c>
      <c r="S174">
        <v>24755.116730342535</v>
      </c>
      <c r="T174">
        <v>0</v>
      </c>
      <c r="U174">
        <v>0</v>
      </c>
      <c r="V174">
        <v>80</v>
      </c>
      <c r="W174">
        <v>307.87</v>
      </c>
    </row>
    <row r="175" spans="1:23" x14ac:dyDescent="0.3">
      <c r="A175" s="2" t="s">
        <v>187</v>
      </c>
      <c r="B175">
        <v>10235.895189999999</v>
      </c>
      <c r="C175">
        <v>18</v>
      </c>
      <c r="D175">
        <v>5</v>
      </c>
      <c r="E175">
        <v>2022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156364.0465</v>
      </c>
      <c r="S175">
        <v>10002.356558614623</v>
      </c>
      <c r="T175">
        <v>0</v>
      </c>
      <c r="U175">
        <v>0</v>
      </c>
      <c r="V175">
        <v>80</v>
      </c>
      <c r="W175">
        <v>284.58</v>
      </c>
    </row>
    <row r="176" spans="1:23" x14ac:dyDescent="0.3">
      <c r="A176" s="2" t="s">
        <v>188</v>
      </c>
      <c r="B176">
        <v>9816.5500979999997</v>
      </c>
      <c r="C176">
        <v>19</v>
      </c>
      <c r="D176">
        <v>5</v>
      </c>
      <c r="E176">
        <v>2022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176341.3744</v>
      </c>
      <c r="S176">
        <v>25040.20719602978</v>
      </c>
      <c r="T176">
        <v>0</v>
      </c>
      <c r="U176">
        <v>0</v>
      </c>
      <c r="V176">
        <v>80</v>
      </c>
      <c r="W176">
        <v>164.96</v>
      </c>
    </row>
    <row r="177" spans="1:23" x14ac:dyDescent="0.3">
      <c r="A177" s="2" t="s">
        <v>189</v>
      </c>
      <c r="B177">
        <v>15779.228349999999</v>
      </c>
      <c r="C177">
        <v>20</v>
      </c>
      <c r="D177">
        <v>5</v>
      </c>
      <c r="E177">
        <v>2022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174896.9577</v>
      </c>
      <c r="S177">
        <v>27642.230171859206</v>
      </c>
      <c r="T177">
        <v>0</v>
      </c>
      <c r="U177">
        <v>0</v>
      </c>
      <c r="V177">
        <v>80</v>
      </c>
      <c r="W177">
        <v>255.07</v>
      </c>
    </row>
    <row r="178" spans="1:23" x14ac:dyDescent="0.3">
      <c r="A178" s="2" t="s">
        <v>190</v>
      </c>
      <c r="B178">
        <v>12076.857019999999</v>
      </c>
      <c r="C178">
        <v>21</v>
      </c>
      <c r="D178">
        <v>5</v>
      </c>
      <c r="E178">
        <v>2022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181646.3481</v>
      </c>
      <c r="S178">
        <v>29905.655756429951</v>
      </c>
      <c r="T178">
        <v>0</v>
      </c>
      <c r="U178">
        <v>0</v>
      </c>
      <c r="V178">
        <v>80</v>
      </c>
      <c r="W178">
        <v>263.13</v>
      </c>
    </row>
    <row r="179" spans="1:23" x14ac:dyDescent="0.3">
      <c r="A179" s="2" t="s">
        <v>191</v>
      </c>
      <c r="B179">
        <v>11297.833839999999</v>
      </c>
      <c r="C179">
        <v>22</v>
      </c>
      <c r="D179">
        <v>5</v>
      </c>
      <c r="E179">
        <v>2022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78378.573430000004</v>
      </c>
      <c r="S179">
        <v>25070.613960113958</v>
      </c>
      <c r="T179">
        <v>0</v>
      </c>
      <c r="U179">
        <v>0</v>
      </c>
      <c r="V179">
        <v>80</v>
      </c>
      <c r="W179">
        <v>257.70999999999998</v>
      </c>
    </row>
    <row r="180" spans="1:23" x14ac:dyDescent="0.3">
      <c r="A180" s="2" t="s">
        <v>192</v>
      </c>
      <c r="B180">
        <v>11433.928250000001</v>
      </c>
      <c r="C180">
        <v>23</v>
      </c>
      <c r="D180">
        <v>6</v>
      </c>
      <c r="E180">
        <v>2022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156958.3965</v>
      </c>
      <c r="S180">
        <v>21920.313239329371</v>
      </c>
      <c r="T180">
        <v>0</v>
      </c>
      <c r="U180">
        <v>0</v>
      </c>
      <c r="V180">
        <v>80</v>
      </c>
      <c r="W180">
        <v>234.9</v>
      </c>
    </row>
    <row r="181" spans="1:23" x14ac:dyDescent="0.3">
      <c r="A181" s="2" t="s">
        <v>193</v>
      </c>
      <c r="B181">
        <v>10905.30538</v>
      </c>
      <c r="C181">
        <v>24</v>
      </c>
      <c r="D181">
        <v>6</v>
      </c>
      <c r="E181">
        <v>2022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168767.90700000001</v>
      </c>
      <c r="S181">
        <v>11175.738042721914</v>
      </c>
      <c r="T181">
        <v>0</v>
      </c>
      <c r="U181">
        <v>0</v>
      </c>
      <c r="V181">
        <v>80</v>
      </c>
      <c r="W181">
        <v>135.66999999999999</v>
      </c>
    </row>
    <row r="182" spans="1:23" x14ac:dyDescent="0.3">
      <c r="A182" s="2" t="s">
        <v>194</v>
      </c>
      <c r="B182">
        <v>20265.315770000001</v>
      </c>
      <c r="C182">
        <v>25</v>
      </c>
      <c r="D182">
        <v>6</v>
      </c>
      <c r="E182">
        <v>2022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233437.89550000001</v>
      </c>
      <c r="S182">
        <v>9010.4902385547557</v>
      </c>
      <c r="T182">
        <v>1</v>
      </c>
      <c r="U182">
        <v>0</v>
      </c>
      <c r="V182">
        <v>80</v>
      </c>
      <c r="W182">
        <v>140.99</v>
      </c>
    </row>
    <row r="183" spans="1:23" x14ac:dyDescent="0.3">
      <c r="A183" s="2" t="s">
        <v>195</v>
      </c>
      <c r="B183">
        <v>21826.04379</v>
      </c>
      <c r="C183">
        <v>26</v>
      </c>
      <c r="D183">
        <v>6</v>
      </c>
      <c r="E183">
        <v>2022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296402.01500000001</v>
      </c>
      <c r="S183">
        <v>10317.334725012144</v>
      </c>
      <c r="T183">
        <v>1</v>
      </c>
      <c r="U183">
        <v>0</v>
      </c>
      <c r="V183">
        <v>80</v>
      </c>
      <c r="W183">
        <v>253.9</v>
      </c>
    </row>
    <row r="184" spans="1:23" x14ac:dyDescent="0.3">
      <c r="A184" s="2" t="s">
        <v>196</v>
      </c>
      <c r="B184">
        <v>20517.39212</v>
      </c>
      <c r="C184">
        <v>27</v>
      </c>
      <c r="D184">
        <v>7</v>
      </c>
      <c r="E184">
        <v>2022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235700.2873</v>
      </c>
      <c r="S184">
        <v>8430.1644938096561</v>
      </c>
      <c r="T184">
        <v>0</v>
      </c>
      <c r="U184">
        <v>0</v>
      </c>
      <c r="V184">
        <v>80</v>
      </c>
      <c r="W184">
        <v>259.62</v>
      </c>
    </row>
    <row r="185" spans="1:23" x14ac:dyDescent="0.3">
      <c r="A185" s="2" t="s">
        <v>197</v>
      </c>
      <c r="B185">
        <v>18990.18489</v>
      </c>
      <c r="C185">
        <v>28</v>
      </c>
      <c r="D185">
        <v>7</v>
      </c>
      <c r="E185">
        <v>2022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262787.12109999999</v>
      </c>
      <c r="S185">
        <v>8497.2954494728692</v>
      </c>
      <c r="T185">
        <v>0</v>
      </c>
      <c r="U185">
        <v>0</v>
      </c>
      <c r="V185">
        <v>80</v>
      </c>
      <c r="W185">
        <v>211.5</v>
      </c>
    </row>
    <row r="186" spans="1:23" x14ac:dyDescent="0.3">
      <c r="A186" s="2" t="s">
        <v>198</v>
      </c>
      <c r="B186">
        <v>19235.89229</v>
      </c>
      <c r="C186">
        <v>29</v>
      </c>
      <c r="D186">
        <v>7</v>
      </c>
      <c r="E186">
        <v>2022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233775.04370000001</v>
      </c>
      <c r="S186">
        <v>8100.5112384628519</v>
      </c>
      <c r="T186">
        <v>0</v>
      </c>
      <c r="U186">
        <v>0</v>
      </c>
      <c r="V186">
        <v>80</v>
      </c>
      <c r="W186">
        <v>268.17</v>
      </c>
    </row>
    <row r="187" spans="1:23" x14ac:dyDescent="0.3">
      <c r="A187" s="2" t="s">
        <v>199</v>
      </c>
      <c r="B187">
        <v>17226.65609</v>
      </c>
      <c r="C187">
        <v>30</v>
      </c>
      <c r="D187">
        <v>7</v>
      </c>
      <c r="E187">
        <v>2022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223100.75810000001</v>
      </c>
      <c r="S187">
        <v>8760.3940682972934</v>
      </c>
      <c r="T187">
        <v>0</v>
      </c>
      <c r="U187">
        <v>0</v>
      </c>
      <c r="V187">
        <v>80</v>
      </c>
      <c r="W187">
        <v>267.63</v>
      </c>
    </row>
    <row r="188" spans="1:23" x14ac:dyDescent="0.3">
      <c r="A188" s="2" t="s">
        <v>200</v>
      </c>
      <c r="B188">
        <v>13544.73244</v>
      </c>
      <c r="C188">
        <v>31</v>
      </c>
      <c r="D188">
        <v>8</v>
      </c>
      <c r="E188">
        <v>2022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212484.84650000001</v>
      </c>
      <c r="S188">
        <v>9053.713806504129</v>
      </c>
      <c r="T188">
        <v>0</v>
      </c>
      <c r="U188">
        <v>1</v>
      </c>
      <c r="V188">
        <v>80</v>
      </c>
      <c r="W188">
        <v>269.39</v>
      </c>
    </row>
    <row r="189" spans="1:23" x14ac:dyDescent="0.3">
      <c r="A189" s="2" t="s">
        <v>201</v>
      </c>
      <c r="B189">
        <v>18505.139050000002</v>
      </c>
      <c r="C189">
        <v>32</v>
      </c>
      <c r="D189">
        <v>8</v>
      </c>
      <c r="E189">
        <v>2022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200450.54180000001</v>
      </c>
      <c r="S189">
        <v>9292.7120012603882</v>
      </c>
      <c r="T189">
        <v>0</v>
      </c>
      <c r="U189">
        <v>0</v>
      </c>
      <c r="V189">
        <v>80</v>
      </c>
      <c r="W189">
        <v>226.98</v>
      </c>
    </row>
    <row r="190" spans="1:23" x14ac:dyDescent="0.3">
      <c r="A190" s="2" t="s">
        <v>202</v>
      </c>
      <c r="B190">
        <v>15801.01686</v>
      </c>
      <c r="C190">
        <v>33</v>
      </c>
      <c r="D190">
        <v>8</v>
      </c>
      <c r="E190">
        <v>2022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145564.09599999999</v>
      </c>
      <c r="S190">
        <v>9512.9574093767642</v>
      </c>
      <c r="T190">
        <v>0</v>
      </c>
      <c r="U190">
        <v>0</v>
      </c>
      <c r="V190">
        <v>80</v>
      </c>
      <c r="W190">
        <v>280.61</v>
      </c>
    </row>
    <row r="191" spans="1:23" x14ac:dyDescent="0.3">
      <c r="A191" s="2" t="s">
        <v>203</v>
      </c>
      <c r="B191">
        <v>19309.638029999998</v>
      </c>
      <c r="C191">
        <v>34</v>
      </c>
      <c r="D191">
        <v>8</v>
      </c>
      <c r="E191">
        <v>2022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171074.94820000001</v>
      </c>
      <c r="S191">
        <v>9680.477253928866</v>
      </c>
      <c r="T191">
        <v>0</v>
      </c>
      <c r="U191">
        <v>0</v>
      </c>
      <c r="V191">
        <v>80</v>
      </c>
      <c r="W191">
        <v>281.74</v>
      </c>
    </row>
    <row r="192" spans="1:23" x14ac:dyDescent="0.3">
      <c r="A192" s="2" t="s">
        <v>204</v>
      </c>
      <c r="B192">
        <v>18718.331279999999</v>
      </c>
      <c r="C192">
        <v>35</v>
      </c>
      <c r="D192">
        <v>8</v>
      </c>
      <c r="E192">
        <v>2022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175145.46919999999</v>
      </c>
      <c r="S192">
        <v>10972.638347315768</v>
      </c>
      <c r="T192">
        <v>0</v>
      </c>
      <c r="U192">
        <v>0</v>
      </c>
      <c r="V192">
        <v>80</v>
      </c>
      <c r="W192">
        <v>289.05</v>
      </c>
    </row>
    <row r="193" spans="1:23" x14ac:dyDescent="0.3">
      <c r="A193" s="2" t="s">
        <v>205</v>
      </c>
      <c r="B193">
        <v>17089.220850000002</v>
      </c>
      <c r="C193">
        <v>36</v>
      </c>
      <c r="D193">
        <v>9</v>
      </c>
      <c r="E193">
        <v>2022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219402.68150000001</v>
      </c>
      <c r="S193">
        <v>11741.618680005777</v>
      </c>
      <c r="T193">
        <v>0</v>
      </c>
      <c r="U193">
        <v>0</v>
      </c>
      <c r="V193">
        <v>80</v>
      </c>
      <c r="W193">
        <v>297.18</v>
      </c>
    </row>
    <row r="194" spans="1:23" x14ac:dyDescent="0.3">
      <c r="A194" s="2" t="s">
        <v>206</v>
      </c>
      <c r="B194">
        <v>18159.874909999999</v>
      </c>
      <c r="C194">
        <v>37</v>
      </c>
      <c r="D194">
        <v>9</v>
      </c>
      <c r="E194">
        <v>2022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278924.39889999997</v>
      </c>
      <c r="S194">
        <v>10629.128316725091</v>
      </c>
      <c r="T194">
        <v>0</v>
      </c>
      <c r="U194">
        <v>0</v>
      </c>
      <c r="V194">
        <v>80</v>
      </c>
      <c r="W194">
        <v>297.45</v>
      </c>
    </row>
    <row r="195" spans="1:23" x14ac:dyDescent="0.3">
      <c r="A195" s="2" t="s">
        <v>207</v>
      </c>
      <c r="B195">
        <v>18452.176200000002</v>
      </c>
      <c r="C195">
        <v>38</v>
      </c>
      <c r="D195">
        <v>9</v>
      </c>
      <c r="E195">
        <v>2022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157243.76519999999</v>
      </c>
      <c r="S195">
        <v>10613.392939199392</v>
      </c>
      <c r="T195">
        <v>0</v>
      </c>
      <c r="U195">
        <v>0</v>
      </c>
      <c r="V195">
        <v>80</v>
      </c>
      <c r="W195">
        <v>311.8</v>
      </c>
    </row>
    <row r="196" spans="1:23" x14ac:dyDescent="0.3">
      <c r="A196" s="2" t="s">
        <v>208</v>
      </c>
      <c r="B196">
        <v>17557.841509999998</v>
      </c>
      <c r="C196">
        <v>39</v>
      </c>
      <c r="D196">
        <v>9</v>
      </c>
      <c r="E196">
        <v>2022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192628.5429</v>
      </c>
      <c r="S196">
        <v>6409.229229850198</v>
      </c>
      <c r="T196">
        <v>0</v>
      </c>
      <c r="U196">
        <v>0</v>
      </c>
      <c r="V196">
        <v>80</v>
      </c>
      <c r="W196">
        <v>320.51</v>
      </c>
    </row>
    <row r="197" spans="1:23" x14ac:dyDescent="0.3">
      <c r="A197" s="2" t="s">
        <v>209</v>
      </c>
      <c r="B197">
        <v>13915.80759</v>
      </c>
      <c r="C197">
        <v>40</v>
      </c>
      <c r="D197">
        <v>10</v>
      </c>
      <c r="E197">
        <v>2022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91539.466960000005</v>
      </c>
      <c r="S197">
        <v>1229.0897376816731</v>
      </c>
      <c r="T197">
        <v>0</v>
      </c>
      <c r="U197">
        <v>0</v>
      </c>
      <c r="V197">
        <v>80</v>
      </c>
      <c r="W197">
        <v>255.2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9204-15C6-4609-99CB-C7A556C3228C}">
  <sheetPr>
    <tabColor theme="1"/>
  </sheetPr>
  <dimension ref="B10:D23"/>
  <sheetViews>
    <sheetView showGridLines="0" topLeftCell="A4" workbookViewId="0">
      <selection activeCell="B10" sqref="B10:D22"/>
    </sheetView>
  </sheetViews>
  <sheetFormatPr defaultRowHeight="14.4" x14ac:dyDescent="0.3"/>
  <cols>
    <col min="2" max="2" width="18.6640625" bestFit="1" customWidth="1"/>
    <col min="3" max="3" width="31.88671875" customWidth="1"/>
    <col min="4" max="4" width="20.109375" customWidth="1"/>
  </cols>
  <sheetData>
    <row r="10" spans="2:4" x14ac:dyDescent="0.3">
      <c r="B10" s="32" t="s">
        <v>230</v>
      </c>
      <c r="C10" s="32" t="s">
        <v>231</v>
      </c>
      <c r="D10" s="32" t="s">
        <v>265</v>
      </c>
    </row>
    <row r="11" spans="2:4" x14ac:dyDescent="0.3">
      <c r="B11" s="16" t="s">
        <v>6</v>
      </c>
      <c r="C11" s="15" t="s">
        <v>233</v>
      </c>
      <c r="D11" s="16" t="s">
        <v>266</v>
      </c>
    </row>
    <row r="12" spans="2:4" x14ac:dyDescent="0.3">
      <c r="B12" s="16" t="s">
        <v>13</v>
      </c>
      <c r="C12" s="15" t="s">
        <v>239</v>
      </c>
      <c r="D12" s="16" t="s">
        <v>266</v>
      </c>
    </row>
    <row r="13" spans="2:4" ht="28.8" x14ac:dyDescent="0.3">
      <c r="B13" s="16" t="s">
        <v>212</v>
      </c>
      <c r="C13" s="15" t="s">
        <v>234</v>
      </c>
      <c r="D13" s="16" t="s">
        <v>266</v>
      </c>
    </row>
    <row r="14" spans="2:4" ht="28.8" x14ac:dyDescent="0.3">
      <c r="B14" s="16" t="s">
        <v>213</v>
      </c>
      <c r="C14" s="15" t="s">
        <v>235</v>
      </c>
      <c r="D14" s="16" t="s">
        <v>266</v>
      </c>
    </row>
    <row r="15" spans="2:4" x14ac:dyDescent="0.3">
      <c r="B15" s="16" t="s">
        <v>211</v>
      </c>
      <c r="C15" s="15" t="s">
        <v>211</v>
      </c>
      <c r="D15" s="16" t="s">
        <v>266</v>
      </c>
    </row>
    <row r="16" spans="2:4" ht="28.8" x14ac:dyDescent="0.3">
      <c r="B16" s="16" t="s">
        <v>232</v>
      </c>
      <c r="C16" s="15" t="s">
        <v>236</v>
      </c>
      <c r="D16" s="16" t="s">
        <v>267</v>
      </c>
    </row>
    <row r="17" spans="2:4" x14ac:dyDescent="0.3">
      <c r="B17" s="16" t="s">
        <v>220</v>
      </c>
      <c r="C17" s="15" t="s">
        <v>237</v>
      </c>
      <c r="D17" s="16" t="s">
        <v>268</v>
      </c>
    </row>
    <row r="18" spans="2:4" x14ac:dyDescent="0.3">
      <c r="B18" s="16" t="s">
        <v>221</v>
      </c>
      <c r="C18" s="15" t="s">
        <v>238</v>
      </c>
      <c r="D18" s="16" t="s">
        <v>269</v>
      </c>
    </row>
    <row r="19" spans="2:4" ht="43.2" x14ac:dyDescent="0.3">
      <c r="B19" s="16" t="s">
        <v>210</v>
      </c>
      <c r="C19" s="15" t="s">
        <v>312</v>
      </c>
      <c r="D19" s="16" t="s">
        <v>268</v>
      </c>
    </row>
    <row r="20" spans="2:4" ht="57.6" x14ac:dyDescent="0.3">
      <c r="B20" s="16" t="s">
        <v>254</v>
      </c>
      <c r="C20" s="15" t="s">
        <v>313</v>
      </c>
      <c r="D20" s="16" t="s">
        <v>269</v>
      </c>
    </row>
    <row r="21" spans="2:4" x14ac:dyDescent="0.3">
      <c r="B21" s="16" t="s">
        <v>7</v>
      </c>
      <c r="C21" s="15" t="s">
        <v>240</v>
      </c>
      <c r="D21" s="16" t="s">
        <v>269</v>
      </c>
    </row>
    <row r="22" spans="2:4" ht="28.8" x14ac:dyDescent="0.3">
      <c r="B22" s="16" t="s">
        <v>222</v>
      </c>
      <c r="C22" s="15" t="s">
        <v>241</v>
      </c>
      <c r="D22" s="16" t="s">
        <v>268</v>
      </c>
    </row>
    <row r="23" spans="2:4" x14ac:dyDescent="0.3">
      <c r="B23" s="17"/>
      <c r="C2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1E30-AA8A-427C-A825-301E7CA1C9DC}">
  <sheetPr>
    <tabColor theme="1"/>
  </sheetPr>
  <dimension ref="B3:O77"/>
  <sheetViews>
    <sheetView showGridLines="0" topLeftCell="H1" workbookViewId="0">
      <selection activeCell="K6" sqref="K6"/>
    </sheetView>
  </sheetViews>
  <sheetFormatPr defaultRowHeight="14.4" x14ac:dyDescent="0.3"/>
  <cols>
    <col min="1" max="1" width="15" customWidth="1"/>
    <col min="2" max="2" width="13.109375" bestFit="1" customWidth="1"/>
    <col min="3" max="7" width="12" bestFit="1" customWidth="1"/>
    <col min="8" max="8" width="12" customWidth="1"/>
    <col min="9" max="9" width="10.5546875" bestFit="1" customWidth="1"/>
    <col min="10" max="10" width="10.109375" bestFit="1" customWidth="1"/>
  </cols>
  <sheetData>
    <row r="3" spans="2:15" x14ac:dyDescent="0.3">
      <c r="K3" s="71" t="s">
        <v>247</v>
      </c>
      <c r="L3" s="71"/>
      <c r="M3" s="71"/>
      <c r="N3" s="71"/>
      <c r="O3">
        <f>AVERAGE(C8:C59)</f>
        <v>11842.279568173071</v>
      </c>
    </row>
    <row r="4" spans="2:15" x14ac:dyDescent="0.3">
      <c r="J4" s="26">
        <v>2020</v>
      </c>
      <c r="K4" s="25">
        <f>CORREL(K8:K59,L8:L59)</f>
        <v>0.88125560444818141</v>
      </c>
      <c r="L4" s="25"/>
      <c r="M4" s="25"/>
      <c r="N4" s="25"/>
    </row>
    <row r="5" spans="2:15" x14ac:dyDescent="0.3">
      <c r="J5" s="26">
        <v>2021</v>
      </c>
      <c r="K5" s="25">
        <f>CORREL(K8:K59,M8:M59)</f>
        <v>0.91587668865024785</v>
      </c>
      <c r="L5" s="25">
        <f>CORREL(L8:L59,M8:M59)</f>
        <v>0.93541665650419392</v>
      </c>
      <c r="M5" s="25"/>
      <c r="N5" s="25"/>
    </row>
    <row r="6" spans="2:15" x14ac:dyDescent="0.3">
      <c r="B6" s="18" t="s">
        <v>245</v>
      </c>
      <c r="C6" s="18" t="s">
        <v>244</v>
      </c>
      <c r="J6" s="26">
        <v>2022</v>
      </c>
      <c r="K6" s="25">
        <f>CORREL(K8:K47,N8:N47)</f>
        <v>0.881621263712002</v>
      </c>
      <c r="L6" s="25">
        <f>CORREL(L8:L47,N8:N47)</f>
        <v>0.90043700694276074</v>
      </c>
      <c r="M6" s="25">
        <f>CORREL(M8:M47,N8:N47)</f>
        <v>0.95503816245588158</v>
      </c>
      <c r="N6" s="25"/>
    </row>
    <row r="7" spans="2:15" x14ac:dyDescent="0.3">
      <c r="B7" s="18" t="s">
        <v>242</v>
      </c>
      <c r="C7">
        <v>2019</v>
      </c>
      <c r="D7">
        <v>2020</v>
      </c>
      <c r="E7">
        <v>2021</v>
      </c>
      <c r="F7">
        <v>2022</v>
      </c>
      <c r="G7" t="s">
        <v>243</v>
      </c>
      <c r="I7" s="14" t="s">
        <v>213</v>
      </c>
      <c r="J7" s="14" t="s">
        <v>246</v>
      </c>
      <c r="K7" s="14">
        <v>2019</v>
      </c>
      <c r="L7" s="14">
        <v>2020</v>
      </c>
      <c r="M7" s="14">
        <v>2021</v>
      </c>
      <c r="N7" s="14">
        <v>2022</v>
      </c>
    </row>
    <row r="8" spans="2:15" x14ac:dyDescent="0.3">
      <c r="B8" s="19">
        <v>1</v>
      </c>
      <c r="C8">
        <v>7630.8478180000002</v>
      </c>
      <c r="D8">
        <v>9466.9282509999994</v>
      </c>
      <c r="E8">
        <v>9472.6267850000004</v>
      </c>
      <c r="F8">
        <v>10892.56748</v>
      </c>
      <c r="G8">
        <v>37462.970333999998</v>
      </c>
      <c r="I8" s="62">
        <f>VLOOKUP(J8,Data!$C$2:$D$197,2,0)</f>
        <v>1</v>
      </c>
      <c r="J8" s="21">
        <v>1</v>
      </c>
      <c r="K8" s="23">
        <f>C8/AVERAGE(C$8:C$59)</f>
        <v>0.64437322004358188</v>
      </c>
      <c r="L8" s="23">
        <f t="shared" ref="L8:N8" si="0">D8/AVERAGE(D$8:D$59)</f>
        <v>0.71867138372683537</v>
      </c>
      <c r="M8" s="23">
        <f t="shared" si="0"/>
        <v>0.6954563913871683</v>
      </c>
      <c r="N8" s="23">
        <f>F8/AVERAGE(F$8:F$59)</f>
        <v>0.78746099714562656</v>
      </c>
    </row>
    <row r="9" spans="2:15" x14ac:dyDescent="0.3">
      <c r="B9" s="19">
        <v>2</v>
      </c>
      <c r="C9">
        <v>8013.8019729999996</v>
      </c>
      <c r="D9">
        <v>9676.0979850000003</v>
      </c>
      <c r="E9">
        <v>9436.4243310000002</v>
      </c>
      <c r="F9">
        <v>10164.1607</v>
      </c>
      <c r="G9">
        <v>37290.484989000004</v>
      </c>
      <c r="I9" s="62">
        <f>VLOOKUP(J9,Data!$C$2:$D$197,2,0)</f>
        <v>1</v>
      </c>
      <c r="J9" s="22">
        <v>2</v>
      </c>
      <c r="K9" s="23">
        <f t="shared" ref="K9:K59" si="1">C9/AVERAGE(C$8:C$59)</f>
        <v>0.67671109492615222</v>
      </c>
      <c r="L9" s="23">
        <f t="shared" ref="L9:L59" si="2">D9/AVERAGE(D$8:D$59)</f>
        <v>0.73455027265278405</v>
      </c>
      <c r="M9" s="23">
        <f t="shared" ref="M9:M59" si="3">E9/AVERAGE(E$8:E$59)</f>
        <v>0.69279849842995089</v>
      </c>
      <c r="N9" s="23">
        <f t="shared" ref="N9:N47" si="4">F9/AVERAGE(F$8:F$59)</f>
        <v>0.73480197709735839</v>
      </c>
    </row>
    <row r="10" spans="2:15" x14ac:dyDescent="0.3">
      <c r="B10" s="19">
        <v>3</v>
      </c>
      <c r="C10">
        <v>7882.4004729999997</v>
      </c>
      <c r="D10">
        <v>9169.5988369999995</v>
      </c>
      <c r="E10">
        <v>10821.5034</v>
      </c>
      <c r="F10">
        <v>10361.59815</v>
      </c>
      <c r="G10">
        <v>38235.100859999999</v>
      </c>
      <c r="I10" s="62">
        <f>VLOOKUP(J10,Data!$C$2:$D$197,2,0)</f>
        <v>1</v>
      </c>
      <c r="J10" s="22">
        <v>3</v>
      </c>
      <c r="K10" s="23">
        <f t="shared" si="1"/>
        <v>0.6656151315819705</v>
      </c>
      <c r="L10" s="23">
        <f t="shared" si="2"/>
        <v>0.69609995023577687</v>
      </c>
      <c r="M10" s="23">
        <f t="shared" si="3"/>
        <v>0.79448751383990812</v>
      </c>
      <c r="N10" s="23">
        <f t="shared" si="4"/>
        <v>0.74907540634499514</v>
      </c>
    </row>
    <row r="11" spans="2:15" x14ac:dyDescent="0.3">
      <c r="B11" s="19">
        <v>4</v>
      </c>
      <c r="C11">
        <v>7906.8706510000002</v>
      </c>
      <c r="D11">
        <v>9212.5054490000002</v>
      </c>
      <c r="E11">
        <v>9911.4139350000005</v>
      </c>
      <c r="F11">
        <v>10128.96387</v>
      </c>
      <c r="G11">
        <v>37159.753905000005</v>
      </c>
      <c r="I11" s="62">
        <f>VLOOKUP(J11,Data!$C$2:$D$197,2,0)</f>
        <v>1</v>
      </c>
      <c r="J11" s="22">
        <v>4</v>
      </c>
      <c r="K11" s="23">
        <f t="shared" si="1"/>
        <v>0.66768147175398984</v>
      </c>
      <c r="L11" s="23">
        <f t="shared" si="2"/>
        <v>0.69935715821280087</v>
      </c>
      <c r="M11" s="23">
        <f t="shared" si="3"/>
        <v>0.72767103837497948</v>
      </c>
      <c r="N11" s="23">
        <f t="shared" si="4"/>
        <v>0.73225747774960992</v>
      </c>
    </row>
    <row r="12" spans="2:15" x14ac:dyDescent="0.3">
      <c r="B12" s="19">
        <v>5</v>
      </c>
      <c r="C12">
        <v>7911.8987690000004</v>
      </c>
      <c r="D12">
        <v>9080.4335339999998</v>
      </c>
      <c r="E12">
        <v>10103.488069999999</v>
      </c>
      <c r="F12">
        <v>10344.83776</v>
      </c>
      <c r="G12">
        <v>37440.658132999997</v>
      </c>
      <c r="I12" s="62">
        <f>VLOOKUP(J12,Data!$C$2:$D$197,2,0)</f>
        <v>2</v>
      </c>
      <c r="J12" s="22">
        <v>5</v>
      </c>
      <c r="K12" s="23">
        <f t="shared" si="1"/>
        <v>0.66810606213551693</v>
      </c>
      <c r="L12" s="23">
        <f t="shared" si="2"/>
        <v>0.68933106491326868</v>
      </c>
      <c r="M12" s="23">
        <f t="shared" si="3"/>
        <v>0.74177263741796462</v>
      </c>
      <c r="N12" s="23">
        <f t="shared" si="4"/>
        <v>0.74786374036760439</v>
      </c>
    </row>
    <row r="13" spans="2:15" x14ac:dyDescent="0.3">
      <c r="B13" s="19">
        <v>6</v>
      </c>
      <c r="C13">
        <v>8083.1900100000003</v>
      </c>
      <c r="D13">
        <v>9726.7143789999991</v>
      </c>
      <c r="E13">
        <v>9312.0621969999993</v>
      </c>
      <c r="F13">
        <v>10359.922119999999</v>
      </c>
      <c r="G13">
        <v>37481.888705999998</v>
      </c>
      <c r="I13" s="62">
        <f>VLOOKUP(J13,Data!$C$2:$D$197,2,0)</f>
        <v>2</v>
      </c>
      <c r="J13" s="22">
        <v>6</v>
      </c>
      <c r="K13" s="23">
        <f t="shared" si="1"/>
        <v>0.6825704429174364</v>
      </c>
      <c r="L13" s="23">
        <f t="shared" si="2"/>
        <v>0.73839276020004085</v>
      </c>
      <c r="M13" s="23">
        <f t="shared" si="3"/>
        <v>0.68366814389367769</v>
      </c>
      <c r="N13" s="23">
        <f t="shared" si="4"/>
        <v>0.74895424039789682</v>
      </c>
    </row>
    <row r="14" spans="2:15" x14ac:dyDescent="0.3">
      <c r="B14" s="19">
        <v>7</v>
      </c>
      <c r="C14">
        <v>8142.8570170000003</v>
      </c>
      <c r="D14">
        <v>9310.3861579999993</v>
      </c>
      <c r="E14">
        <v>10369.978349999999</v>
      </c>
      <c r="F14">
        <v>10360.927739999999</v>
      </c>
      <c r="G14">
        <v>38184.149265</v>
      </c>
      <c r="I14" s="62">
        <f>VLOOKUP(J14,Data!$C$2:$D$197,2,0)</f>
        <v>2</v>
      </c>
      <c r="J14" s="22">
        <v>7</v>
      </c>
      <c r="K14" s="23">
        <f t="shared" si="1"/>
        <v>0.68760891601347429</v>
      </c>
      <c r="L14" s="23">
        <f t="shared" si="2"/>
        <v>0.70678766393885428</v>
      </c>
      <c r="M14" s="23">
        <f t="shared" si="3"/>
        <v>0.76133768232842514</v>
      </c>
      <c r="N14" s="23">
        <f t="shared" si="4"/>
        <v>0.74902694011074267</v>
      </c>
    </row>
    <row r="15" spans="2:15" x14ac:dyDescent="0.3">
      <c r="B15" s="19">
        <v>8</v>
      </c>
      <c r="C15">
        <v>10155.44529</v>
      </c>
      <c r="D15">
        <v>11503.65149</v>
      </c>
      <c r="E15">
        <v>11259.28493</v>
      </c>
      <c r="F15">
        <v>12449.272999999999</v>
      </c>
      <c r="G15">
        <v>45367.654710000003</v>
      </c>
      <c r="I15" s="62">
        <f>VLOOKUP(J15,Data!$C$2:$D$197,2,0)</f>
        <v>2</v>
      </c>
      <c r="J15" s="22">
        <v>8</v>
      </c>
      <c r="K15" s="23">
        <f t="shared" si="1"/>
        <v>0.8575583131218627</v>
      </c>
      <c r="L15" s="23">
        <f t="shared" si="2"/>
        <v>0.87328697493363638</v>
      </c>
      <c r="M15" s="23">
        <f t="shared" si="3"/>
        <v>0.82662833074107278</v>
      </c>
      <c r="N15" s="23">
        <f t="shared" si="4"/>
        <v>0.9000005690410583</v>
      </c>
    </row>
    <row r="16" spans="2:15" x14ac:dyDescent="0.3">
      <c r="B16" s="19">
        <v>9</v>
      </c>
      <c r="C16">
        <v>7331.98909</v>
      </c>
      <c r="D16">
        <v>9509.4996549999996</v>
      </c>
      <c r="E16">
        <v>9895.6591640000006</v>
      </c>
      <c r="F16">
        <v>11090.67535</v>
      </c>
      <c r="G16">
        <v>37827.823258999997</v>
      </c>
      <c r="I16" s="62">
        <f>VLOOKUP(J16,Data!$C$2:$D$197,2,0)</f>
        <v>3</v>
      </c>
      <c r="J16" s="22">
        <v>9</v>
      </c>
      <c r="K16" s="23">
        <f t="shared" si="1"/>
        <v>0.61913663224985982</v>
      </c>
      <c r="L16" s="23">
        <f t="shared" si="2"/>
        <v>0.72190314475942186</v>
      </c>
      <c r="M16" s="23">
        <f t="shared" si="3"/>
        <v>0.7265143627837759</v>
      </c>
      <c r="N16" s="23">
        <f t="shared" si="4"/>
        <v>0.80178289335045005</v>
      </c>
    </row>
    <row r="17" spans="2:14" x14ac:dyDescent="0.3">
      <c r="B17" s="19">
        <v>10</v>
      </c>
      <c r="C17">
        <v>7943.4083129999999</v>
      </c>
      <c r="D17">
        <v>11630.36008</v>
      </c>
      <c r="E17">
        <v>10032.7592</v>
      </c>
      <c r="F17">
        <v>11523.76397</v>
      </c>
      <c r="G17">
        <v>41130.291562999999</v>
      </c>
      <c r="I17" s="62">
        <f>VLOOKUP(J17,Data!$C$2:$D$197,2,0)</f>
        <v>3</v>
      </c>
      <c r="J17" s="22">
        <v>10</v>
      </c>
      <c r="K17" s="23">
        <f t="shared" si="1"/>
        <v>0.67076682890922856</v>
      </c>
      <c r="L17" s="23">
        <f t="shared" si="2"/>
        <v>0.88290591734991153</v>
      </c>
      <c r="M17" s="23">
        <f t="shared" si="3"/>
        <v>0.73657990199055579</v>
      </c>
      <c r="N17" s="23">
        <f t="shared" si="4"/>
        <v>0.83309235250081226</v>
      </c>
    </row>
    <row r="18" spans="2:14" x14ac:dyDescent="0.3">
      <c r="B18" s="19">
        <v>11</v>
      </c>
      <c r="C18">
        <v>8281.2978829999993</v>
      </c>
      <c r="D18">
        <v>13698.257659999999</v>
      </c>
      <c r="E18">
        <v>10535.235849999999</v>
      </c>
      <c r="F18">
        <v>10843.29192</v>
      </c>
      <c r="G18">
        <v>43358.083312999996</v>
      </c>
      <c r="I18" s="62">
        <f>VLOOKUP(J18,Data!$C$2:$D$197,2,0)</f>
        <v>3</v>
      </c>
      <c r="J18" s="22">
        <v>11</v>
      </c>
      <c r="K18" s="23">
        <f t="shared" si="1"/>
        <v>0.69929930595934831</v>
      </c>
      <c r="L18" s="23">
        <f t="shared" si="2"/>
        <v>1.0398880741616514</v>
      </c>
      <c r="M18" s="23">
        <f t="shared" si="3"/>
        <v>0.77347047159672566</v>
      </c>
      <c r="N18" s="23">
        <f t="shared" si="4"/>
        <v>0.78389869820336577</v>
      </c>
    </row>
    <row r="19" spans="2:14" x14ac:dyDescent="0.3">
      <c r="B19" s="19">
        <v>12</v>
      </c>
      <c r="C19">
        <v>7716.1373519999997</v>
      </c>
      <c r="D19">
        <v>12989.292939999999</v>
      </c>
      <c r="E19">
        <v>10370.64877</v>
      </c>
      <c r="F19">
        <v>11087.993689999999</v>
      </c>
      <c r="G19">
        <v>42164.072751999993</v>
      </c>
      <c r="I19" s="62">
        <f>VLOOKUP(J19,Data!$C$2:$D$197,2,0)</f>
        <v>3</v>
      </c>
      <c r="J19" s="22">
        <v>12</v>
      </c>
      <c r="K19" s="23">
        <f t="shared" si="1"/>
        <v>0.65157534135046447</v>
      </c>
      <c r="L19" s="23">
        <f t="shared" si="2"/>
        <v>0.98606780185927212</v>
      </c>
      <c r="M19" s="23">
        <f t="shared" si="3"/>
        <v>0.76138690287563937</v>
      </c>
      <c r="N19" s="23">
        <f t="shared" si="4"/>
        <v>0.80158902696757173</v>
      </c>
    </row>
    <row r="20" spans="2:14" x14ac:dyDescent="0.3">
      <c r="B20" s="19">
        <v>13</v>
      </c>
      <c r="C20">
        <v>8061.7367039999999</v>
      </c>
      <c r="D20">
        <v>13192.093720000001</v>
      </c>
      <c r="E20">
        <v>10599.59577</v>
      </c>
      <c r="F20">
        <v>11150.67757</v>
      </c>
      <c r="G20">
        <v>43004.103764</v>
      </c>
      <c r="I20" s="62">
        <f>VLOOKUP(J20,Data!$C$2:$D$197,2,0)</f>
        <v>4</v>
      </c>
      <c r="J20" s="22">
        <v>13</v>
      </c>
      <c r="K20" s="23">
        <f t="shared" si="1"/>
        <v>0.68075885707566497</v>
      </c>
      <c r="L20" s="23">
        <f t="shared" si="2"/>
        <v>1.0014631986890818</v>
      </c>
      <c r="M20" s="23">
        <f t="shared" si="3"/>
        <v>0.77819561476229882</v>
      </c>
      <c r="N20" s="23">
        <f t="shared" si="4"/>
        <v>0.80612065927009269</v>
      </c>
    </row>
    <row r="21" spans="2:14" x14ac:dyDescent="0.3">
      <c r="B21" s="19">
        <v>14</v>
      </c>
      <c r="C21">
        <v>8095.9279100000003</v>
      </c>
      <c r="D21">
        <v>11524.099179999999</v>
      </c>
      <c r="E21">
        <v>10030.41274</v>
      </c>
      <c r="F21">
        <v>10635.798220000001</v>
      </c>
      <c r="G21">
        <v>40286.23805</v>
      </c>
      <c r="I21" s="62">
        <f>VLOOKUP(J21,Data!$C$2:$D$197,2,0)</f>
        <v>4</v>
      </c>
      <c r="J21" s="22">
        <v>14</v>
      </c>
      <c r="K21" s="23">
        <f t="shared" si="1"/>
        <v>0.68364607197404414</v>
      </c>
      <c r="L21" s="23">
        <f t="shared" si="2"/>
        <v>0.87483923869614721</v>
      </c>
      <c r="M21" s="23">
        <f t="shared" si="3"/>
        <v>0.73640763080948068</v>
      </c>
      <c r="N21" s="23">
        <f t="shared" si="4"/>
        <v>0.76889826821259966</v>
      </c>
    </row>
    <row r="22" spans="2:14" x14ac:dyDescent="0.3">
      <c r="B22" s="19">
        <v>15</v>
      </c>
      <c r="C22">
        <v>8541.4192189999994</v>
      </c>
      <c r="D22">
        <v>11441.302820000001</v>
      </c>
      <c r="E22">
        <v>10731.332479999999</v>
      </c>
      <c r="F22">
        <v>10623.39553</v>
      </c>
      <c r="G22">
        <v>41337.450048999999</v>
      </c>
      <c r="I22" s="62">
        <f>VLOOKUP(J22,Data!$C$2:$D$197,2,0)</f>
        <v>4</v>
      </c>
      <c r="J22" s="22">
        <v>15</v>
      </c>
      <c r="K22" s="23">
        <f t="shared" si="1"/>
        <v>0.72126478435415786</v>
      </c>
      <c r="L22" s="23">
        <f t="shared" si="2"/>
        <v>0.86855384463472518</v>
      </c>
      <c r="M22" s="23">
        <f t="shared" si="3"/>
        <v>0.78786739208755918</v>
      </c>
      <c r="N22" s="23">
        <f t="shared" si="4"/>
        <v>0.7680016352881196</v>
      </c>
    </row>
    <row r="23" spans="2:14" x14ac:dyDescent="0.3">
      <c r="B23" s="19">
        <v>16</v>
      </c>
      <c r="C23">
        <v>8766.3437250000006</v>
      </c>
      <c r="D23">
        <v>10510.09526</v>
      </c>
      <c r="E23">
        <v>10719.600200000001</v>
      </c>
      <c r="F23">
        <v>10459.81407</v>
      </c>
      <c r="G23">
        <v>40455.853255000002</v>
      </c>
      <c r="I23" s="62">
        <f>VLOOKUP(J23,Data!$C$2:$D$197,2,0)</f>
        <v>4</v>
      </c>
      <c r="J23" s="22">
        <v>16</v>
      </c>
      <c r="K23" s="23">
        <f t="shared" si="1"/>
        <v>0.74025812974050564</v>
      </c>
      <c r="L23" s="23">
        <f t="shared" si="2"/>
        <v>0.79786225302882074</v>
      </c>
      <c r="M23" s="23">
        <f t="shared" si="3"/>
        <v>0.78700603765053401</v>
      </c>
      <c r="N23" s="23">
        <f t="shared" si="4"/>
        <v>0.75617577147385784</v>
      </c>
    </row>
    <row r="24" spans="2:14" x14ac:dyDescent="0.3">
      <c r="B24" s="19">
        <v>17</v>
      </c>
      <c r="C24">
        <v>8536.0558920000003</v>
      </c>
      <c r="D24">
        <v>9816.8853060000001</v>
      </c>
      <c r="E24">
        <v>10918.7137</v>
      </c>
      <c r="F24">
        <v>10162.149450000001</v>
      </c>
      <c r="G24">
        <v>39433.804348000005</v>
      </c>
      <c r="I24" s="62">
        <f>VLOOKUP(J24,Data!$C$2:$D$197,2,0)</f>
        <v>4</v>
      </c>
      <c r="J24" s="22">
        <v>17</v>
      </c>
      <c r="K24" s="23">
        <f t="shared" si="1"/>
        <v>0.72081188785149342</v>
      </c>
      <c r="L24" s="23">
        <f t="shared" si="2"/>
        <v>0.74523798635586147</v>
      </c>
      <c r="M24" s="23">
        <f t="shared" si="3"/>
        <v>0.80162444913548192</v>
      </c>
      <c r="N24" s="23">
        <f t="shared" si="4"/>
        <v>0.73465657694873254</v>
      </c>
    </row>
    <row r="25" spans="2:14" x14ac:dyDescent="0.3">
      <c r="B25" s="19">
        <v>18</v>
      </c>
      <c r="C25">
        <v>8982.5528250000007</v>
      </c>
      <c r="D25">
        <v>10818.821739999999</v>
      </c>
      <c r="E25">
        <v>10406.516009999999</v>
      </c>
      <c r="F25">
        <v>10235.895189999999</v>
      </c>
      <c r="G25">
        <v>40443.785764999993</v>
      </c>
      <c r="I25" s="62">
        <f>VLOOKUP(J25,Data!$C$2:$D$197,2,0)</f>
        <v>5</v>
      </c>
      <c r="J25" s="22">
        <v>18</v>
      </c>
      <c r="K25" s="23">
        <f t="shared" si="1"/>
        <v>0.75851551834168984</v>
      </c>
      <c r="L25" s="23">
        <f t="shared" si="2"/>
        <v>0.82129888217526836</v>
      </c>
      <c r="M25" s="23">
        <f t="shared" si="3"/>
        <v>0.76402018526557958</v>
      </c>
      <c r="N25" s="23">
        <f t="shared" si="4"/>
        <v>0.73998790898429423</v>
      </c>
    </row>
    <row r="26" spans="2:14" x14ac:dyDescent="0.3">
      <c r="B26" s="19">
        <v>19</v>
      </c>
      <c r="C26">
        <v>6400.781524</v>
      </c>
      <c r="D26">
        <v>6954.8801940000003</v>
      </c>
      <c r="E26">
        <v>8467.3382710000005</v>
      </c>
      <c r="F26">
        <v>9816.5500979999997</v>
      </c>
      <c r="G26">
        <v>31639.550087</v>
      </c>
      <c r="I26" s="62">
        <f>VLOOKUP(J26,Data!$C$2:$D$197,2,0)</f>
        <v>5</v>
      </c>
      <c r="J26" s="22">
        <v>19</v>
      </c>
      <c r="K26" s="23">
        <f t="shared" si="1"/>
        <v>0.54050248409964363</v>
      </c>
      <c r="L26" s="23">
        <f t="shared" si="2"/>
        <v>0.52797203487291344</v>
      </c>
      <c r="M26" s="23">
        <f t="shared" si="3"/>
        <v>0.62165064160755112</v>
      </c>
      <c r="N26" s="23">
        <f t="shared" si="4"/>
        <v>0.70967201652819856</v>
      </c>
    </row>
    <row r="27" spans="2:14" x14ac:dyDescent="0.3">
      <c r="B27" s="19">
        <v>20</v>
      </c>
      <c r="C27">
        <v>13755.57821</v>
      </c>
      <c r="D27">
        <v>17141.513279999999</v>
      </c>
      <c r="E27">
        <v>17536.05299</v>
      </c>
      <c r="F27">
        <v>15779.228349999999</v>
      </c>
      <c r="G27">
        <v>64212.37283</v>
      </c>
      <c r="I27" s="62">
        <f>VLOOKUP(J27,Data!$C$2:$D$197,2,0)</f>
        <v>5</v>
      </c>
      <c r="J27" s="22">
        <v>20</v>
      </c>
      <c r="K27" s="23">
        <f t="shared" si="1"/>
        <v>1.1615650627746577</v>
      </c>
      <c r="L27" s="23">
        <f t="shared" si="2"/>
        <v>1.3012790148492195</v>
      </c>
      <c r="M27" s="23">
        <f t="shared" si="3"/>
        <v>1.2874528268031582</v>
      </c>
      <c r="N27" s="23">
        <f t="shared" si="4"/>
        <v>1.1407344424071026</v>
      </c>
    </row>
    <row r="28" spans="2:14" x14ac:dyDescent="0.3">
      <c r="B28" s="19">
        <v>21</v>
      </c>
      <c r="C28">
        <v>9916.1068460000006</v>
      </c>
      <c r="D28">
        <v>10803.06697</v>
      </c>
      <c r="E28">
        <v>10936.479719999999</v>
      </c>
      <c r="F28">
        <v>12076.857019999999</v>
      </c>
      <c r="G28">
        <v>43732.510556000001</v>
      </c>
      <c r="I28" s="62">
        <f>VLOOKUP(J28,Data!$C$2:$D$197,2,0)</f>
        <v>5</v>
      </c>
      <c r="J28" s="22">
        <v>21</v>
      </c>
      <c r="K28" s="23">
        <f t="shared" si="1"/>
        <v>0.83734780866432246</v>
      </c>
      <c r="L28" s="23">
        <f t="shared" si="2"/>
        <v>0.82010287624219269</v>
      </c>
      <c r="M28" s="23">
        <f t="shared" si="3"/>
        <v>0.80292878556073588</v>
      </c>
      <c r="N28" s="23">
        <f t="shared" si="4"/>
        <v>0.87307734276752536</v>
      </c>
    </row>
    <row r="29" spans="2:14" x14ac:dyDescent="0.3">
      <c r="B29" s="19">
        <v>22</v>
      </c>
      <c r="C29">
        <v>9698.2217060000003</v>
      </c>
      <c r="D29">
        <v>10867.426890000001</v>
      </c>
      <c r="E29">
        <v>11005.53254</v>
      </c>
      <c r="F29">
        <v>11297.833839999999</v>
      </c>
      <c r="G29">
        <v>42869.014975999999</v>
      </c>
      <c r="I29" s="62">
        <f>VLOOKUP(J29,Data!$C$2:$D$197,2,0)</f>
        <v>6</v>
      </c>
      <c r="J29" s="22">
        <v>22</v>
      </c>
      <c r="K29" s="23">
        <f t="shared" si="1"/>
        <v>0.81894888987966707</v>
      </c>
      <c r="L29" s="23">
        <f t="shared" si="2"/>
        <v>0.82498868835955641</v>
      </c>
      <c r="M29" s="23">
        <f t="shared" si="3"/>
        <v>0.80799846962010924</v>
      </c>
      <c r="N29" s="23">
        <f t="shared" si="4"/>
        <v>0.8167590898626228</v>
      </c>
    </row>
    <row r="30" spans="2:14" x14ac:dyDescent="0.3">
      <c r="B30" s="19">
        <v>23</v>
      </c>
      <c r="C30">
        <v>7874.3554839999997</v>
      </c>
      <c r="D30">
        <v>9480.0013589999999</v>
      </c>
      <c r="E30">
        <v>10515.45858</v>
      </c>
      <c r="F30">
        <v>11433.928250000001</v>
      </c>
      <c r="G30">
        <v>39303.743673000004</v>
      </c>
      <c r="I30" s="62">
        <f>VLOOKUP(J30,Data!$C$2:$D$197,2,0)</f>
        <v>6</v>
      </c>
      <c r="J30" s="22">
        <v>23</v>
      </c>
      <c r="K30" s="23">
        <f t="shared" si="1"/>
        <v>0.66493578695463862</v>
      </c>
      <c r="L30" s="23">
        <f t="shared" si="2"/>
        <v>0.71966381425623949</v>
      </c>
      <c r="M30" s="23">
        <f t="shared" si="3"/>
        <v>0.77201847426400394</v>
      </c>
      <c r="N30" s="23">
        <f t="shared" si="4"/>
        <v>0.8265978207221123</v>
      </c>
    </row>
    <row r="31" spans="2:14" x14ac:dyDescent="0.3">
      <c r="B31" s="19">
        <v>24</v>
      </c>
      <c r="C31">
        <v>13148.181490000001</v>
      </c>
      <c r="D31">
        <v>13342.93728</v>
      </c>
      <c r="E31">
        <v>12517.32021</v>
      </c>
      <c r="F31">
        <v>10905.30538</v>
      </c>
      <c r="G31">
        <v>49913.744359999997</v>
      </c>
      <c r="I31" s="62">
        <f>VLOOKUP(J31,Data!$C$2:$D$197,2,0)</f>
        <v>6</v>
      </c>
      <c r="J31" s="22">
        <v>24</v>
      </c>
      <c r="K31" s="23">
        <f t="shared" si="1"/>
        <v>1.1102745391467221</v>
      </c>
      <c r="L31" s="23">
        <f t="shared" si="2"/>
        <v>1.0129143206493683</v>
      </c>
      <c r="M31" s="23">
        <f t="shared" si="3"/>
        <v>0.91899011126133701</v>
      </c>
      <c r="N31" s="23">
        <f t="shared" si="4"/>
        <v>0.78838186354869999</v>
      </c>
    </row>
    <row r="32" spans="2:14" x14ac:dyDescent="0.3">
      <c r="B32" s="19">
        <v>25</v>
      </c>
      <c r="C32">
        <v>16959.830600000001</v>
      </c>
      <c r="D32">
        <v>18592.293109999999</v>
      </c>
      <c r="E32">
        <v>19053.203979999998</v>
      </c>
      <c r="F32">
        <v>20265.315770000001</v>
      </c>
      <c r="G32">
        <v>74870.643459999992</v>
      </c>
      <c r="I32" s="62">
        <f>VLOOKUP(J32,Data!$C$2:$D$197,2,0)</f>
        <v>6</v>
      </c>
      <c r="J32" s="22">
        <v>25</v>
      </c>
      <c r="K32" s="23">
        <f t="shared" si="1"/>
        <v>1.4321423930558685</v>
      </c>
      <c r="L32" s="23">
        <f t="shared" si="2"/>
        <v>1.4114133604643293</v>
      </c>
      <c r="M32" s="23">
        <f t="shared" si="3"/>
        <v>1.3988382298854003</v>
      </c>
      <c r="N32" s="23">
        <f t="shared" si="4"/>
        <v>1.4650490614830869</v>
      </c>
    </row>
    <row r="33" spans="2:14" x14ac:dyDescent="0.3">
      <c r="B33" s="19">
        <v>26</v>
      </c>
      <c r="C33">
        <v>15549.94614</v>
      </c>
      <c r="D33">
        <v>17388.896720000001</v>
      </c>
      <c r="E33">
        <v>18598.662059999999</v>
      </c>
      <c r="F33">
        <v>21826.04379</v>
      </c>
      <c r="G33">
        <v>73363.548710000003</v>
      </c>
      <c r="I33" s="62">
        <f>VLOOKUP(J33,Data!$C$2:$D$197,2,0)</f>
        <v>7</v>
      </c>
      <c r="J33" s="22">
        <v>26</v>
      </c>
      <c r="K33" s="23">
        <f t="shared" si="1"/>
        <v>1.3130872354839125</v>
      </c>
      <c r="L33" s="23">
        <f t="shared" si="2"/>
        <v>1.3200588549855514</v>
      </c>
      <c r="M33" s="23">
        <f t="shared" si="3"/>
        <v>1.3654669073798029</v>
      </c>
      <c r="N33" s="23">
        <f t="shared" si="4"/>
        <v>1.5778794336757702</v>
      </c>
    </row>
    <row r="34" spans="2:14" x14ac:dyDescent="0.3">
      <c r="B34" s="19">
        <v>27</v>
      </c>
      <c r="C34">
        <v>14441.078380000001</v>
      </c>
      <c r="D34">
        <v>16167.063899999999</v>
      </c>
      <c r="E34">
        <v>18090.822080000002</v>
      </c>
      <c r="F34">
        <v>20517.39212</v>
      </c>
      <c r="G34">
        <v>69216.356480000002</v>
      </c>
      <c r="I34" s="62">
        <f>VLOOKUP(J34,Data!$C$2:$D$197,2,0)</f>
        <v>7</v>
      </c>
      <c r="J34" s="22">
        <v>27</v>
      </c>
      <c r="K34" s="23">
        <f t="shared" si="1"/>
        <v>1.2194508917701434</v>
      </c>
      <c r="L34" s="23">
        <f t="shared" si="2"/>
        <v>1.2273047683218536</v>
      </c>
      <c r="M34" s="23">
        <f t="shared" si="3"/>
        <v>1.3281825755984438</v>
      </c>
      <c r="N34" s="23">
        <f t="shared" si="4"/>
        <v>1.4832725238846096</v>
      </c>
    </row>
    <row r="35" spans="2:14" x14ac:dyDescent="0.3">
      <c r="B35" s="19">
        <v>28</v>
      </c>
      <c r="C35">
        <v>15104.119619999999</v>
      </c>
      <c r="D35">
        <v>17329.900130000002</v>
      </c>
      <c r="E35">
        <v>19751.10684</v>
      </c>
      <c r="F35">
        <v>18990.18489</v>
      </c>
      <c r="G35">
        <v>71175.311480000004</v>
      </c>
      <c r="I35" s="62">
        <f>VLOOKUP(J35,Data!$C$2:$D$197,2,0)</f>
        <v>7</v>
      </c>
      <c r="J35" s="22">
        <v>28</v>
      </c>
      <c r="K35" s="23">
        <f t="shared" si="1"/>
        <v>1.2754402168137751</v>
      </c>
      <c r="L35" s="23">
        <f t="shared" si="2"/>
        <v>1.3155801941310146</v>
      </c>
      <c r="M35" s="23">
        <f t="shared" si="3"/>
        <v>1.4500764994351898</v>
      </c>
      <c r="N35" s="23">
        <f t="shared" si="4"/>
        <v>1.3728654843696422</v>
      </c>
    </row>
    <row r="36" spans="2:14" x14ac:dyDescent="0.3">
      <c r="B36" s="19">
        <v>29</v>
      </c>
      <c r="C36">
        <v>14460.185240000001</v>
      </c>
      <c r="D36">
        <v>16846.19512</v>
      </c>
      <c r="E36">
        <v>19007.280500000001</v>
      </c>
      <c r="F36">
        <v>19235.89229</v>
      </c>
      <c r="G36">
        <v>69549.553150000007</v>
      </c>
      <c r="I36" s="62">
        <f>VLOOKUP(J36,Data!$C$2:$D$197,2,0)</f>
        <v>7</v>
      </c>
      <c r="J36" s="22">
        <v>29</v>
      </c>
      <c r="K36" s="23">
        <f t="shared" si="1"/>
        <v>1.2210643361994871</v>
      </c>
      <c r="L36" s="23">
        <f t="shared" si="2"/>
        <v>1.278860263480269</v>
      </c>
      <c r="M36" s="23">
        <f t="shared" si="3"/>
        <v>1.3954666436922958</v>
      </c>
      <c r="N36" s="23">
        <f t="shared" si="4"/>
        <v>1.3906285135696281</v>
      </c>
    </row>
    <row r="37" spans="2:14" x14ac:dyDescent="0.3">
      <c r="B37" s="19">
        <v>30</v>
      </c>
      <c r="C37">
        <v>13427.74488</v>
      </c>
      <c r="D37">
        <v>15326.697679999999</v>
      </c>
      <c r="E37">
        <v>17801.537649999998</v>
      </c>
      <c r="F37">
        <v>17226.65609</v>
      </c>
      <c r="G37">
        <v>63782.636299999998</v>
      </c>
      <c r="I37" s="62">
        <f>VLOOKUP(J37,Data!$C$2:$D$197,2,0)</f>
        <v>7</v>
      </c>
      <c r="J37" s="22">
        <v>30</v>
      </c>
      <c r="K37" s="23">
        <f t="shared" si="1"/>
        <v>1.1338817668253649</v>
      </c>
      <c r="L37" s="23">
        <f t="shared" si="2"/>
        <v>1.163509296532903</v>
      </c>
      <c r="M37" s="23">
        <f t="shared" si="3"/>
        <v>1.306944041626972</v>
      </c>
      <c r="N37" s="23">
        <f t="shared" si="4"/>
        <v>1.2453739494406311</v>
      </c>
    </row>
    <row r="38" spans="2:14" x14ac:dyDescent="0.3">
      <c r="B38" s="19">
        <v>31</v>
      </c>
      <c r="C38">
        <v>16822.060150000001</v>
      </c>
      <c r="D38">
        <v>14744.106330000001</v>
      </c>
      <c r="E38">
        <v>15888.17092</v>
      </c>
      <c r="F38">
        <v>13544.73244</v>
      </c>
      <c r="G38">
        <v>60999.069840000004</v>
      </c>
      <c r="I38" s="62">
        <f>VLOOKUP(J38,Data!$C$2:$D$197,2,0)</f>
        <v>8</v>
      </c>
      <c r="J38" s="22">
        <v>31</v>
      </c>
      <c r="K38" s="23">
        <f t="shared" si="1"/>
        <v>1.420508615183383</v>
      </c>
      <c r="L38" s="23">
        <f t="shared" si="2"/>
        <v>1.1192825187913946</v>
      </c>
      <c r="M38" s="23">
        <f t="shared" si="3"/>
        <v>1.1664694772164768</v>
      </c>
      <c r="N38" s="23">
        <f t="shared" si="4"/>
        <v>0.97919508259710286</v>
      </c>
    </row>
    <row r="39" spans="2:14" x14ac:dyDescent="0.3">
      <c r="B39" s="19">
        <v>32</v>
      </c>
      <c r="C39">
        <v>13106.95091</v>
      </c>
      <c r="D39">
        <v>17749.915639999999</v>
      </c>
      <c r="E39">
        <v>18638.551800000001</v>
      </c>
      <c r="F39">
        <v>18505.139050000002</v>
      </c>
      <c r="G39">
        <v>68000.557400000005</v>
      </c>
      <c r="I39" s="62">
        <f>VLOOKUP(J39,Data!$C$2:$D$197,2,0)</f>
        <v>8</v>
      </c>
      <c r="J39" s="22">
        <v>32</v>
      </c>
      <c r="K39" s="23">
        <f t="shared" si="1"/>
        <v>1.1067928969711049</v>
      </c>
      <c r="L39" s="23">
        <f t="shared" si="2"/>
        <v>1.3474652068569264</v>
      </c>
      <c r="M39" s="23">
        <f t="shared" si="3"/>
        <v>1.3683955115846791</v>
      </c>
      <c r="N39" s="23">
        <f t="shared" si="4"/>
        <v>1.3377998598941407</v>
      </c>
    </row>
    <row r="40" spans="2:14" x14ac:dyDescent="0.3">
      <c r="B40" s="19">
        <v>33</v>
      </c>
      <c r="C40">
        <v>13510.87644</v>
      </c>
      <c r="D40">
        <v>15334.40746</v>
      </c>
      <c r="E40">
        <v>16599.482100000001</v>
      </c>
      <c r="F40">
        <v>15801.01686</v>
      </c>
      <c r="G40">
        <v>61245.782860000007</v>
      </c>
      <c r="I40" s="62">
        <f>VLOOKUP(J40,Data!$C$2:$D$197,2,0)</f>
        <v>8</v>
      </c>
      <c r="J40" s="22">
        <v>33</v>
      </c>
      <c r="K40" s="23">
        <f t="shared" si="1"/>
        <v>1.1409016618988963</v>
      </c>
      <c r="L40" s="23">
        <f t="shared" si="2"/>
        <v>1.1640945759513084</v>
      </c>
      <c r="M40" s="23">
        <f t="shared" si="3"/>
        <v>1.2186921518371521</v>
      </c>
      <c r="N40" s="23">
        <f t="shared" si="4"/>
        <v>1.1423096083945912</v>
      </c>
    </row>
    <row r="41" spans="2:14" x14ac:dyDescent="0.3">
      <c r="B41" s="19">
        <v>34</v>
      </c>
      <c r="C41">
        <v>16262.59815</v>
      </c>
      <c r="D41">
        <v>17284.647059999999</v>
      </c>
      <c r="E41">
        <v>18807.83179</v>
      </c>
      <c r="F41">
        <v>19309.638029999998</v>
      </c>
      <c r="G41">
        <v>71664.715030000007</v>
      </c>
      <c r="I41" s="62">
        <f>VLOOKUP(J41,Data!$C$2:$D$197,2,0)</f>
        <v>8</v>
      </c>
      <c r="J41" s="22">
        <v>34</v>
      </c>
      <c r="K41" s="23">
        <f t="shared" si="1"/>
        <v>1.373265852776085</v>
      </c>
      <c r="L41" s="23">
        <f t="shared" si="2"/>
        <v>1.3121448573911005</v>
      </c>
      <c r="M41" s="23">
        <f t="shared" si="3"/>
        <v>1.3808236219337406</v>
      </c>
      <c r="N41" s="23">
        <f t="shared" si="4"/>
        <v>1.3959598456051898</v>
      </c>
    </row>
    <row r="42" spans="2:14" x14ac:dyDescent="0.3">
      <c r="B42" s="19">
        <v>35</v>
      </c>
      <c r="C42">
        <v>15676.989939999999</v>
      </c>
      <c r="D42">
        <v>15838.22494</v>
      </c>
      <c r="E42">
        <v>18835.989249999999</v>
      </c>
      <c r="F42">
        <v>18718.331279999999</v>
      </c>
      <c r="G42">
        <v>69069.535409999997</v>
      </c>
      <c r="I42" s="62">
        <f>VLOOKUP(J42,Data!$C$2:$D$197,2,0)</f>
        <v>9</v>
      </c>
      <c r="J42" s="22">
        <v>35</v>
      </c>
      <c r="K42" s="23">
        <f t="shared" si="1"/>
        <v>1.3238152206888421</v>
      </c>
      <c r="L42" s="23">
        <f t="shared" si="2"/>
        <v>1.2023413225091606</v>
      </c>
      <c r="M42" s="23">
        <f t="shared" si="3"/>
        <v>1.3828908717015913</v>
      </c>
      <c r="N42" s="23">
        <f t="shared" si="4"/>
        <v>1.3532122561292568</v>
      </c>
    </row>
    <row r="43" spans="2:14" x14ac:dyDescent="0.3">
      <c r="B43" s="19">
        <v>36</v>
      </c>
      <c r="C43">
        <v>14556.054700000001</v>
      </c>
      <c r="D43">
        <v>15570.72903</v>
      </c>
      <c r="E43">
        <v>15251.946309999999</v>
      </c>
      <c r="F43">
        <v>17089.220850000002</v>
      </c>
      <c r="G43">
        <v>62467.950890000007</v>
      </c>
      <c r="I43" s="62">
        <f>VLOOKUP(J43,Data!$C$2:$D$197,2,0)</f>
        <v>9</v>
      </c>
      <c r="J43" s="22">
        <v>36</v>
      </c>
      <c r="K43" s="23">
        <f t="shared" si="1"/>
        <v>1.2291598603296263</v>
      </c>
      <c r="L43" s="23">
        <f t="shared" si="2"/>
        <v>1.182034666465722</v>
      </c>
      <c r="M43" s="23">
        <f t="shared" si="3"/>
        <v>1.1197594693775783</v>
      </c>
      <c r="N43" s="23">
        <f t="shared" si="4"/>
        <v>1.2354382853897026</v>
      </c>
    </row>
    <row r="44" spans="2:14" x14ac:dyDescent="0.3">
      <c r="B44" s="19">
        <v>37</v>
      </c>
      <c r="C44">
        <v>16697.027600000001</v>
      </c>
      <c r="D44">
        <v>16074.881719999999</v>
      </c>
      <c r="E44">
        <v>17082.181479999999</v>
      </c>
      <c r="F44">
        <v>18159.874909999999</v>
      </c>
      <c r="G44">
        <v>68013.965709999989</v>
      </c>
      <c r="I44" s="62">
        <f>VLOOKUP(J44,Data!$C$2:$D$197,2,0)</f>
        <v>9</v>
      </c>
      <c r="J44" s="22">
        <v>37</v>
      </c>
      <c r="K44" s="23">
        <f t="shared" si="1"/>
        <v>1.4099504663675053</v>
      </c>
      <c r="L44" s="23">
        <f t="shared" si="2"/>
        <v>1.2203068601198392</v>
      </c>
      <c r="M44" s="23">
        <f t="shared" si="3"/>
        <v>1.2541307241106001</v>
      </c>
      <c r="N44" s="23">
        <f t="shared" si="4"/>
        <v>1.312839533096787</v>
      </c>
    </row>
    <row r="45" spans="2:14" x14ac:dyDescent="0.3">
      <c r="B45" s="19">
        <v>38</v>
      </c>
      <c r="C45">
        <v>16379.585709999999</v>
      </c>
      <c r="D45">
        <v>16253.882750000001</v>
      </c>
      <c r="E45">
        <v>17869.249650000002</v>
      </c>
      <c r="F45">
        <v>18452.176200000002</v>
      </c>
      <c r="G45">
        <v>68954.894310000003</v>
      </c>
      <c r="I45" s="62">
        <f>VLOOKUP(J45,Data!$C$2:$D$197,2,0)</f>
        <v>9</v>
      </c>
      <c r="J45" s="22">
        <v>38</v>
      </c>
      <c r="K45" s="23">
        <f t="shared" si="1"/>
        <v>1.3831446568801877</v>
      </c>
      <c r="L45" s="23">
        <f t="shared" si="2"/>
        <v>1.2338955252610417</v>
      </c>
      <c r="M45" s="23">
        <f t="shared" si="3"/>
        <v>1.3119152860602667</v>
      </c>
      <c r="N45" s="23">
        <f t="shared" si="4"/>
        <v>1.3339709941332216</v>
      </c>
    </row>
    <row r="46" spans="2:14" x14ac:dyDescent="0.3">
      <c r="B46" s="19">
        <v>39</v>
      </c>
      <c r="C46">
        <v>16738.593379999998</v>
      </c>
      <c r="D46">
        <v>14722.653029999999</v>
      </c>
      <c r="E46">
        <v>16908.54379</v>
      </c>
      <c r="F46">
        <v>17557.841509999998</v>
      </c>
      <c r="G46">
        <v>65927.631710000001</v>
      </c>
      <c r="I46" s="62">
        <f>VLOOKUP(J46,Data!$C$2:$D$197,2,0)</f>
        <v>9</v>
      </c>
      <c r="J46" s="22">
        <v>39</v>
      </c>
      <c r="K46" s="23">
        <f t="shared" si="1"/>
        <v>1.4134604139042708</v>
      </c>
      <c r="L46" s="23">
        <f t="shared" si="2"/>
        <v>1.117653915258366</v>
      </c>
      <c r="M46" s="23">
        <f t="shared" si="3"/>
        <v>1.2413826824071705</v>
      </c>
      <c r="N46" s="23">
        <f t="shared" si="4"/>
        <v>1.2693164773664063</v>
      </c>
    </row>
    <row r="47" spans="2:14" x14ac:dyDescent="0.3">
      <c r="B47" s="19">
        <v>40</v>
      </c>
      <c r="C47">
        <v>15356.866389999999</v>
      </c>
      <c r="D47">
        <v>15157.082469999999</v>
      </c>
      <c r="E47">
        <v>16218.0155</v>
      </c>
      <c r="F47">
        <v>13915.80759</v>
      </c>
      <c r="G47">
        <v>60647.771949999995</v>
      </c>
      <c r="I47" s="62">
        <f>VLOOKUP(J47,Data!$C$2:$D$197,2,0)</f>
        <v>10</v>
      </c>
      <c r="J47" s="22">
        <v>40</v>
      </c>
      <c r="K47" s="23">
        <f t="shared" si="1"/>
        <v>1.2967829632457435</v>
      </c>
      <c r="L47" s="23">
        <f t="shared" si="2"/>
        <v>1.1506331455322931</v>
      </c>
      <c r="M47" s="23">
        <f t="shared" si="3"/>
        <v>1.1906858352058638</v>
      </c>
      <c r="N47" s="23">
        <f t="shared" si="4"/>
        <v>1.0060213756791965</v>
      </c>
    </row>
    <row r="48" spans="2:14" x14ac:dyDescent="0.3">
      <c r="B48" s="19">
        <v>41</v>
      </c>
      <c r="C48">
        <v>15074.62133</v>
      </c>
      <c r="D48">
        <v>15502.34662</v>
      </c>
      <c r="E48">
        <v>15022.999309999999</v>
      </c>
      <c r="G48">
        <v>45599.967259999998</v>
      </c>
      <c r="I48" s="62">
        <f>VLOOKUP(J48,Data!$C$2:$D$197,2,0)</f>
        <v>10</v>
      </c>
      <c r="J48" s="22">
        <v>41</v>
      </c>
      <c r="K48" s="23">
        <f t="shared" si="1"/>
        <v>1.2729492867668879</v>
      </c>
      <c r="L48" s="23">
        <f t="shared" si="2"/>
        <v>1.1768434914705925</v>
      </c>
      <c r="M48" s="23">
        <f t="shared" si="3"/>
        <v>1.102950757490919</v>
      </c>
      <c r="N48" s="23"/>
    </row>
    <row r="49" spans="2:14" x14ac:dyDescent="0.3">
      <c r="B49" s="19">
        <v>42</v>
      </c>
      <c r="C49">
        <v>15122.89127</v>
      </c>
      <c r="D49">
        <v>15794.983120000001</v>
      </c>
      <c r="E49">
        <v>15511.73244</v>
      </c>
      <c r="G49">
        <v>46429.606830000004</v>
      </c>
      <c r="I49" s="62">
        <f>VLOOKUP(J49,Data!$C$2:$D$197,2,0)</f>
        <v>10</v>
      </c>
      <c r="J49" s="22">
        <v>42</v>
      </c>
      <c r="K49" s="23">
        <f t="shared" si="1"/>
        <v>1.2770253550375381</v>
      </c>
      <c r="L49" s="23">
        <f t="shared" si="2"/>
        <v>1.1990586675876993</v>
      </c>
      <c r="M49" s="23">
        <f t="shared" si="3"/>
        <v>1.1388323124867707</v>
      </c>
      <c r="N49" s="23"/>
    </row>
    <row r="50" spans="2:14" x14ac:dyDescent="0.3">
      <c r="B50" s="19">
        <v>43</v>
      </c>
      <c r="C50">
        <v>15413.85173</v>
      </c>
      <c r="D50">
        <v>14369.679099999999</v>
      </c>
      <c r="E50">
        <v>16566.631720000001</v>
      </c>
      <c r="G50">
        <v>46350.162550000001</v>
      </c>
      <c r="I50" s="62">
        <f>VLOOKUP(J50,Data!$C$2:$D$197,2,0)</f>
        <v>10</v>
      </c>
      <c r="J50" s="22">
        <v>43</v>
      </c>
      <c r="K50" s="23">
        <f t="shared" si="1"/>
        <v>1.3015949877948982</v>
      </c>
      <c r="L50" s="23">
        <f t="shared" si="2"/>
        <v>1.0908582899016614</v>
      </c>
      <c r="M50" s="23">
        <f t="shared" si="3"/>
        <v>1.2162803597071514</v>
      </c>
      <c r="N50" s="23"/>
    </row>
    <row r="51" spans="2:14" x14ac:dyDescent="0.3">
      <c r="B51" s="19">
        <v>44</v>
      </c>
      <c r="C51">
        <v>20159.05486</v>
      </c>
      <c r="D51">
        <v>16223.714029999999</v>
      </c>
      <c r="E51">
        <v>17392.584009999999</v>
      </c>
      <c r="G51">
        <v>53775.352899999998</v>
      </c>
      <c r="I51" s="62">
        <f>VLOOKUP(J51,Data!$C$2:$D$197,2,0)</f>
        <v>11</v>
      </c>
      <c r="J51" s="22">
        <v>44</v>
      </c>
      <c r="K51" s="23">
        <f t="shared" si="1"/>
        <v>1.7022951319422339</v>
      </c>
      <c r="L51" s="23">
        <f t="shared" si="2"/>
        <v>1.2316053002616731</v>
      </c>
      <c r="M51" s="23">
        <f t="shared" si="3"/>
        <v>1.276919695775047</v>
      </c>
      <c r="N51" s="23"/>
    </row>
    <row r="52" spans="2:14" x14ac:dyDescent="0.3">
      <c r="B52" s="19">
        <v>45</v>
      </c>
      <c r="C52">
        <v>19615.34764</v>
      </c>
      <c r="D52">
        <v>17306.10037</v>
      </c>
      <c r="E52">
        <v>17394.595249999998</v>
      </c>
      <c r="G52">
        <v>54316.043259999999</v>
      </c>
      <c r="I52" s="62">
        <f>VLOOKUP(J52,Data!$C$2:$D$197,2,0)</f>
        <v>11</v>
      </c>
      <c r="J52" s="22">
        <v>45</v>
      </c>
      <c r="K52" s="23">
        <f t="shared" si="1"/>
        <v>1.6563827535973374</v>
      </c>
      <c r="L52" s="23">
        <f t="shared" si="2"/>
        <v>1.3137734616832681</v>
      </c>
      <c r="M52" s="23">
        <f t="shared" si="3"/>
        <v>1.2770673559483403</v>
      </c>
      <c r="N52" s="23"/>
    </row>
    <row r="53" spans="2:14" x14ac:dyDescent="0.3">
      <c r="B53" s="19">
        <v>46</v>
      </c>
      <c r="C53">
        <v>18134.063900000001</v>
      </c>
      <c r="D53">
        <v>21239.765159999999</v>
      </c>
      <c r="E53">
        <v>19904.63206</v>
      </c>
      <c r="G53">
        <v>59278.461120000007</v>
      </c>
      <c r="I53" s="62">
        <f>VLOOKUP(J53,Data!$C$2:$D$197,2,0)</f>
        <v>11</v>
      </c>
      <c r="J53" s="22">
        <v>46</v>
      </c>
      <c r="K53" s="23">
        <f t="shared" si="1"/>
        <v>1.5312984122361482</v>
      </c>
      <c r="L53" s="23">
        <f t="shared" si="2"/>
        <v>1.61239327191033</v>
      </c>
      <c r="M53" s="23">
        <f t="shared" si="3"/>
        <v>1.461347934266465</v>
      </c>
      <c r="N53" s="23"/>
    </row>
    <row r="54" spans="2:14" x14ac:dyDescent="0.3">
      <c r="B54" s="19">
        <v>47</v>
      </c>
      <c r="C54">
        <v>11153.694439999999</v>
      </c>
      <c r="D54">
        <v>12648.72171</v>
      </c>
      <c r="E54">
        <v>13649.65252</v>
      </c>
      <c r="G54">
        <v>37452.068669999993</v>
      </c>
      <c r="I54" s="62">
        <f>VLOOKUP(J54,Data!$C$2:$D$197,2,0)</f>
        <v>11</v>
      </c>
      <c r="J54" s="22">
        <v>47</v>
      </c>
      <c r="K54" s="23">
        <f t="shared" si="1"/>
        <v>0.94185366725983299</v>
      </c>
      <c r="L54" s="23">
        <f t="shared" si="2"/>
        <v>0.96021371375040787</v>
      </c>
      <c r="M54" s="23">
        <f t="shared" si="3"/>
        <v>1.0021230964445695</v>
      </c>
      <c r="N54" s="23"/>
    </row>
    <row r="55" spans="2:14" x14ac:dyDescent="0.3">
      <c r="B55" s="19">
        <v>48</v>
      </c>
      <c r="C55">
        <v>11099.72597</v>
      </c>
      <c r="D55">
        <v>11093.692220000001</v>
      </c>
      <c r="E55">
        <v>11878.413930000001</v>
      </c>
      <c r="G55">
        <v>34071.832119999999</v>
      </c>
      <c r="I55" s="62">
        <f>VLOOKUP(J55,Data!$C$2:$D$197,2,0)</f>
        <v>12</v>
      </c>
      <c r="J55" s="22">
        <v>48</v>
      </c>
      <c r="K55" s="23">
        <f t="shared" si="1"/>
        <v>0.93729639687204014</v>
      </c>
      <c r="L55" s="23">
        <f t="shared" si="2"/>
        <v>0.84216537054084717</v>
      </c>
      <c r="M55" s="23">
        <f t="shared" si="3"/>
        <v>0.87208322196775656</v>
      </c>
      <c r="N55" s="23"/>
    </row>
    <row r="56" spans="2:14" x14ac:dyDescent="0.3">
      <c r="B56" s="19">
        <v>49</v>
      </c>
      <c r="C56">
        <v>9150.4919860000009</v>
      </c>
      <c r="D56">
        <v>10078.68268</v>
      </c>
      <c r="E56">
        <v>10661.274020000001</v>
      </c>
      <c r="G56">
        <v>29890.448686</v>
      </c>
      <c r="I56" s="62">
        <f>VLOOKUP(J56,Data!$C$2:$D$197,2,0)</f>
        <v>12</v>
      </c>
      <c r="J56" s="22">
        <v>49</v>
      </c>
      <c r="K56" s="23">
        <f t="shared" si="1"/>
        <v>0.77269683875666706</v>
      </c>
      <c r="L56" s="23">
        <f t="shared" si="2"/>
        <v>0.76511204434386382</v>
      </c>
      <c r="M56" s="23">
        <f t="shared" si="3"/>
        <v>0.78272387647318975</v>
      </c>
      <c r="N56" s="23"/>
    </row>
    <row r="57" spans="2:14" x14ac:dyDescent="0.3">
      <c r="B57" s="19">
        <v>50</v>
      </c>
      <c r="C57">
        <v>8910.8183329999993</v>
      </c>
      <c r="D57">
        <v>9702.5794089999999</v>
      </c>
      <c r="E57">
        <v>10611.32805</v>
      </c>
      <c r="G57">
        <v>29224.725792000001</v>
      </c>
      <c r="I57" s="62">
        <f>VLOOKUP(J57,Data!$C$2:$D$197,2,0)</f>
        <v>12</v>
      </c>
      <c r="J57" s="22">
        <v>50</v>
      </c>
      <c r="K57" s="23">
        <f t="shared" si="1"/>
        <v>0.75245802817798924</v>
      </c>
      <c r="L57" s="23">
        <f t="shared" si="2"/>
        <v>0.73656058065602958</v>
      </c>
      <c r="M57" s="23">
        <f t="shared" si="3"/>
        <v>0.77905696919932399</v>
      </c>
      <c r="N57" s="23"/>
    </row>
    <row r="58" spans="2:14" x14ac:dyDescent="0.3">
      <c r="B58" s="19">
        <v>51</v>
      </c>
      <c r="C58">
        <v>8504.5463490000002</v>
      </c>
      <c r="D58">
        <v>10236.56561</v>
      </c>
      <c r="E58">
        <v>8817.6305339999999</v>
      </c>
      <c r="G58">
        <v>27558.742493000002</v>
      </c>
      <c r="I58" s="62">
        <f>VLOOKUP(J58,Data!$C$2:$D$197,2,0)</f>
        <v>12</v>
      </c>
      <c r="J58" s="22">
        <v>51</v>
      </c>
      <c r="K58" s="23">
        <f t="shared" si="1"/>
        <v>0.7181511211622249</v>
      </c>
      <c r="L58" s="23">
        <f t="shared" si="2"/>
        <v>0.777097552289164</v>
      </c>
      <c r="M58" s="23">
        <f t="shared" si="3"/>
        <v>0.64736821696295188</v>
      </c>
      <c r="N58" s="23"/>
    </row>
    <row r="59" spans="2:14" x14ac:dyDescent="0.3">
      <c r="B59" s="19">
        <v>52</v>
      </c>
      <c r="C59">
        <v>9631.5153329999994</v>
      </c>
      <c r="D59">
        <v>9541.3444060000002</v>
      </c>
      <c r="E59">
        <v>10558.7004</v>
      </c>
      <c r="G59">
        <v>29731.560139000001</v>
      </c>
      <c r="I59" s="62">
        <f>VLOOKUP(J59,Data!$C$2:$D$197,2,0)</f>
        <v>12</v>
      </c>
      <c r="J59" s="22">
        <v>52</v>
      </c>
      <c r="K59" s="23">
        <f t="shared" si="1"/>
        <v>0.81331599018193668</v>
      </c>
      <c r="L59" s="23">
        <f t="shared" si="2"/>
        <v>0.72432060379775243</v>
      </c>
      <c r="M59" s="23">
        <f t="shared" si="3"/>
        <v>0.7751931797366014</v>
      </c>
      <c r="N59" s="23"/>
    </row>
    <row r="60" spans="2:14" x14ac:dyDescent="0.3">
      <c r="B60" s="19" t="s">
        <v>243</v>
      </c>
      <c r="C60">
        <v>615798.53754499974</v>
      </c>
      <c r="D60">
        <v>684986.60194199986</v>
      </c>
      <c r="E60">
        <v>708278.18813700019</v>
      </c>
      <c r="F60">
        <v>553300.67238799983</v>
      </c>
      <c r="G60">
        <v>2562364.0000119996</v>
      </c>
    </row>
    <row r="68" spans="9:9" x14ac:dyDescent="0.3">
      <c r="I68" s="27"/>
    </row>
    <row r="69" spans="9:9" x14ac:dyDescent="0.3">
      <c r="I69" s="27"/>
    </row>
    <row r="70" spans="9:9" x14ac:dyDescent="0.3">
      <c r="I70" s="27"/>
    </row>
    <row r="71" spans="9:9" x14ac:dyDescent="0.3">
      <c r="I71" s="27"/>
    </row>
    <row r="72" spans="9:9" x14ac:dyDescent="0.3">
      <c r="I72" s="27"/>
    </row>
    <row r="73" spans="9:9" x14ac:dyDescent="0.3">
      <c r="I73" s="27"/>
    </row>
    <row r="74" spans="9:9" x14ac:dyDescent="0.3">
      <c r="I74" s="27"/>
    </row>
    <row r="75" spans="9:9" x14ac:dyDescent="0.3">
      <c r="I75" s="27"/>
    </row>
    <row r="76" spans="9:9" x14ac:dyDescent="0.3">
      <c r="I76" s="27"/>
    </row>
    <row r="77" spans="9:9" x14ac:dyDescent="0.3">
      <c r="I77" s="27"/>
    </row>
  </sheetData>
  <mergeCells count="1">
    <mergeCell ref="K3:N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6AA-4195-4B97-965A-D0D1F2DF7154}">
  <sheetPr>
    <tabColor theme="9"/>
  </sheetPr>
  <dimension ref="A1:DX929"/>
  <sheetViews>
    <sheetView showGridLines="0" topLeftCell="A17" zoomScale="73" workbookViewId="0">
      <selection activeCell="J48" sqref="J48"/>
    </sheetView>
  </sheetViews>
  <sheetFormatPr defaultColWidth="8.6640625" defaultRowHeight="14.4" x14ac:dyDescent="0.3"/>
  <cols>
    <col min="1" max="1" width="12.88671875" customWidth="1"/>
    <col min="2" max="2" width="14.33203125" bestFit="1" customWidth="1"/>
    <col min="3" max="3" width="20.33203125" customWidth="1"/>
    <col min="4" max="4" width="14.88671875" bestFit="1" customWidth="1"/>
    <col min="5" max="6" width="12" bestFit="1" customWidth="1"/>
    <col min="7" max="7" width="8.44140625" customWidth="1"/>
    <col min="9" max="9" width="26.6640625" style="2" bestFit="1" customWidth="1"/>
    <col min="10" max="10" width="14.44140625" bestFit="1" customWidth="1"/>
    <col min="11" max="11" width="13.33203125" bestFit="1" customWidth="1"/>
    <col min="12" max="12" width="21.33203125" customWidth="1"/>
    <col min="13" max="13" width="56.109375" customWidth="1"/>
    <col min="14" max="14" width="29.88671875" customWidth="1"/>
    <col min="15" max="15" width="21" bestFit="1" customWidth="1"/>
    <col min="16" max="16" width="14.88671875" bestFit="1" customWidth="1"/>
    <col min="17" max="17" width="24.6640625" bestFit="1" customWidth="1"/>
    <col min="18" max="19" width="14.88671875" bestFit="1" customWidth="1"/>
    <col min="20" max="20" width="15.88671875" bestFit="1" customWidth="1"/>
    <col min="21" max="22" width="14.88671875" bestFit="1" customWidth="1"/>
    <col min="23" max="23" width="15.88671875" bestFit="1" customWidth="1"/>
    <col min="24" max="24" width="14.88671875" bestFit="1" customWidth="1"/>
    <col min="25" max="25" width="19.6640625" bestFit="1" customWidth="1"/>
    <col min="26" max="26" width="20.6640625" bestFit="1" customWidth="1"/>
    <col min="27" max="27" width="15.88671875" bestFit="1" customWidth="1"/>
    <col min="28" max="28" width="20.6640625" bestFit="1" customWidth="1"/>
    <col min="29" max="29" width="15.88671875" bestFit="1" customWidth="1"/>
    <col min="30" max="30" width="19.6640625" bestFit="1" customWidth="1"/>
    <col min="31" max="31" width="16.109375" bestFit="1" customWidth="1"/>
    <col min="32" max="32" width="15.109375" bestFit="1" customWidth="1"/>
    <col min="33" max="33" width="20.6640625" bestFit="1" customWidth="1"/>
    <col min="34" max="36" width="15.88671875" bestFit="1" customWidth="1"/>
    <col min="37" max="38" width="19.6640625" bestFit="1" customWidth="1"/>
    <col min="39" max="39" width="14.109375" bestFit="1" customWidth="1"/>
    <col min="40" max="40" width="14.88671875" bestFit="1" customWidth="1"/>
    <col min="41" max="45" width="15.88671875" bestFit="1" customWidth="1"/>
    <col min="46" max="46" width="14.88671875" bestFit="1" customWidth="1"/>
    <col min="47" max="48" width="15.88671875" bestFit="1" customWidth="1"/>
    <col min="49" max="49" width="20.6640625" bestFit="1" customWidth="1"/>
    <col min="50" max="51" width="15.88671875" bestFit="1" customWidth="1"/>
    <col min="52" max="52" width="14.6640625" bestFit="1" customWidth="1"/>
    <col min="53" max="55" width="19.6640625" bestFit="1" customWidth="1"/>
    <col min="56" max="58" width="20.6640625" bestFit="1" customWidth="1"/>
    <col min="59" max="59" width="15" bestFit="1" customWidth="1"/>
    <col min="60" max="60" width="14.88671875" bestFit="1" customWidth="1"/>
    <col min="61" max="61" width="16" bestFit="1" customWidth="1"/>
    <col min="62" max="62" width="20.6640625" bestFit="1" customWidth="1"/>
    <col min="63" max="63" width="15.109375" bestFit="1" customWidth="1"/>
    <col min="64" max="64" width="14" bestFit="1" customWidth="1"/>
    <col min="65" max="65" width="20.6640625" bestFit="1" customWidth="1"/>
    <col min="66" max="66" width="13.6640625" bestFit="1" customWidth="1"/>
    <col min="67" max="67" width="18" customWidth="1"/>
    <col min="68" max="68" width="18.33203125" bestFit="1" customWidth="1"/>
    <col min="69" max="69" width="15.88671875" bestFit="1" customWidth="1"/>
    <col min="70" max="70" width="23.88671875" bestFit="1" customWidth="1"/>
    <col min="71" max="72" width="20.6640625" bestFit="1" customWidth="1"/>
    <col min="73" max="73" width="19.6640625" bestFit="1" customWidth="1"/>
    <col min="74" max="74" width="15.88671875" bestFit="1" customWidth="1"/>
    <col min="75" max="75" width="20.6640625" bestFit="1" customWidth="1"/>
    <col min="76" max="79" width="15.88671875" bestFit="1" customWidth="1"/>
    <col min="80" max="80" width="18.88671875" customWidth="1"/>
    <col min="81" max="81" width="16.5546875" customWidth="1"/>
    <col min="82" max="84" width="15.88671875" bestFit="1" customWidth="1"/>
    <col min="85" max="85" width="19.6640625" bestFit="1" customWidth="1"/>
    <col min="86" max="86" width="13.33203125" bestFit="1" customWidth="1"/>
    <col min="87" max="87" width="15.44140625" bestFit="1" customWidth="1"/>
    <col min="88" max="88" width="19.88671875" bestFit="1" customWidth="1"/>
    <col min="89" max="89" width="24.33203125" bestFit="1" customWidth="1"/>
    <col min="90" max="90" width="23" bestFit="1" customWidth="1"/>
    <col min="91" max="91" width="22.33203125" bestFit="1" customWidth="1"/>
    <col min="92" max="92" width="23.6640625" bestFit="1" customWidth="1"/>
    <col min="93" max="93" width="24.109375" bestFit="1" customWidth="1"/>
    <col min="94" max="94" width="22.33203125" bestFit="1" customWidth="1"/>
    <col min="95" max="95" width="25.109375" bestFit="1" customWidth="1"/>
    <col min="96" max="96" width="22.88671875" bestFit="1" customWidth="1"/>
    <col min="97" max="97" width="24.88671875" bestFit="1" customWidth="1"/>
    <col min="98" max="98" width="23.33203125" bestFit="1" customWidth="1"/>
    <col min="99" max="99" width="25.109375" bestFit="1" customWidth="1"/>
    <col min="100" max="100" width="22.88671875" bestFit="1" customWidth="1"/>
    <col min="101" max="101" width="24.88671875" bestFit="1" customWidth="1"/>
    <col min="102" max="102" width="23.5546875" bestFit="1" customWidth="1"/>
    <col min="103" max="103" width="20.6640625" bestFit="1" customWidth="1"/>
    <col min="104" max="104" width="19.44140625" bestFit="1" customWidth="1"/>
    <col min="105" max="105" width="27.109375" bestFit="1" customWidth="1"/>
    <col min="106" max="106" width="26.88671875" bestFit="1" customWidth="1"/>
    <col min="107" max="107" width="28.6640625" bestFit="1" customWidth="1"/>
    <col min="108" max="108" width="26.5546875" bestFit="1" customWidth="1"/>
    <col min="109" max="109" width="26.33203125" bestFit="1" customWidth="1"/>
    <col min="110" max="110" width="27.109375" bestFit="1" customWidth="1"/>
    <col min="111" max="111" width="20" bestFit="1" customWidth="1"/>
    <col min="112" max="112" width="22" bestFit="1" customWidth="1"/>
    <col min="113" max="113" width="19.44140625" bestFit="1" customWidth="1"/>
    <col min="114" max="114" width="20.88671875" bestFit="1" customWidth="1"/>
    <col min="115" max="115" width="20.6640625" bestFit="1" customWidth="1"/>
    <col min="116" max="116" width="20" bestFit="1" customWidth="1"/>
    <col min="117" max="117" width="21.109375" bestFit="1" customWidth="1"/>
    <col min="118" max="118" width="19.88671875" bestFit="1" customWidth="1"/>
    <col min="119" max="119" width="26.5546875" bestFit="1" customWidth="1"/>
  </cols>
  <sheetData>
    <row r="1" spans="3:9" s="8" customFormat="1" x14ac:dyDescent="0.3">
      <c r="C1" s="10" t="s">
        <v>315</v>
      </c>
      <c r="I1" s="9"/>
    </row>
    <row r="19" spans="2:14" s="8" customFormat="1" x14ac:dyDescent="0.3">
      <c r="C19" s="10" t="s">
        <v>227</v>
      </c>
      <c r="I19" s="9"/>
    </row>
    <row r="21" spans="2:14" x14ac:dyDescent="0.3">
      <c r="L21" s="63" t="s">
        <v>230</v>
      </c>
      <c r="M21" s="63" t="s">
        <v>231</v>
      </c>
      <c r="N21" s="63" t="s">
        <v>265</v>
      </c>
    </row>
    <row r="22" spans="2:14" x14ac:dyDescent="0.3">
      <c r="L22" s="62" t="s">
        <v>6</v>
      </c>
      <c r="M22" s="62" t="s">
        <v>233</v>
      </c>
      <c r="N22" s="62" t="s">
        <v>266</v>
      </c>
    </row>
    <row r="23" spans="2:14" x14ac:dyDescent="0.3">
      <c r="B23" s="11">
        <f>7.423*1772.559</f>
        <v>13157.705457</v>
      </c>
      <c r="L23" s="62" t="s">
        <v>13</v>
      </c>
      <c r="M23" s="62" t="s">
        <v>239</v>
      </c>
      <c r="N23" s="62" t="s">
        <v>266</v>
      </c>
    </row>
    <row r="24" spans="2:14" x14ac:dyDescent="0.3">
      <c r="L24" s="62" t="s">
        <v>212</v>
      </c>
      <c r="M24" s="62" t="s">
        <v>234</v>
      </c>
      <c r="N24" s="62" t="s">
        <v>266</v>
      </c>
    </row>
    <row r="25" spans="2:14" x14ac:dyDescent="0.3">
      <c r="L25" s="62" t="s">
        <v>213</v>
      </c>
      <c r="M25" s="62" t="s">
        <v>235</v>
      </c>
      <c r="N25" s="62" t="s">
        <v>266</v>
      </c>
    </row>
    <row r="26" spans="2:14" x14ac:dyDescent="0.3">
      <c r="L26" s="62" t="s">
        <v>211</v>
      </c>
      <c r="M26" s="62" t="s">
        <v>211</v>
      </c>
      <c r="N26" s="62" t="s">
        <v>266</v>
      </c>
    </row>
    <row r="27" spans="2:14" x14ac:dyDescent="0.3">
      <c r="L27" s="62" t="s">
        <v>232</v>
      </c>
      <c r="M27" s="62" t="s">
        <v>236</v>
      </c>
      <c r="N27" s="62" t="s">
        <v>267</v>
      </c>
    </row>
    <row r="28" spans="2:14" x14ac:dyDescent="0.3">
      <c r="L28" s="62" t="s">
        <v>220</v>
      </c>
      <c r="M28" s="62" t="s">
        <v>237</v>
      </c>
      <c r="N28" s="62" t="s">
        <v>268</v>
      </c>
    </row>
    <row r="29" spans="2:14" x14ac:dyDescent="0.3">
      <c r="L29" s="62" t="s">
        <v>221</v>
      </c>
      <c r="M29" s="62" t="s">
        <v>238</v>
      </c>
      <c r="N29" s="62" t="s">
        <v>269</v>
      </c>
    </row>
    <row r="30" spans="2:14" x14ac:dyDescent="0.3">
      <c r="L30" s="62" t="s">
        <v>210</v>
      </c>
      <c r="M30" s="62" t="s">
        <v>312</v>
      </c>
      <c r="N30" s="62" t="s">
        <v>268</v>
      </c>
    </row>
    <row r="31" spans="2:14" x14ac:dyDescent="0.3">
      <c r="L31" s="62" t="s">
        <v>254</v>
      </c>
      <c r="M31" s="62" t="s">
        <v>313</v>
      </c>
      <c r="N31" s="62" t="s">
        <v>269</v>
      </c>
    </row>
    <row r="32" spans="2:14" x14ac:dyDescent="0.3">
      <c r="L32" s="62" t="s">
        <v>7</v>
      </c>
      <c r="M32" s="62" t="s">
        <v>240</v>
      </c>
      <c r="N32" s="62" t="s">
        <v>269</v>
      </c>
    </row>
    <row r="33" spans="2:128" x14ac:dyDescent="0.3">
      <c r="L33" s="62" t="s">
        <v>222</v>
      </c>
      <c r="M33" s="62" t="s">
        <v>241</v>
      </c>
      <c r="N33" s="62" t="s">
        <v>268</v>
      </c>
    </row>
    <row r="37" spans="2:128" s="8" customFormat="1" x14ac:dyDescent="0.3">
      <c r="C37" s="10" t="s">
        <v>228</v>
      </c>
      <c r="I37" s="9"/>
    </row>
    <row r="41" spans="2:128" x14ac:dyDescent="0.3">
      <c r="B41" t="s">
        <v>5</v>
      </c>
      <c r="C41" s="3">
        <f>RSQ(B63:B258,C63:C258)</f>
        <v>0.87180074472292901</v>
      </c>
    </row>
    <row r="42" spans="2:128" x14ac:dyDescent="0.3">
      <c r="B42" t="s">
        <v>3</v>
      </c>
      <c r="C42" s="3">
        <f>SUM(F63:F303)/SUM(E63:E258)</f>
        <v>1.8630524782977538</v>
      </c>
    </row>
    <row r="43" spans="2:128" x14ac:dyDescent="0.3">
      <c r="B43" t="s">
        <v>311</v>
      </c>
      <c r="C43" s="61">
        <f>AVERAGE(G63:G258)</f>
        <v>-1.0792093648984443E-2</v>
      </c>
    </row>
    <row r="44" spans="2:128" x14ac:dyDescent="0.3">
      <c r="I44" s="2" t="s">
        <v>211</v>
      </c>
      <c r="J44" t="str">
        <f>J62</f>
        <v>sales</v>
      </c>
      <c r="K44" t="str">
        <f t="shared" ref="K44:V44" si="0">K62</f>
        <v>Constant</v>
      </c>
      <c r="L44" t="str">
        <f t="shared" si="0"/>
        <v>marketing</v>
      </c>
      <c r="M44" t="str">
        <f t="shared" si="0"/>
        <v>comp_marketing</v>
      </c>
      <c r="N44" t="str">
        <f t="shared" si="0"/>
        <v>price</v>
      </c>
      <c r="O44" t="str">
        <f t="shared" si="0"/>
        <v>November</v>
      </c>
      <c r="P44" t="str">
        <f t="shared" si="0"/>
        <v>October</v>
      </c>
      <c r="Q44" t="str">
        <f t="shared" si="0"/>
        <v>July</v>
      </c>
      <c r="R44" t="str">
        <f t="shared" si="0"/>
        <v xml:space="preserve">August </v>
      </c>
      <c r="S44" t="str">
        <f t="shared" si="0"/>
        <v>June</v>
      </c>
      <c r="T44" t="str">
        <f t="shared" si="0"/>
        <v>September</v>
      </c>
      <c r="U44" t="str">
        <f t="shared" si="0"/>
        <v>Macro</v>
      </c>
      <c r="V44" t="str">
        <f t="shared" si="0"/>
        <v>Promo</v>
      </c>
      <c r="W44" t="str">
        <f t="shared" ref="W44" si="1">W62</f>
        <v>comp_promo</v>
      </c>
    </row>
    <row r="45" spans="2:128" x14ac:dyDescent="0.3">
      <c r="C45" s="4"/>
      <c r="I45">
        <v>2019</v>
      </c>
      <c r="J45" s="4">
        <f t="shared" ref="J45:W48" si="2">SUMIF($A$63:$A$929,$I45,J$63:J$929)</f>
        <v>615798.53754499974</v>
      </c>
      <c r="K45" s="4">
        <f t="shared" si="2"/>
        <v>684200.68376399938</v>
      </c>
      <c r="L45" s="4">
        <f t="shared" si="2"/>
        <v>37575.119474981198</v>
      </c>
      <c r="M45" s="4">
        <f t="shared" si="2"/>
        <v>-48648.030312903225</v>
      </c>
      <c r="N45" s="4">
        <f t="shared" si="2"/>
        <v>-236237.35200000025</v>
      </c>
      <c r="O45" s="4">
        <f t="shared" si="2"/>
        <v>19506.743999999999</v>
      </c>
      <c r="P45" s="4">
        <f t="shared" si="2"/>
        <v>17683.7448</v>
      </c>
      <c r="Q45" s="4">
        <f t="shared" si="2"/>
        <v>23954.911499999998</v>
      </c>
      <c r="R45" s="4">
        <f t="shared" si="2"/>
        <v>19766.727599999998</v>
      </c>
      <c r="S45" s="4">
        <f t="shared" si="2"/>
        <v>5960.5559999999996</v>
      </c>
      <c r="T45" s="4">
        <f t="shared" si="2"/>
        <v>22825.354499999998</v>
      </c>
      <c r="U45" s="4">
        <f t="shared" si="2"/>
        <v>72688.242423999982</v>
      </c>
      <c r="V45" s="4">
        <f t="shared" si="2"/>
        <v>15593.810100000001</v>
      </c>
      <c r="W45" s="4">
        <f t="shared" si="2"/>
        <v>-3726.9639000000002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2:128" x14ac:dyDescent="0.3">
      <c r="C46" s="4"/>
      <c r="I46">
        <v>2020</v>
      </c>
      <c r="J46" s="4">
        <f t="shared" si="2"/>
        <v>684986.60194199986</v>
      </c>
      <c r="K46" s="4">
        <f t="shared" si="2"/>
        <v>684200.68376399938</v>
      </c>
      <c r="L46" s="4">
        <f t="shared" si="2"/>
        <v>61790.01818507701</v>
      </c>
      <c r="M46" s="4">
        <f t="shared" si="2"/>
        <v>-39365.449907910923</v>
      </c>
      <c r="N46" s="4">
        <f t="shared" si="2"/>
        <v>-261223.99499999976</v>
      </c>
      <c r="O46" s="4">
        <f t="shared" si="2"/>
        <v>24383.43</v>
      </c>
      <c r="P46" s="4">
        <f t="shared" si="2"/>
        <v>17683.7448</v>
      </c>
      <c r="Q46" s="4">
        <f t="shared" si="2"/>
        <v>19163.929199999999</v>
      </c>
      <c r="R46" s="4">
        <f t="shared" si="2"/>
        <v>24708.409499999998</v>
      </c>
      <c r="S46" s="4">
        <f t="shared" si="2"/>
        <v>7450.6949999999997</v>
      </c>
      <c r="T46" s="4">
        <f t="shared" si="2"/>
        <v>18260.283599999999</v>
      </c>
      <c r="U46" s="4">
        <f t="shared" si="2"/>
        <v>86344.632276000004</v>
      </c>
      <c r="V46" s="4">
        <f t="shared" si="2"/>
        <v>25989.683499999999</v>
      </c>
      <c r="W46" s="4">
        <f t="shared" si="2"/>
        <v>-3726.9639000000002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2:128" x14ac:dyDescent="0.3">
      <c r="C47" s="4"/>
      <c r="I47">
        <v>2021</v>
      </c>
      <c r="J47" s="4">
        <f t="shared" si="2"/>
        <v>708278.18813700019</v>
      </c>
      <c r="K47" s="4">
        <f t="shared" si="2"/>
        <v>684200.68376399938</v>
      </c>
      <c r="L47" s="4">
        <f t="shared" si="2"/>
        <v>117952.98153447897</v>
      </c>
      <c r="M47" s="4">
        <f t="shared" si="2"/>
        <v>-21939.057933870976</v>
      </c>
      <c r="N47" s="4">
        <f t="shared" si="2"/>
        <v>-295902.42679999996</v>
      </c>
      <c r="O47" s="4">
        <f t="shared" si="2"/>
        <v>24383.43</v>
      </c>
      <c r="P47" s="4">
        <f t="shared" si="2"/>
        <v>17683.7448</v>
      </c>
      <c r="Q47" s="4">
        <f t="shared" si="2"/>
        <v>19163.929199999999</v>
      </c>
      <c r="R47" s="4">
        <f t="shared" si="2"/>
        <v>24708.409499999998</v>
      </c>
      <c r="S47" s="4">
        <f t="shared" si="2"/>
        <v>5960.5559999999996</v>
      </c>
      <c r="T47" s="4">
        <f t="shared" si="2"/>
        <v>18260.283599999999</v>
      </c>
      <c r="U47" s="4">
        <f t="shared" si="2"/>
        <v>106735.25581600002</v>
      </c>
      <c r="V47" s="4">
        <f t="shared" si="2"/>
        <v>10395.8734</v>
      </c>
      <c r="W47" s="4">
        <f t="shared" si="2"/>
        <v>-3726.9639000000002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2:128" x14ac:dyDescent="0.3">
      <c r="C48" s="4"/>
      <c r="I48">
        <v>2022</v>
      </c>
      <c r="J48" s="4">
        <f t="shared" si="2"/>
        <v>553300.67238799983</v>
      </c>
      <c r="K48" s="4">
        <f t="shared" si="2"/>
        <v>526308.21828000003</v>
      </c>
      <c r="L48" s="4">
        <f t="shared" si="2"/>
        <v>122358.96820602698</v>
      </c>
      <c r="M48" s="4">
        <f t="shared" si="2"/>
        <v>-10272.669218786483</v>
      </c>
      <c r="N48" s="4">
        <f t="shared" si="2"/>
        <v>-242294.7199999998</v>
      </c>
      <c r="O48" s="4">
        <f t="shared" si="2"/>
        <v>0</v>
      </c>
      <c r="P48" s="4">
        <f t="shared" si="2"/>
        <v>4420.9362000000001</v>
      </c>
      <c r="Q48" s="4">
        <f t="shared" si="2"/>
        <v>19163.929199999999</v>
      </c>
      <c r="R48" s="4">
        <f t="shared" si="2"/>
        <v>24708.409499999998</v>
      </c>
      <c r="S48" s="4">
        <f t="shared" si="2"/>
        <v>5960.5559999999996</v>
      </c>
      <c r="T48" s="4">
        <f t="shared" si="2"/>
        <v>18260.283599999999</v>
      </c>
      <c r="U48" s="4">
        <f t="shared" si="2"/>
        <v>82971.306068000005</v>
      </c>
      <c r="V48" s="4">
        <f t="shared" si="2"/>
        <v>10395.8734</v>
      </c>
      <c r="W48" s="4">
        <f t="shared" si="2"/>
        <v>-3726.9639000000002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5.75" customHeight="1" x14ac:dyDescent="0.3">
      <c r="C49" s="4"/>
      <c r="I49" s="56" t="s">
        <v>297</v>
      </c>
      <c r="J49" s="4"/>
      <c r="K49" s="4"/>
      <c r="L49" s="55">
        <f>L48*1.1</f>
        <v>134594.8650266297</v>
      </c>
      <c r="M49" s="55">
        <f>M48*1.2</f>
        <v>-12327.203062543778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x14ac:dyDescent="0.3">
      <c r="J50" s="4"/>
      <c r="N50" s="5"/>
    </row>
    <row r="51" spans="1:128" x14ac:dyDescent="0.3">
      <c r="C51" s="5"/>
      <c r="J51" s="4"/>
    </row>
    <row r="52" spans="1:128" x14ac:dyDescent="0.3">
      <c r="I52">
        <v>2019</v>
      </c>
      <c r="K52" s="6"/>
      <c r="L52" s="6">
        <f>L45/$J45</f>
        <v>6.1018526651235153E-2</v>
      </c>
      <c r="M52" s="6">
        <f t="shared" ref="M52:W52" si="3">M45/$J45</f>
        <v>-7.8999912060278718E-2</v>
      </c>
      <c r="N52" s="6">
        <f t="shared" si="3"/>
        <v>-0.38362766001654736</v>
      </c>
      <c r="O52" s="6">
        <f t="shared" si="3"/>
        <v>3.1677152202678846E-2</v>
      </c>
      <c r="P52" s="6">
        <f t="shared" si="3"/>
        <v>2.8716769725533414E-2</v>
      </c>
      <c r="Q52" s="6">
        <f t="shared" si="3"/>
        <v>3.8900565752398336E-2</v>
      </c>
      <c r="R52" s="6">
        <f t="shared" si="3"/>
        <v>3.2099341578178946E-2</v>
      </c>
      <c r="S52" s="6">
        <f t="shared" si="3"/>
        <v>9.6793929127583049E-3</v>
      </c>
      <c r="T52" s="6">
        <f t="shared" si="3"/>
        <v>3.7066269418238144E-2</v>
      </c>
      <c r="U52" s="6">
        <f t="shared" si="3"/>
        <v>0.11803899813368468</v>
      </c>
      <c r="V52" s="6">
        <f t="shared" si="3"/>
        <v>2.5322908628798872E-2</v>
      </c>
      <c r="W52" s="6">
        <f t="shared" si="3"/>
        <v>-6.0522454549149542E-3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7"/>
      <c r="CZ52" s="7"/>
      <c r="DA52" s="7"/>
      <c r="DB52" s="7"/>
      <c r="DC52" s="7"/>
      <c r="DD52" s="7"/>
      <c r="DE52" s="7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spans="1:128" x14ac:dyDescent="0.3">
      <c r="I53">
        <v>2020</v>
      </c>
      <c r="K53" s="6"/>
      <c r="L53" s="6">
        <f t="shared" ref="L53:W53" si="4">L46/$J46</f>
        <v>9.0206170470921096E-2</v>
      </c>
      <c r="M53" s="6">
        <f t="shared" si="4"/>
        <v>-5.7468934131421345E-2</v>
      </c>
      <c r="N53" s="6">
        <f t="shared" si="4"/>
        <v>-0.38135635683881375</v>
      </c>
      <c r="O53" s="6">
        <f t="shared" si="4"/>
        <v>3.5596944423249649E-2</v>
      </c>
      <c r="P53" s="6">
        <f t="shared" si="4"/>
        <v>2.5816190783680967E-2</v>
      </c>
      <c r="Q53" s="6">
        <f t="shared" si="4"/>
        <v>2.7977086187771411E-2</v>
      </c>
      <c r="R53" s="6">
        <f t="shared" si="4"/>
        <v>3.6071376330499588E-2</v>
      </c>
      <c r="S53" s="6">
        <f t="shared" si="4"/>
        <v>1.0877139755546453E-2</v>
      </c>
      <c r="T53" s="6">
        <f t="shared" si="4"/>
        <v>2.6657869728006971E-2</v>
      </c>
      <c r="U53" s="6">
        <f t="shared" si="4"/>
        <v>0.12605302356455594</v>
      </c>
      <c r="V53" s="6">
        <f t="shared" si="4"/>
        <v>3.7941885908887654E-2</v>
      </c>
      <c r="W53" s="6">
        <f t="shared" si="4"/>
        <v>-5.440929631957349E-3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7"/>
      <c r="CZ53" s="7"/>
      <c r="DA53" s="7"/>
      <c r="DB53" s="7"/>
      <c r="DC53" s="7"/>
      <c r="DD53" s="7"/>
      <c r="DE53" s="7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spans="1:128" x14ac:dyDescent="0.3">
      <c r="I54">
        <v>2021</v>
      </c>
      <c r="K54" s="6"/>
      <c r="L54" s="6">
        <f t="shared" ref="L54:W54" si="5">L47/$J47</f>
        <v>0.16653482135985764</v>
      </c>
      <c r="M54" s="6">
        <f t="shared" si="5"/>
        <v>-3.0975199153849092E-2</v>
      </c>
      <c r="N54" s="6">
        <f t="shared" si="5"/>
        <v>-0.41777712734359174</v>
      </c>
      <c r="O54" s="6">
        <f t="shared" si="5"/>
        <v>3.4426346043686981E-2</v>
      </c>
      <c r="P54" s="6">
        <f t="shared" si="5"/>
        <v>2.4967230526347205E-2</v>
      </c>
      <c r="Q54" s="6">
        <f t="shared" si="5"/>
        <v>2.7057065318370606E-2</v>
      </c>
      <c r="R54" s="6">
        <f t="shared" si="5"/>
        <v>3.4885176352798711E-2</v>
      </c>
      <c r="S54" s="6">
        <f t="shared" si="5"/>
        <v>8.4155577565902199E-3</v>
      </c>
      <c r="T54" s="6">
        <f t="shared" si="5"/>
        <v>2.5781231027360064E-2</v>
      </c>
      <c r="U54" s="6">
        <f t="shared" si="5"/>
        <v>0.15069679908786704</v>
      </c>
      <c r="V54" s="6">
        <f t="shared" si="5"/>
        <v>1.4677669839508254E-2</v>
      </c>
      <c r="W54" s="6">
        <f t="shared" si="5"/>
        <v>-5.2620057520098365E-3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7"/>
      <c r="CZ54" s="7"/>
      <c r="DA54" s="7"/>
      <c r="DB54" s="7"/>
      <c r="DC54" s="7"/>
      <c r="DD54" s="7"/>
      <c r="DE54" s="7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spans="1:128" x14ac:dyDescent="0.3">
      <c r="I55">
        <v>2022</v>
      </c>
      <c r="K55" s="6"/>
      <c r="L55" s="6">
        <f t="shared" ref="L55:V55" si="6">L48/$J48</f>
        <v>0.22114371861855114</v>
      </c>
      <c r="M55" s="6">
        <f t="shared" si="6"/>
        <v>-1.8566160735808423E-2</v>
      </c>
      <c r="N55" s="6">
        <f t="shared" si="6"/>
        <v>-0.43790787196096448</v>
      </c>
      <c r="O55" s="6">
        <f t="shared" si="6"/>
        <v>0</v>
      </c>
      <c r="P55" s="6">
        <f t="shared" si="6"/>
        <v>7.9901153579293623E-3</v>
      </c>
      <c r="Q55" s="6">
        <f t="shared" si="6"/>
        <v>3.4635651385150262E-2</v>
      </c>
      <c r="R55" s="6">
        <f t="shared" si="6"/>
        <v>4.4656387987675038E-2</v>
      </c>
      <c r="S55" s="6">
        <f t="shared" si="6"/>
        <v>1.0772725025391229E-2</v>
      </c>
      <c r="T55" s="6">
        <f t="shared" si="6"/>
        <v>3.3002460526914107E-2</v>
      </c>
      <c r="U55" s="6">
        <f t="shared" si="6"/>
        <v>0.14995699482869365</v>
      </c>
      <c r="V55" s="6">
        <f t="shared" si="6"/>
        <v>1.8788832037980856E-2</v>
      </c>
      <c r="W55" s="6">
        <f t="shared" ref="W55" si="7">W48/$J48</f>
        <v>-6.7358745181254395E-3</v>
      </c>
    </row>
    <row r="56" spans="1:128" x14ac:dyDescent="0.3">
      <c r="I5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128" x14ac:dyDescent="0.3">
      <c r="I5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128" x14ac:dyDescent="0.3">
      <c r="I5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128" x14ac:dyDescent="0.3">
      <c r="I59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128" x14ac:dyDescent="0.3">
      <c r="D60" s="65">
        <f>SUM(D63:D258)</f>
        <v>-569.47527109255498</v>
      </c>
      <c r="K60" s="6"/>
      <c r="CK60" s="5"/>
    </row>
    <row r="61" spans="1:128" x14ac:dyDescent="0.3">
      <c r="D61" s="66">
        <f>SUM(D63:D258)/SUM(B63:B258)</f>
        <v>-2.2224604743505914E-4</v>
      </c>
      <c r="I61" s="12" t="s">
        <v>229</v>
      </c>
      <c r="J61" s="13"/>
      <c r="K61" s="13">
        <v>13157.705457</v>
      </c>
      <c r="L61" s="13">
        <v>2.1700000000000001E-2</v>
      </c>
      <c r="M61" s="13">
        <v>-1.17E-2</v>
      </c>
      <c r="N61" s="13">
        <v>-75.717100000000002</v>
      </c>
      <c r="O61" s="13">
        <v>4876.6859999999997</v>
      </c>
      <c r="P61" s="13">
        <v>4420.9362000000001</v>
      </c>
      <c r="Q61" s="13">
        <v>4790.9822999999997</v>
      </c>
      <c r="R61" s="13">
        <v>4941.6818999999996</v>
      </c>
      <c r="S61" s="13">
        <v>1490.1389999999999</v>
      </c>
      <c r="T61" s="13">
        <v>4565.0708999999997</v>
      </c>
      <c r="U61" s="13">
        <v>7.1372</v>
      </c>
      <c r="V61" s="13">
        <v>5197.9367000000002</v>
      </c>
      <c r="W61" s="13">
        <v>-3726.9639000000002</v>
      </c>
    </row>
    <row r="62" spans="1:128" x14ac:dyDescent="0.3">
      <c r="A62" t="s">
        <v>211</v>
      </c>
      <c r="B62" t="s">
        <v>0</v>
      </c>
      <c r="C62" t="s">
        <v>1</v>
      </c>
      <c r="D62" t="s">
        <v>2</v>
      </c>
      <c r="E62" t="s">
        <v>4</v>
      </c>
      <c r="F62" t="s">
        <v>3</v>
      </c>
      <c r="G62" t="s">
        <v>311</v>
      </c>
      <c r="I62" s="64" t="s">
        <v>6</v>
      </c>
      <c r="J62" s="11" t="s">
        <v>13</v>
      </c>
      <c r="K62" s="11" t="s">
        <v>223</v>
      </c>
      <c r="L62" s="11" t="s">
        <v>220</v>
      </c>
      <c r="M62" s="11" t="s">
        <v>221</v>
      </c>
      <c r="N62" s="11" t="s">
        <v>7</v>
      </c>
      <c r="O62" s="11" t="s">
        <v>8</v>
      </c>
      <c r="P62" s="11" t="s">
        <v>9</v>
      </c>
      <c r="Q62" s="11" t="s">
        <v>10</v>
      </c>
      <c r="R62" s="11" t="s">
        <v>224</v>
      </c>
      <c r="S62" s="11" t="s">
        <v>11</v>
      </c>
      <c r="T62" s="11" t="s">
        <v>12</v>
      </c>
      <c r="U62" s="11" t="s">
        <v>225</v>
      </c>
      <c r="V62" s="11" t="s">
        <v>226</v>
      </c>
      <c r="W62" s="11" t="s">
        <v>254</v>
      </c>
    </row>
    <row r="63" spans="1:128" x14ac:dyDescent="0.3">
      <c r="A63">
        <f>YEAR(I63)</f>
        <v>2019</v>
      </c>
      <c r="B63">
        <f>J63</f>
        <v>7630.8478180000002</v>
      </c>
      <c r="C63">
        <f>SUM(K63:W63)</f>
        <v>7952.240732262333</v>
      </c>
      <c r="D63">
        <f>B63-C63</f>
        <v>-321.39291426233285</v>
      </c>
      <c r="E63">
        <f>D63^2</f>
        <v>103293.40533803524</v>
      </c>
      <c r="G63" s="1">
        <f>D63/B63</f>
        <v>-4.2117589280737097E-2</v>
      </c>
      <c r="I63" s="2" t="s">
        <v>14</v>
      </c>
      <c r="J63">
        <v>7630.8478180000002</v>
      </c>
      <c r="K63">
        <f>$K$61</f>
        <v>13157.705457</v>
      </c>
      <c r="L63">
        <f>INDEX(Data!$C$2:$W$197,MATCH(Decomp!$I63,Data!$A$2:$A$197,0),MATCH(Decomp!L$62,Data!$C$1:$W$1,0))*Decomp!L$61</f>
        <v>40.629377873700001</v>
      </c>
      <c r="M63">
        <f>INDEX(Data!$C$2:$W$197,MATCH(Decomp!$I63,Data!$A$2:$A$197,0),MATCH(Decomp!M$62,Data!$C$1:$W$1,0))*Decomp!M$61</f>
        <v>-703.06810261136718</v>
      </c>
      <c r="N63">
        <f>INDEX(Data!$C$2:$W$197,MATCH(Decomp!$I63,Data!$A$2:$A$197,0),MATCH(Decomp!N$62,Data!$C$1:$W$1,0))*Decomp!N$61</f>
        <v>-4543.0259999999998</v>
      </c>
      <c r="O63">
        <f>INDEX(Data!$C$2:$W$197,MATCH(Decomp!$I63,Data!$A$2:$A$197,0),MATCH(Decomp!O$62,Data!$C$1:$W$1,0))*Decomp!O$61</f>
        <v>0</v>
      </c>
      <c r="P63">
        <f>INDEX(Data!$C$2:$W$197,MATCH(Decomp!$I63,Data!$A$2:$A$197,0),MATCH(Decomp!P$62,Data!$C$1:$W$1,0))*Decomp!P$61</f>
        <v>0</v>
      </c>
      <c r="Q63">
        <f>INDEX(Data!$C$2:$W$197,MATCH(Decomp!$I63,Data!$A$2:$A$197,0),MATCH(Decomp!Q$62,Data!$C$1:$W$1,0))*Decomp!Q$61</f>
        <v>0</v>
      </c>
      <c r="R63">
        <f>INDEX(Data!$C$2:$W$197,MATCH(Decomp!$I63,Data!$A$2:$A$197,0),MATCH(Decomp!R$62,Data!$C$1:$W$1,0))*Decomp!R$61</f>
        <v>0</v>
      </c>
      <c r="S63">
        <f>INDEX(Data!$C$2:$W$197,MATCH(Decomp!$I63,Data!$A$2:$A$197,0),MATCH(Decomp!S$62,Data!$C$1:$W$1,0))*Decomp!S$61</f>
        <v>0</v>
      </c>
      <c r="T63">
        <f>INDEX(Data!$C$2:$W$197,MATCH(Decomp!$I63,Data!$A$2:$A$197,0),MATCH(Decomp!T$62,Data!$C$1:$W$1,0))*Decomp!T$61</f>
        <v>0</v>
      </c>
      <c r="U63">
        <f>INDEX(Data!$C$2:$W$197,MATCH(Decomp!$I63,Data!$A$2:$A$197,0),MATCH(Decomp!U$62,Data!$C$1:$W$1,0))*Decomp!U$61</f>
        <v>0</v>
      </c>
      <c r="V63">
        <f>INDEX(Data!$C$2:$W$197,MATCH(Decomp!$I63,Data!$A$2:$A$197,0),MATCH(Decomp!V$62,Data!$C$1:$W$1,0))*Decomp!V$61</f>
        <v>0</v>
      </c>
      <c r="W63">
        <f>INDEX(Data!$C$2:$W$197,MATCH(Decomp!$I63,Data!$A$2:$A$197,0),MATCH(Decomp!W$62,Data!$C$1:$W$1,0))*Decomp!W$61</f>
        <v>0</v>
      </c>
      <c r="Y63" s="4"/>
    </row>
    <row r="64" spans="1:128" x14ac:dyDescent="0.3">
      <c r="A64">
        <f t="shared" ref="A64:A127" si="8">YEAR(I64)</f>
        <v>2019</v>
      </c>
      <c r="B64">
        <f t="shared" ref="B64:B127" si="9">J64</f>
        <v>8013.8019729999996</v>
      </c>
      <c r="C64">
        <f t="shared" ref="C64:C127" si="10">SUM(K64:W64)</f>
        <v>9056.7803657201366</v>
      </c>
      <c r="D64">
        <f t="shared" ref="D64:D127" si="11">B64-C64</f>
        <v>-1042.978392720137</v>
      </c>
      <c r="E64">
        <f t="shared" ref="E64:E127" si="12">D64^2</f>
        <v>1087803.9276810803</v>
      </c>
      <c r="F64">
        <f>POWER(D64-D63,2)</f>
        <v>520685.60272117809</v>
      </c>
      <c r="G64" s="1">
        <f t="shared" ref="G64:G120" si="13">D64/B64</f>
        <v>-0.13014776210269816</v>
      </c>
      <c r="I64" s="2" t="s">
        <v>15</v>
      </c>
      <c r="J64">
        <v>8013.8019729999996</v>
      </c>
      <c r="K64">
        <f t="shared" ref="K64:K127" si="14">$K$61</f>
        <v>13157.705457</v>
      </c>
      <c r="L64">
        <f>INDEX(Data!$C$2:$W$197,MATCH(Decomp!$I64,Data!$A$2:$A$197,0),MATCH(Decomp!L$62,Data!$C$1:$W$1,0))*Decomp!L$61</f>
        <v>211.86654503350002</v>
      </c>
      <c r="M64">
        <f>INDEX(Data!$C$2:$W$197,MATCH(Decomp!$I64,Data!$A$2:$A$197,0),MATCH(Decomp!M$62,Data!$C$1:$W$1,0))*Decomp!M$61</f>
        <v>-1479.4818963133641</v>
      </c>
      <c r="N64">
        <f>INDEX(Data!$C$2:$W$197,MATCH(Decomp!$I64,Data!$A$2:$A$197,0),MATCH(Decomp!N$62,Data!$C$1:$W$1,0))*Decomp!N$61</f>
        <v>-4543.0259999999998</v>
      </c>
      <c r="O64">
        <f>INDEX(Data!$C$2:$W$197,MATCH(Decomp!$I64,Data!$A$2:$A$197,0),MATCH(Decomp!O$62,Data!$C$1:$W$1,0))*Decomp!O$61</f>
        <v>0</v>
      </c>
      <c r="P64">
        <f>INDEX(Data!$C$2:$W$197,MATCH(Decomp!$I64,Data!$A$2:$A$197,0),MATCH(Decomp!P$62,Data!$C$1:$W$1,0))*Decomp!P$61</f>
        <v>0</v>
      </c>
      <c r="Q64">
        <f>INDEX(Data!$C$2:$W$197,MATCH(Decomp!$I64,Data!$A$2:$A$197,0),MATCH(Decomp!Q$62,Data!$C$1:$W$1,0))*Decomp!Q$61</f>
        <v>0</v>
      </c>
      <c r="R64">
        <f>INDEX(Data!$C$2:$W$197,MATCH(Decomp!$I64,Data!$A$2:$A$197,0),MATCH(Decomp!R$62,Data!$C$1:$W$1,0))*Decomp!R$61</f>
        <v>0</v>
      </c>
      <c r="S64">
        <f>INDEX(Data!$C$2:$W$197,MATCH(Decomp!$I64,Data!$A$2:$A$197,0),MATCH(Decomp!S$62,Data!$C$1:$W$1,0))*Decomp!S$61</f>
        <v>0</v>
      </c>
      <c r="T64">
        <f>INDEX(Data!$C$2:$W$197,MATCH(Decomp!$I64,Data!$A$2:$A$197,0),MATCH(Decomp!T$62,Data!$C$1:$W$1,0))*Decomp!T$61</f>
        <v>0</v>
      </c>
      <c r="U64">
        <f>INDEX(Data!$C$2:$W$197,MATCH(Decomp!$I64,Data!$A$2:$A$197,0),MATCH(Decomp!U$62,Data!$C$1:$W$1,0))*Decomp!U$61</f>
        <v>1709.7162600000001</v>
      </c>
      <c r="V64">
        <f>INDEX(Data!$C$2:$W$197,MATCH(Decomp!$I64,Data!$A$2:$A$197,0),MATCH(Decomp!V$62,Data!$C$1:$W$1,0))*Decomp!V$61</f>
        <v>0</v>
      </c>
      <c r="W64">
        <f>INDEX(Data!$C$2:$W$197,MATCH(Decomp!$I64,Data!$A$2:$A$197,0),MATCH(Decomp!W$62,Data!$C$1:$W$1,0))*Decomp!W$61</f>
        <v>0</v>
      </c>
      <c r="Y64" s="4"/>
    </row>
    <row r="65" spans="1:25" x14ac:dyDescent="0.3">
      <c r="A65">
        <f t="shared" si="8"/>
        <v>2019</v>
      </c>
      <c r="B65">
        <f t="shared" si="9"/>
        <v>7882.4004729999997</v>
      </c>
      <c r="C65">
        <f t="shared" si="10"/>
        <v>9361.468905061749</v>
      </c>
      <c r="D65">
        <f t="shared" si="11"/>
        <v>-1479.0684320617493</v>
      </c>
      <c r="E65">
        <f t="shared" si="12"/>
        <v>2187643.4267216013</v>
      </c>
      <c r="F65">
        <f t="shared" ref="F65:F128" si="15">POWER(D65-D64,2)</f>
        <v>190174.52241296894</v>
      </c>
      <c r="G65" s="1">
        <f t="shared" si="13"/>
        <v>-0.18764187852775052</v>
      </c>
      <c r="I65" s="2" t="s">
        <v>16</v>
      </c>
      <c r="J65">
        <v>7882.4004729999997</v>
      </c>
      <c r="K65">
        <f t="shared" si="14"/>
        <v>13157.705457</v>
      </c>
      <c r="L65">
        <f>INDEX(Data!$C$2:$W$197,MATCH(Decomp!$I65,Data!$A$2:$A$197,0),MATCH(Decomp!L$62,Data!$C$1:$W$1,0))*Decomp!L$61</f>
        <v>350.84139020000003</v>
      </c>
      <c r="M65">
        <f>INDEX(Data!$C$2:$W$197,MATCH(Decomp!$I65,Data!$A$2:$A$197,0),MATCH(Decomp!M$62,Data!$C$1:$W$1,0))*Decomp!M$61</f>
        <v>-1207.709410138249</v>
      </c>
      <c r="N65">
        <f>INDEX(Data!$C$2:$W$197,MATCH(Decomp!$I65,Data!$A$2:$A$197,0),MATCH(Decomp!N$62,Data!$C$1:$W$1,0))*Decomp!N$61</f>
        <v>-4543.0259999999998</v>
      </c>
      <c r="O65">
        <f>INDEX(Data!$C$2:$W$197,MATCH(Decomp!$I65,Data!$A$2:$A$197,0),MATCH(Decomp!O$62,Data!$C$1:$W$1,0))*Decomp!O$61</f>
        <v>0</v>
      </c>
      <c r="P65">
        <f>INDEX(Data!$C$2:$W$197,MATCH(Decomp!$I65,Data!$A$2:$A$197,0),MATCH(Decomp!P$62,Data!$C$1:$W$1,0))*Decomp!P$61</f>
        <v>0</v>
      </c>
      <c r="Q65">
        <f>INDEX(Data!$C$2:$W$197,MATCH(Decomp!$I65,Data!$A$2:$A$197,0),MATCH(Decomp!Q$62,Data!$C$1:$W$1,0))*Decomp!Q$61</f>
        <v>0</v>
      </c>
      <c r="R65">
        <f>INDEX(Data!$C$2:$W$197,MATCH(Decomp!$I65,Data!$A$2:$A$197,0),MATCH(Decomp!R$62,Data!$C$1:$W$1,0))*Decomp!R$61</f>
        <v>0</v>
      </c>
      <c r="S65">
        <f>INDEX(Data!$C$2:$W$197,MATCH(Decomp!$I65,Data!$A$2:$A$197,0),MATCH(Decomp!S$62,Data!$C$1:$W$1,0))*Decomp!S$61</f>
        <v>0</v>
      </c>
      <c r="T65">
        <f>INDEX(Data!$C$2:$W$197,MATCH(Decomp!$I65,Data!$A$2:$A$197,0),MATCH(Decomp!T$62,Data!$C$1:$W$1,0))*Decomp!T$61</f>
        <v>0</v>
      </c>
      <c r="U65">
        <f>INDEX(Data!$C$2:$W$197,MATCH(Decomp!$I65,Data!$A$2:$A$197,0),MATCH(Decomp!U$62,Data!$C$1:$W$1,0))*Decomp!U$61</f>
        <v>1603.6574679999999</v>
      </c>
      <c r="V65">
        <f>INDEX(Data!$C$2:$W$197,MATCH(Decomp!$I65,Data!$A$2:$A$197,0),MATCH(Decomp!V$62,Data!$C$1:$W$1,0))*Decomp!V$61</f>
        <v>0</v>
      </c>
      <c r="W65">
        <f>INDEX(Data!$C$2:$W$197,MATCH(Decomp!$I65,Data!$A$2:$A$197,0),MATCH(Decomp!W$62,Data!$C$1:$W$1,0))*Decomp!W$61</f>
        <v>0</v>
      </c>
      <c r="Y65" s="4"/>
    </row>
    <row r="66" spans="1:25" x14ac:dyDescent="0.3">
      <c r="A66">
        <f t="shared" si="8"/>
        <v>2019</v>
      </c>
      <c r="B66">
        <f t="shared" si="9"/>
        <v>7906.8706510000002</v>
      </c>
      <c r="C66">
        <f t="shared" si="10"/>
        <v>8365.3283421136894</v>
      </c>
      <c r="D66">
        <f t="shared" si="11"/>
        <v>-458.45769111368918</v>
      </c>
      <c r="E66">
        <f t="shared" si="12"/>
        <v>210183.45454129484</v>
      </c>
      <c r="F66">
        <f t="shared" si="15"/>
        <v>1041646.2845385482</v>
      </c>
      <c r="G66" s="1">
        <f t="shared" si="13"/>
        <v>-5.7982191861922897E-2</v>
      </c>
      <c r="I66" s="2" t="s">
        <v>17</v>
      </c>
      <c r="J66">
        <v>7906.8706510000002</v>
      </c>
      <c r="K66">
        <f t="shared" si="14"/>
        <v>13157.705457</v>
      </c>
      <c r="L66">
        <f>INDEX(Data!$C$2:$W$197,MATCH(Decomp!$I66,Data!$A$2:$A$197,0),MATCH(Decomp!L$62,Data!$C$1:$W$1,0))*Decomp!L$61</f>
        <v>351.36154636100002</v>
      </c>
      <c r="M66">
        <f>INDEX(Data!$C$2:$W$197,MATCH(Decomp!$I66,Data!$A$2:$A$197,0),MATCH(Decomp!M$62,Data!$C$1:$W$1,0))*Decomp!M$61</f>
        <v>-2142.2764892473119</v>
      </c>
      <c r="N66">
        <f>INDEX(Data!$C$2:$W$197,MATCH(Decomp!$I66,Data!$A$2:$A$197,0),MATCH(Decomp!N$62,Data!$C$1:$W$1,0))*Decomp!N$61</f>
        <v>-4543.0259999999998</v>
      </c>
      <c r="O66">
        <f>INDEX(Data!$C$2:$W$197,MATCH(Decomp!$I66,Data!$A$2:$A$197,0),MATCH(Decomp!O$62,Data!$C$1:$W$1,0))*Decomp!O$61</f>
        <v>0</v>
      </c>
      <c r="P66">
        <f>INDEX(Data!$C$2:$W$197,MATCH(Decomp!$I66,Data!$A$2:$A$197,0),MATCH(Decomp!P$62,Data!$C$1:$W$1,0))*Decomp!P$61</f>
        <v>0</v>
      </c>
      <c r="Q66">
        <f>INDEX(Data!$C$2:$W$197,MATCH(Decomp!$I66,Data!$A$2:$A$197,0),MATCH(Decomp!Q$62,Data!$C$1:$W$1,0))*Decomp!Q$61</f>
        <v>0</v>
      </c>
      <c r="R66">
        <f>INDEX(Data!$C$2:$W$197,MATCH(Decomp!$I66,Data!$A$2:$A$197,0),MATCH(Decomp!R$62,Data!$C$1:$W$1,0))*Decomp!R$61</f>
        <v>0</v>
      </c>
      <c r="S66">
        <f>INDEX(Data!$C$2:$W$197,MATCH(Decomp!$I66,Data!$A$2:$A$197,0),MATCH(Decomp!S$62,Data!$C$1:$W$1,0))*Decomp!S$61</f>
        <v>0</v>
      </c>
      <c r="T66">
        <f>INDEX(Data!$C$2:$W$197,MATCH(Decomp!$I66,Data!$A$2:$A$197,0),MATCH(Decomp!T$62,Data!$C$1:$W$1,0))*Decomp!T$61</f>
        <v>0</v>
      </c>
      <c r="U66">
        <f>INDEX(Data!$C$2:$W$197,MATCH(Decomp!$I66,Data!$A$2:$A$197,0),MATCH(Decomp!U$62,Data!$C$1:$W$1,0))*Decomp!U$61</f>
        <v>1541.5638280000001</v>
      </c>
      <c r="V66">
        <f>INDEX(Data!$C$2:$W$197,MATCH(Decomp!$I66,Data!$A$2:$A$197,0),MATCH(Decomp!V$62,Data!$C$1:$W$1,0))*Decomp!V$61</f>
        <v>0</v>
      </c>
      <c r="W66">
        <f>INDEX(Data!$C$2:$W$197,MATCH(Decomp!$I66,Data!$A$2:$A$197,0),MATCH(Decomp!W$62,Data!$C$1:$W$1,0))*Decomp!W$61</f>
        <v>0</v>
      </c>
      <c r="Y66" s="4"/>
    </row>
    <row r="67" spans="1:25" x14ac:dyDescent="0.3">
      <c r="A67">
        <f t="shared" si="8"/>
        <v>2019</v>
      </c>
      <c r="B67">
        <f t="shared" si="9"/>
        <v>7911.8987690000004</v>
      </c>
      <c r="C67">
        <f t="shared" si="10"/>
        <v>8793.0261869517344</v>
      </c>
      <c r="D67">
        <f t="shared" si="11"/>
        <v>-881.12741795173406</v>
      </c>
      <c r="E67">
        <f t="shared" si="12"/>
        <v>776385.52666628989</v>
      </c>
      <c r="F67">
        <f t="shared" si="15"/>
        <v>178649.69798534748</v>
      </c>
      <c r="G67" s="1">
        <f t="shared" si="13"/>
        <v>-0.11136737762673642</v>
      </c>
      <c r="I67" s="2" t="s">
        <v>18</v>
      </c>
      <c r="J67">
        <v>7911.8987690000004</v>
      </c>
      <c r="K67">
        <f t="shared" si="14"/>
        <v>13157.705457</v>
      </c>
      <c r="L67">
        <f>INDEX(Data!$C$2:$W$197,MATCH(Decomp!$I67,Data!$A$2:$A$197,0),MATCH(Decomp!L$62,Data!$C$1:$W$1,0))*Decomp!L$61</f>
        <v>388.13655957999998</v>
      </c>
      <c r="M67">
        <f>INDEX(Data!$C$2:$W$197,MATCH(Decomp!$I67,Data!$A$2:$A$197,0),MATCH(Decomp!M$62,Data!$C$1:$W$1,0))*Decomp!M$61</f>
        <v>-1685.1204416282644</v>
      </c>
      <c r="N67">
        <f>INDEX(Data!$C$2:$W$197,MATCH(Decomp!$I67,Data!$A$2:$A$197,0),MATCH(Decomp!N$62,Data!$C$1:$W$1,0))*Decomp!N$61</f>
        <v>-4543.0259999999998</v>
      </c>
      <c r="O67">
        <f>INDEX(Data!$C$2:$W$197,MATCH(Decomp!$I67,Data!$A$2:$A$197,0),MATCH(Decomp!O$62,Data!$C$1:$W$1,0))*Decomp!O$61</f>
        <v>0</v>
      </c>
      <c r="P67">
        <f>INDEX(Data!$C$2:$W$197,MATCH(Decomp!$I67,Data!$A$2:$A$197,0),MATCH(Decomp!P$62,Data!$C$1:$W$1,0))*Decomp!P$61</f>
        <v>0</v>
      </c>
      <c r="Q67">
        <f>INDEX(Data!$C$2:$W$197,MATCH(Decomp!$I67,Data!$A$2:$A$197,0),MATCH(Decomp!Q$62,Data!$C$1:$W$1,0))*Decomp!Q$61</f>
        <v>0</v>
      </c>
      <c r="R67">
        <f>INDEX(Data!$C$2:$W$197,MATCH(Decomp!$I67,Data!$A$2:$A$197,0),MATCH(Decomp!R$62,Data!$C$1:$W$1,0))*Decomp!R$61</f>
        <v>0</v>
      </c>
      <c r="S67">
        <f>INDEX(Data!$C$2:$W$197,MATCH(Decomp!$I67,Data!$A$2:$A$197,0),MATCH(Decomp!S$62,Data!$C$1:$W$1,0))*Decomp!S$61</f>
        <v>0</v>
      </c>
      <c r="T67">
        <f>INDEX(Data!$C$2:$W$197,MATCH(Decomp!$I67,Data!$A$2:$A$197,0),MATCH(Decomp!T$62,Data!$C$1:$W$1,0))*Decomp!T$61</f>
        <v>0</v>
      </c>
      <c r="U67">
        <f>INDEX(Data!$C$2:$W$197,MATCH(Decomp!$I67,Data!$A$2:$A$197,0),MATCH(Decomp!U$62,Data!$C$1:$W$1,0))*Decomp!U$61</f>
        <v>1475.330612</v>
      </c>
      <c r="V67">
        <f>INDEX(Data!$C$2:$W$197,MATCH(Decomp!$I67,Data!$A$2:$A$197,0),MATCH(Decomp!V$62,Data!$C$1:$W$1,0))*Decomp!V$61</f>
        <v>0</v>
      </c>
      <c r="W67">
        <f>INDEX(Data!$C$2:$W$197,MATCH(Decomp!$I67,Data!$A$2:$A$197,0),MATCH(Decomp!W$62,Data!$C$1:$W$1,0))*Decomp!W$61</f>
        <v>0</v>
      </c>
      <c r="Y67" s="4"/>
    </row>
    <row r="68" spans="1:25" x14ac:dyDescent="0.3">
      <c r="A68">
        <f t="shared" si="8"/>
        <v>2019</v>
      </c>
      <c r="B68">
        <f t="shared" si="9"/>
        <v>8083.1900100000003</v>
      </c>
      <c r="C68">
        <f t="shared" si="10"/>
        <v>9085.5409746630248</v>
      </c>
      <c r="D68">
        <f t="shared" si="11"/>
        <v>-1002.3509646630246</v>
      </c>
      <c r="E68">
        <f t="shared" si="12"/>
        <v>1004707.4563608959</v>
      </c>
      <c r="F68">
        <f t="shared" si="15"/>
        <v>14695.148277264432</v>
      </c>
      <c r="G68" s="1">
        <f t="shared" si="13"/>
        <v>-0.12400437988256872</v>
      </c>
      <c r="I68" s="2" t="s">
        <v>19</v>
      </c>
      <c r="J68">
        <v>8083.1900100000003</v>
      </c>
      <c r="K68">
        <f t="shared" si="14"/>
        <v>13157.705457</v>
      </c>
      <c r="L68">
        <f>INDEX(Data!$C$2:$W$197,MATCH(Decomp!$I68,Data!$A$2:$A$197,0),MATCH(Decomp!L$62,Data!$C$1:$W$1,0))*Decomp!L$61</f>
        <v>362.71677813000002</v>
      </c>
      <c r="M68">
        <f>INDEX(Data!$C$2:$W$197,MATCH(Decomp!$I68,Data!$A$2:$A$197,0),MATCH(Decomp!M$62,Data!$C$1:$W$1,0))*Decomp!M$61</f>
        <v>-1345.2032964669741</v>
      </c>
      <c r="N68">
        <f>INDEX(Data!$C$2:$W$197,MATCH(Decomp!$I68,Data!$A$2:$A$197,0),MATCH(Decomp!N$62,Data!$C$1:$W$1,0))*Decomp!N$61</f>
        <v>-4543.0259999999998</v>
      </c>
      <c r="O68">
        <f>INDEX(Data!$C$2:$W$197,MATCH(Decomp!$I68,Data!$A$2:$A$197,0),MATCH(Decomp!O$62,Data!$C$1:$W$1,0))*Decomp!O$61</f>
        <v>0</v>
      </c>
      <c r="P68">
        <f>INDEX(Data!$C$2:$W$197,MATCH(Decomp!$I68,Data!$A$2:$A$197,0),MATCH(Decomp!P$62,Data!$C$1:$W$1,0))*Decomp!P$61</f>
        <v>0</v>
      </c>
      <c r="Q68">
        <f>INDEX(Data!$C$2:$W$197,MATCH(Decomp!$I68,Data!$A$2:$A$197,0),MATCH(Decomp!Q$62,Data!$C$1:$W$1,0))*Decomp!Q$61</f>
        <v>0</v>
      </c>
      <c r="R68">
        <f>INDEX(Data!$C$2:$W$197,MATCH(Decomp!$I68,Data!$A$2:$A$197,0),MATCH(Decomp!R$62,Data!$C$1:$W$1,0))*Decomp!R$61</f>
        <v>0</v>
      </c>
      <c r="S68">
        <f>INDEX(Data!$C$2:$W$197,MATCH(Decomp!$I68,Data!$A$2:$A$197,0),MATCH(Decomp!S$62,Data!$C$1:$W$1,0))*Decomp!S$61</f>
        <v>0</v>
      </c>
      <c r="T68">
        <f>INDEX(Data!$C$2:$W$197,MATCH(Decomp!$I68,Data!$A$2:$A$197,0),MATCH(Decomp!T$62,Data!$C$1:$W$1,0))*Decomp!T$61</f>
        <v>0</v>
      </c>
      <c r="U68">
        <f>INDEX(Data!$C$2:$W$197,MATCH(Decomp!$I68,Data!$A$2:$A$197,0),MATCH(Decomp!U$62,Data!$C$1:$W$1,0))*Decomp!U$61</f>
        <v>1453.3480359999999</v>
      </c>
      <c r="V68">
        <f>INDEX(Data!$C$2:$W$197,MATCH(Decomp!$I68,Data!$A$2:$A$197,0),MATCH(Decomp!V$62,Data!$C$1:$W$1,0))*Decomp!V$61</f>
        <v>0</v>
      </c>
      <c r="W68">
        <f>INDEX(Data!$C$2:$W$197,MATCH(Decomp!$I68,Data!$A$2:$A$197,0),MATCH(Decomp!W$62,Data!$C$1:$W$1,0))*Decomp!W$61</f>
        <v>0</v>
      </c>
      <c r="Y68" s="4"/>
    </row>
    <row r="69" spans="1:25" x14ac:dyDescent="0.3">
      <c r="A69">
        <f t="shared" si="8"/>
        <v>2019</v>
      </c>
      <c r="B69">
        <f t="shared" si="9"/>
        <v>8142.8570170000003</v>
      </c>
      <c r="C69">
        <f t="shared" si="10"/>
        <v>9288.3490260575636</v>
      </c>
      <c r="D69">
        <f t="shared" si="11"/>
        <v>-1145.4920090575633</v>
      </c>
      <c r="E69">
        <f t="shared" si="12"/>
        <v>1312151.9428147327</v>
      </c>
      <c r="F69">
        <f t="shared" si="15"/>
        <v>20489.358590359319</v>
      </c>
      <c r="G69" s="1">
        <f t="shared" si="13"/>
        <v>-0.14067445942696741</v>
      </c>
      <c r="I69" s="2" t="s">
        <v>20</v>
      </c>
      <c r="J69">
        <v>8142.8570170000003</v>
      </c>
      <c r="K69">
        <f t="shared" si="14"/>
        <v>13157.705457</v>
      </c>
      <c r="L69">
        <f>INDEX(Data!$C$2:$W$197,MATCH(Decomp!$I69,Data!$A$2:$A$197,0),MATCH(Decomp!L$62,Data!$C$1:$W$1,0))*Decomp!L$61</f>
        <v>320.00248337400001</v>
      </c>
      <c r="M69">
        <f>INDEX(Data!$C$2:$W$197,MATCH(Decomp!$I69,Data!$A$2:$A$197,0),MATCH(Decomp!M$62,Data!$C$1:$W$1,0))*Decomp!M$61</f>
        <v>-1313.9396943164365</v>
      </c>
      <c r="N69">
        <f>INDEX(Data!$C$2:$W$197,MATCH(Decomp!$I69,Data!$A$2:$A$197,0),MATCH(Decomp!N$62,Data!$C$1:$W$1,0))*Decomp!N$61</f>
        <v>-4543.0259999999998</v>
      </c>
      <c r="O69">
        <f>INDEX(Data!$C$2:$W$197,MATCH(Decomp!$I69,Data!$A$2:$A$197,0),MATCH(Decomp!O$62,Data!$C$1:$W$1,0))*Decomp!O$61</f>
        <v>0</v>
      </c>
      <c r="P69">
        <f>INDEX(Data!$C$2:$W$197,MATCH(Decomp!$I69,Data!$A$2:$A$197,0),MATCH(Decomp!P$62,Data!$C$1:$W$1,0))*Decomp!P$61</f>
        <v>0</v>
      </c>
      <c r="Q69">
        <f>INDEX(Data!$C$2:$W$197,MATCH(Decomp!$I69,Data!$A$2:$A$197,0),MATCH(Decomp!Q$62,Data!$C$1:$W$1,0))*Decomp!Q$61</f>
        <v>0</v>
      </c>
      <c r="R69">
        <f>INDEX(Data!$C$2:$W$197,MATCH(Decomp!$I69,Data!$A$2:$A$197,0),MATCH(Decomp!R$62,Data!$C$1:$W$1,0))*Decomp!R$61</f>
        <v>0</v>
      </c>
      <c r="S69">
        <f>INDEX(Data!$C$2:$W$197,MATCH(Decomp!$I69,Data!$A$2:$A$197,0),MATCH(Decomp!S$62,Data!$C$1:$W$1,0))*Decomp!S$61</f>
        <v>0</v>
      </c>
      <c r="T69">
        <f>INDEX(Data!$C$2:$W$197,MATCH(Decomp!$I69,Data!$A$2:$A$197,0),MATCH(Decomp!T$62,Data!$C$1:$W$1,0))*Decomp!T$61</f>
        <v>0</v>
      </c>
      <c r="U69">
        <f>INDEX(Data!$C$2:$W$197,MATCH(Decomp!$I69,Data!$A$2:$A$197,0),MATCH(Decomp!U$62,Data!$C$1:$W$1,0))*Decomp!U$61</f>
        <v>1667.6067800000001</v>
      </c>
      <c r="V69">
        <f>INDEX(Data!$C$2:$W$197,MATCH(Decomp!$I69,Data!$A$2:$A$197,0),MATCH(Decomp!V$62,Data!$C$1:$W$1,0))*Decomp!V$61</f>
        <v>0</v>
      </c>
      <c r="W69">
        <f>INDEX(Data!$C$2:$W$197,MATCH(Decomp!$I69,Data!$A$2:$A$197,0),MATCH(Decomp!W$62,Data!$C$1:$W$1,0))*Decomp!W$61</f>
        <v>0</v>
      </c>
      <c r="Y69" s="4"/>
    </row>
    <row r="70" spans="1:25" x14ac:dyDescent="0.3">
      <c r="A70">
        <f t="shared" si="8"/>
        <v>2019</v>
      </c>
      <c r="B70">
        <f t="shared" si="9"/>
        <v>10155.44529</v>
      </c>
      <c r="C70">
        <f t="shared" si="10"/>
        <v>9100.4756947941896</v>
      </c>
      <c r="D70">
        <f t="shared" si="11"/>
        <v>1054.96959520581</v>
      </c>
      <c r="E70">
        <f t="shared" si="12"/>
        <v>1112960.8468087106</v>
      </c>
      <c r="F70">
        <f t="shared" si="15"/>
        <v>4842031.2718373388</v>
      </c>
      <c r="G70" s="1">
        <f t="shared" si="13"/>
        <v>0.10388216026771684</v>
      </c>
      <c r="I70" s="2" t="s">
        <v>21</v>
      </c>
      <c r="J70">
        <v>10155.44529</v>
      </c>
      <c r="K70">
        <f t="shared" si="14"/>
        <v>13157.705457</v>
      </c>
      <c r="L70">
        <f>INDEX(Data!$C$2:$W$197,MATCH(Decomp!$I70,Data!$A$2:$A$197,0),MATCH(Decomp!L$62,Data!$C$1:$W$1,0))*Decomp!L$61</f>
        <v>314.46486731800002</v>
      </c>
      <c r="M70">
        <f>INDEX(Data!$C$2:$W$197,MATCH(Decomp!$I70,Data!$A$2:$A$197,0),MATCH(Decomp!M$62,Data!$C$1:$W$1,0))*Decomp!M$61</f>
        <v>-1118.0038095238097</v>
      </c>
      <c r="N70">
        <f>INDEX(Data!$C$2:$W$197,MATCH(Decomp!$I70,Data!$A$2:$A$197,0),MATCH(Decomp!N$62,Data!$C$1:$W$1,0))*Decomp!N$61</f>
        <v>-4543.0259999999998</v>
      </c>
      <c r="O70">
        <f>INDEX(Data!$C$2:$W$197,MATCH(Decomp!$I70,Data!$A$2:$A$197,0),MATCH(Decomp!O$62,Data!$C$1:$W$1,0))*Decomp!O$61</f>
        <v>0</v>
      </c>
      <c r="P70">
        <f>INDEX(Data!$C$2:$W$197,MATCH(Decomp!$I70,Data!$A$2:$A$197,0),MATCH(Decomp!P$62,Data!$C$1:$W$1,0))*Decomp!P$61</f>
        <v>0</v>
      </c>
      <c r="Q70">
        <f>INDEX(Data!$C$2:$W$197,MATCH(Decomp!$I70,Data!$A$2:$A$197,0),MATCH(Decomp!Q$62,Data!$C$1:$W$1,0))*Decomp!Q$61</f>
        <v>0</v>
      </c>
      <c r="R70">
        <f>INDEX(Data!$C$2:$W$197,MATCH(Decomp!$I70,Data!$A$2:$A$197,0),MATCH(Decomp!R$62,Data!$C$1:$W$1,0))*Decomp!R$61</f>
        <v>0</v>
      </c>
      <c r="S70">
        <f>INDEX(Data!$C$2:$W$197,MATCH(Decomp!$I70,Data!$A$2:$A$197,0),MATCH(Decomp!S$62,Data!$C$1:$W$1,0))*Decomp!S$61</f>
        <v>0</v>
      </c>
      <c r="T70">
        <f>INDEX(Data!$C$2:$W$197,MATCH(Decomp!$I70,Data!$A$2:$A$197,0),MATCH(Decomp!T$62,Data!$C$1:$W$1,0))*Decomp!T$61</f>
        <v>0</v>
      </c>
      <c r="U70">
        <f>INDEX(Data!$C$2:$W$197,MATCH(Decomp!$I70,Data!$A$2:$A$197,0),MATCH(Decomp!U$62,Data!$C$1:$W$1,0))*Decomp!U$61</f>
        <v>1289.33518</v>
      </c>
      <c r="V70">
        <f>INDEX(Data!$C$2:$W$197,MATCH(Decomp!$I70,Data!$A$2:$A$197,0),MATCH(Decomp!V$62,Data!$C$1:$W$1,0))*Decomp!V$61</f>
        <v>0</v>
      </c>
      <c r="W70">
        <f>INDEX(Data!$C$2:$W$197,MATCH(Decomp!$I70,Data!$A$2:$A$197,0),MATCH(Decomp!W$62,Data!$C$1:$W$1,0))*Decomp!W$61</f>
        <v>0</v>
      </c>
      <c r="Y70" s="4"/>
    </row>
    <row r="71" spans="1:25" x14ac:dyDescent="0.3">
      <c r="A71">
        <f t="shared" si="8"/>
        <v>2019</v>
      </c>
      <c r="B71">
        <f t="shared" si="9"/>
        <v>7331.98909</v>
      </c>
      <c r="C71">
        <f t="shared" si="10"/>
        <v>9005.3757460496636</v>
      </c>
      <c r="D71">
        <f t="shared" si="11"/>
        <v>-1673.3866560496635</v>
      </c>
      <c r="E71">
        <f t="shared" si="12"/>
        <v>2800222.9006450749</v>
      </c>
      <c r="F71">
        <f t="shared" si="15"/>
        <v>7443927.8337648213</v>
      </c>
      <c r="G71" s="1">
        <f t="shared" si="13"/>
        <v>-0.22823092553860627</v>
      </c>
      <c r="I71" s="2" t="s">
        <v>22</v>
      </c>
      <c r="J71">
        <v>7331.98909</v>
      </c>
      <c r="K71">
        <f t="shared" si="14"/>
        <v>13157.705457</v>
      </c>
      <c r="L71">
        <f>INDEX(Data!$C$2:$W$197,MATCH(Decomp!$I71,Data!$A$2:$A$197,0),MATCH(Decomp!L$62,Data!$C$1:$W$1,0))*Decomp!L$61</f>
        <v>307.18432983000002</v>
      </c>
      <c r="M71">
        <f>INDEX(Data!$C$2:$W$197,MATCH(Decomp!$I71,Data!$A$2:$A$197,0),MATCH(Decomp!M$62,Data!$C$1:$W$1,0))*Decomp!M$61</f>
        <v>-1539.5586927803379</v>
      </c>
      <c r="N71">
        <f>INDEX(Data!$C$2:$W$197,MATCH(Decomp!$I71,Data!$A$2:$A$197,0),MATCH(Decomp!N$62,Data!$C$1:$W$1,0))*Decomp!N$61</f>
        <v>-4543.0259999999998</v>
      </c>
      <c r="O71">
        <f>INDEX(Data!$C$2:$W$197,MATCH(Decomp!$I71,Data!$A$2:$A$197,0),MATCH(Decomp!O$62,Data!$C$1:$W$1,0))*Decomp!O$61</f>
        <v>0</v>
      </c>
      <c r="P71">
        <f>INDEX(Data!$C$2:$W$197,MATCH(Decomp!$I71,Data!$A$2:$A$197,0),MATCH(Decomp!P$62,Data!$C$1:$W$1,0))*Decomp!P$61</f>
        <v>0</v>
      </c>
      <c r="Q71">
        <f>INDEX(Data!$C$2:$W$197,MATCH(Decomp!$I71,Data!$A$2:$A$197,0),MATCH(Decomp!Q$62,Data!$C$1:$W$1,0))*Decomp!Q$61</f>
        <v>0</v>
      </c>
      <c r="R71">
        <f>INDEX(Data!$C$2:$W$197,MATCH(Decomp!$I71,Data!$A$2:$A$197,0),MATCH(Decomp!R$62,Data!$C$1:$W$1,0))*Decomp!R$61</f>
        <v>0</v>
      </c>
      <c r="S71">
        <f>INDEX(Data!$C$2:$W$197,MATCH(Decomp!$I71,Data!$A$2:$A$197,0),MATCH(Decomp!S$62,Data!$C$1:$W$1,0))*Decomp!S$61</f>
        <v>0</v>
      </c>
      <c r="T71">
        <f>INDEX(Data!$C$2:$W$197,MATCH(Decomp!$I71,Data!$A$2:$A$197,0),MATCH(Decomp!T$62,Data!$C$1:$W$1,0))*Decomp!T$61</f>
        <v>0</v>
      </c>
      <c r="U71">
        <f>INDEX(Data!$C$2:$W$197,MATCH(Decomp!$I71,Data!$A$2:$A$197,0),MATCH(Decomp!U$62,Data!$C$1:$W$1,0))*Decomp!U$61</f>
        <v>1623.0706519999999</v>
      </c>
      <c r="V71">
        <f>INDEX(Data!$C$2:$W$197,MATCH(Decomp!$I71,Data!$A$2:$A$197,0),MATCH(Decomp!V$62,Data!$C$1:$W$1,0))*Decomp!V$61</f>
        <v>0</v>
      </c>
      <c r="W71">
        <f>INDEX(Data!$C$2:$W$197,MATCH(Decomp!$I71,Data!$A$2:$A$197,0),MATCH(Decomp!W$62,Data!$C$1:$W$1,0))*Decomp!W$61</f>
        <v>0</v>
      </c>
      <c r="Y71" s="4"/>
    </row>
    <row r="72" spans="1:25" x14ac:dyDescent="0.3">
      <c r="A72">
        <f t="shared" si="8"/>
        <v>2019</v>
      </c>
      <c r="B72">
        <f t="shared" si="9"/>
        <v>7943.4083129999999</v>
      </c>
      <c r="C72">
        <f t="shared" si="10"/>
        <v>8908.2576719066237</v>
      </c>
      <c r="D72">
        <f t="shared" si="11"/>
        <v>-964.84935890662382</v>
      </c>
      <c r="E72">
        <f t="shared" si="12"/>
        <v>930934.28538252297</v>
      </c>
      <c r="F72">
        <f t="shared" si="15"/>
        <v>502025.10144276416</v>
      </c>
      <c r="G72" s="1">
        <f t="shared" si="13"/>
        <v>-0.1214654114314599</v>
      </c>
      <c r="I72" s="2" t="s">
        <v>23</v>
      </c>
      <c r="J72">
        <v>7943.4083129999999</v>
      </c>
      <c r="K72">
        <f t="shared" si="14"/>
        <v>13157.705457</v>
      </c>
      <c r="L72">
        <f>INDEX(Data!$C$2:$W$197,MATCH(Decomp!$I72,Data!$A$2:$A$197,0),MATCH(Decomp!L$62,Data!$C$1:$W$1,0))*Decomp!L$61</f>
        <v>299.28389126299999</v>
      </c>
      <c r="M72">
        <f>INDEX(Data!$C$2:$W$197,MATCH(Decomp!$I72,Data!$A$2:$A$197,0),MATCH(Decomp!M$62,Data!$C$1:$W$1,0))*Decomp!M$61</f>
        <v>-1631.9880683563752</v>
      </c>
      <c r="N72">
        <f>INDEX(Data!$C$2:$W$197,MATCH(Decomp!$I72,Data!$A$2:$A$197,0),MATCH(Decomp!N$62,Data!$C$1:$W$1,0))*Decomp!N$61</f>
        <v>-4543.0259999999998</v>
      </c>
      <c r="O72">
        <f>INDEX(Data!$C$2:$W$197,MATCH(Decomp!$I72,Data!$A$2:$A$197,0),MATCH(Decomp!O$62,Data!$C$1:$W$1,0))*Decomp!O$61</f>
        <v>0</v>
      </c>
      <c r="P72">
        <f>INDEX(Data!$C$2:$W$197,MATCH(Decomp!$I72,Data!$A$2:$A$197,0),MATCH(Decomp!P$62,Data!$C$1:$W$1,0))*Decomp!P$61</f>
        <v>0</v>
      </c>
      <c r="Q72">
        <f>INDEX(Data!$C$2:$W$197,MATCH(Decomp!$I72,Data!$A$2:$A$197,0),MATCH(Decomp!Q$62,Data!$C$1:$W$1,0))*Decomp!Q$61</f>
        <v>0</v>
      </c>
      <c r="R72">
        <f>INDEX(Data!$C$2:$W$197,MATCH(Decomp!$I72,Data!$A$2:$A$197,0),MATCH(Decomp!R$62,Data!$C$1:$W$1,0))*Decomp!R$61</f>
        <v>0</v>
      </c>
      <c r="S72">
        <f>INDEX(Data!$C$2:$W$197,MATCH(Decomp!$I72,Data!$A$2:$A$197,0),MATCH(Decomp!S$62,Data!$C$1:$W$1,0))*Decomp!S$61</f>
        <v>0</v>
      </c>
      <c r="T72">
        <f>INDEX(Data!$C$2:$W$197,MATCH(Decomp!$I72,Data!$A$2:$A$197,0),MATCH(Decomp!T$62,Data!$C$1:$W$1,0))*Decomp!T$61</f>
        <v>0</v>
      </c>
      <c r="U72">
        <f>INDEX(Data!$C$2:$W$197,MATCH(Decomp!$I72,Data!$A$2:$A$197,0),MATCH(Decomp!U$62,Data!$C$1:$W$1,0))*Decomp!U$61</f>
        <v>1626.2823920000001</v>
      </c>
      <c r="V72">
        <f>INDEX(Data!$C$2:$W$197,MATCH(Decomp!$I72,Data!$A$2:$A$197,0),MATCH(Decomp!V$62,Data!$C$1:$W$1,0))*Decomp!V$61</f>
        <v>0</v>
      </c>
      <c r="W72">
        <f>INDEX(Data!$C$2:$W$197,MATCH(Decomp!$I72,Data!$A$2:$A$197,0),MATCH(Decomp!W$62,Data!$C$1:$W$1,0))*Decomp!W$61</f>
        <v>0</v>
      </c>
      <c r="Y72" s="4"/>
    </row>
    <row r="73" spans="1:25" x14ac:dyDescent="0.3">
      <c r="A73">
        <f t="shared" si="8"/>
        <v>2019</v>
      </c>
      <c r="B73">
        <f t="shared" si="9"/>
        <v>8281.2978829999993</v>
      </c>
      <c r="C73">
        <f t="shared" si="10"/>
        <v>8796.5423710787854</v>
      </c>
      <c r="D73">
        <f t="shared" si="11"/>
        <v>-515.24448807878616</v>
      </c>
      <c r="E73">
        <f t="shared" si="12"/>
        <v>265476.8824955704</v>
      </c>
      <c r="F73">
        <f t="shared" si="15"/>
        <v>202144.53987211658</v>
      </c>
      <c r="G73" s="1">
        <f t="shared" si="13"/>
        <v>-6.2217842584371894E-2</v>
      </c>
      <c r="I73" s="2" t="s">
        <v>24</v>
      </c>
      <c r="J73">
        <v>8281.2978829999993</v>
      </c>
      <c r="K73">
        <f t="shared" si="14"/>
        <v>13157.705457</v>
      </c>
      <c r="L73">
        <f>INDEX(Data!$C$2:$W$197,MATCH(Decomp!$I73,Data!$A$2:$A$197,0),MATCH(Decomp!L$62,Data!$C$1:$W$1,0))*Decomp!L$61</f>
        <v>289.58777378999997</v>
      </c>
      <c r="M73">
        <f>INDEX(Data!$C$2:$W$197,MATCH(Decomp!$I73,Data!$A$2:$A$197,0),MATCH(Decomp!M$62,Data!$C$1:$W$1,0))*Decomp!M$61</f>
        <v>-1713.5234877112136</v>
      </c>
      <c r="N73">
        <f>INDEX(Data!$C$2:$W$197,MATCH(Decomp!$I73,Data!$A$2:$A$197,0),MATCH(Decomp!N$62,Data!$C$1:$W$1,0))*Decomp!N$61</f>
        <v>-4543.0259999999998</v>
      </c>
      <c r="O73">
        <f>INDEX(Data!$C$2:$W$197,MATCH(Decomp!$I73,Data!$A$2:$A$197,0),MATCH(Decomp!O$62,Data!$C$1:$W$1,0))*Decomp!O$61</f>
        <v>0</v>
      </c>
      <c r="P73">
        <f>INDEX(Data!$C$2:$W$197,MATCH(Decomp!$I73,Data!$A$2:$A$197,0),MATCH(Decomp!P$62,Data!$C$1:$W$1,0))*Decomp!P$61</f>
        <v>0</v>
      </c>
      <c r="Q73">
        <f>INDEX(Data!$C$2:$W$197,MATCH(Decomp!$I73,Data!$A$2:$A$197,0),MATCH(Decomp!Q$62,Data!$C$1:$W$1,0))*Decomp!Q$61</f>
        <v>0</v>
      </c>
      <c r="R73">
        <f>INDEX(Data!$C$2:$W$197,MATCH(Decomp!$I73,Data!$A$2:$A$197,0),MATCH(Decomp!R$62,Data!$C$1:$W$1,0))*Decomp!R$61</f>
        <v>0</v>
      </c>
      <c r="S73">
        <f>INDEX(Data!$C$2:$W$197,MATCH(Decomp!$I73,Data!$A$2:$A$197,0),MATCH(Decomp!S$62,Data!$C$1:$W$1,0))*Decomp!S$61</f>
        <v>0</v>
      </c>
      <c r="T73">
        <f>INDEX(Data!$C$2:$W$197,MATCH(Decomp!$I73,Data!$A$2:$A$197,0),MATCH(Decomp!T$62,Data!$C$1:$W$1,0))*Decomp!T$61</f>
        <v>0</v>
      </c>
      <c r="U73">
        <f>INDEX(Data!$C$2:$W$197,MATCH(Decomp!$I73,Data!$A$2:$A$197,0),MATCH(Decomp!U$62,Data!$C$1:$W$1,0))*Decomp!U$61</f>
        <v>1605.798628</v>
      </c>
      <c r="V73">
        <f>INDEX(Data!$C$2:$W$197,MATCH(Decomp!$I73,Data!$A$2:$A$197,0),MATCH(Decomp!V$62,Data!$C$1:$W$1,0))*Decomp!V$61</f>
        <v>0</v>
      </c>
      <c r="W73">
        <f>INDEX(Data!$C$2:$W$197,MATCH(Decomp!$I73,Data!$A$2:$A$197,0),MATCH(Decomp!W$62,Data!$C$1:$W$1,0))*Decomp!W$61</f>
        <v>0</v>
      </c>
      <c r="Y73" s="4"/>
    </row>
    <row r="74" spans="1:25" x14ac:dyDescent="0.3">
      <c r="A74">
        <f t="shared" si="8"/>
        <v>2019</v>
      </c>
      <c r="B74">
        <f t="shared" si="9"/>
        <v>7716.1373519999997</v>
      </c>
      <c r="C74">
        <f t="shared" si="10"/>
        <v>8812.7215404631243</v>
      </c>
      <c r="D74">
        <f t="shared" si="11"/>
        <v>-1096.5841884631245</v>
      </c>
      <c r="E74">
        <f t="shared" si="12"/>
        <v>1202496.8823873294</v>
      </c>
      <c r="F74">
        <f t="shared" si="15"/>
        <v>337955.84724295227</v>
      </c>
      <c r="G74" s="1">
        <f t="shared" si="13"/>
        <v>-0.14211569058952706</v>
      </c>
      <c r="I74" s="2" t="s">
        <v>25</v>
      </c>
      <c r="J74">
        <v>7716.1373519999997</v>
      </c>
      <c r="K74">
        <f t="shared" si="14"/>
        <v>13157.705457</v>
      </c>
      <c r="L74">
        <f>INDEX(Data!$C$2:$W$197,MATCH(Decomp!$I74,Data!$A$2:$A$197,0),MATCH(Decomp!L$62,Data!$C$1:$W$1,0))*Decomp!L$61</f>
        <v>267.77437154300003</v>
      </c>
      <c r="M74">
        <f>INDEX(Data!$C$2:$W$197,MATCH(Decomp!$I74,Data!$A$2:$A$197,0),MATCH(Decomp!M$62,Data!$C$1:$W$1,0))*Decomp!M$61</f>
        <v>-1795.5072480798772</v>
      </c>
      <c r="N74">
        <f>INDEX(Data!$C$2:$W$197,MATCH(Decomp!$I74,Data!$A$2:$A$197,0),MATCH(Decomp!N$62,Data!$C$1:$W$1,0))*Decomp!N$61</f>
        <v>-4543.0259999999998</v>
      </c>
      <c r="O74">
        <f>INDEX(Data!$C$2:$W$197,MATCH(Decomp!$I74,Data!$A$2:$A$197,0),MATCH(Decomp!O$62,Data!$C$1:$W$1,0))*Decomp!O$61</f>
        <v>0</v>
      </c>
      <c r="P74">
        <f>INDEX(Data!$C$2:$W$197,MATCH(Decomp!$I74,Data!$A$2:$A$197,0),MATCH(Decomp!P$62,Data!$C$1:$W$1,0))*Decomp!P$61</f>
        <v>0</v>
      </c>
      <c r="Q74">
        <f>INDEX(Data!$C$2:$W$197,MATCH(Decomp!$I74,Data!$A$2:$A$197,0),MATCH(Decomp!Q$62,Data!$C$1:$W$1,0))*Decomp!Q$61</f>
        <v>0</v>
      </c>
      <c r="R74">
        <f>INDEX(Data!$C$2:$W$197,MATCH(Decomp!$I74,Data!$A$2:$A$197,0),MATCH(Decomp!R$62,Data!$C$1:$W$1,0))*Decomp!R$61</f>
        <v>0</v>
      </c>
      <c r="S74">
        <f>INDEX(Data!$C$2:$W$197,MATCH(Decomp!$I74,Data!$A$2:$A$197,0),MATCH(Decomp!S$62,Data!$C$1:$W$1,0))*Decomp!S$61</f>
        <v>0</v>
      </c>
      <c r="T74">
        <f>INDEX(Data!$C$2:$W$197,MATCH(Decomp!$I74,Data!$A$2:$A$197,0),MATCH(Decomp!T$62,Data!$C$1:$W$1,0))*Decomp!T$61</f>
        <v>0</v>
      </c>
      <c r="U74">
        <f>INDEX(Data!$C$2:$W$197,MATCH(Decomp!$I74,Data!$A$2:$A$197,0),MATCH(Decomp!U$62,Data!$C$1:$W$1,0))*Decomp!U$61</f>
        <v>1725.7749600000002</v>
      </c>
      <c r="V74">
        <f>INDEX(Data!$C$2:$W$197,MATCH(Decomp!$I74,Data!$A$2:$A$197,0),MATCH(Decomp!V$62,Data!$C$1:$W$1,0))*Decomp!V$61</f>
        <v>0</v>
      </c>
      <c r="W74">
        <f>INDEX(Data!$C$2:$W$197,MATCH(Decomp!$I74,Data!$A$2:$A$197,0),MATCH(Decomp!W$62,Data!$C$1:$W$1,0))*Decomp!W$61</f>
        <v>0</v>
      </c>
      <c r="Y74" s="4"/>
    </row>
    <row r="75" spans="1:25" x14ac:dyDescent="0.3">
      <c r="A75">
        <f t="shared" si="8"/>
        <v>2019</v>
      </c>
      <c r="B75">
        <f t="shared" si="9"/>
        <v>8061.7367039999999</v>
      </c>
      <c r="C75">
        <f t="shared" si="10"/>
        <v>8548.0543736441414</v>
      </c>
      <c r="D75">
        <f t="shared" si="11"/>
        <v>-486.31766964414146</v>
      </c>
      <c r="E75">
        <f t="shared" si="12"/>
        <v>236504.87580810831</v>
      </c>
      <c r="F75">
        <f t="shared" si="15"/>
        <v>372425.2239914402</v>
      </c>
      <c r="G75" s="1">
        <f t="shared" si="13"/>
        <v>-6.0324181686911796E-2</v>
      </c>
      <c r="I75" s="2" t="s">
        <v>26</v>
      </c>
      <c r="J75">
        <v>8061.7367039999999</v>
      </c>
      <c r="K75">
        <f t="shared" si="14"/>
        <v>13157.705457</v>
      </c>
      <c r="L75">
        <f>INDEX(Data!$C$2:$W$197,MATCH(Decomp!$I75,Data!$A$2:$A$197,0),MATCH(Decomp!L$62,Data!$C$1:$W$1,0))*Decomp!L$61</f>
        <v>280.89066008499998</v>
      </c>
      <c r="M75">
        <f>INDEX(Data!$C$2:$W$197,MATCH(Decomp!$I75,Data!$A$2:$A$197,0),MATCH(Decomp!M$62,Data!$C$1:$W$1,0))*Decomp!M$61</f>
        <v>-2018.3342634408605</v>
      </c>
      <c r="N75">
        <f>INDEX(Data!$C$2:$W$197,MATCH(Decomp!$I75,Data!$A$2:$A$197,0),MATCH(Decomp!N$62,Data!$C$1:$W$1,0))*Decomp!N$61</f>
        <v>-4543.0259999999998</v>
      </c>
      <c r="O75">
        <f>INDEX(Data!$C$2:$W$197,MATCH(Decomp!$I75,Data!$A$2:$A$197,0),MATCH(Decomp!O$62,Data!$C$1:$W$1,0))*Decomp!O$61</f>
        <v>0</v>
      </c>
      <c r="P75">
        <f>INDEX(Data!$C$2:$W$197,MATCH(Decomp!$I75,Data!$A$2:$A$197,0),MATCH(Decomp!P$62,Data!$C$1:$W$1,0))*Decomp!P$61</f>
        <v>0</v>
      </c>
      <c r="Q75">
        <f>INDEX(Data!$C$2:$W$197,MATCH(Decomp!$I75,Data!$A$2:$A$197,0),MATCH(Decomp!Q$62,Data!$C$1:$W$1,0))*Decomp!Q$61</f>
        <v>0</v>
      </c>
      <c r="R75">
        <f>INDEX(Data!$C$2:$W$197,MATCH(Decomp!$I75,Data!$A$2:$A$197,0),MATCH(Decomp!R$62,Data!$C$1:$W$1,0))*Decomp!R$61</f>
        <v>0</v>
      </c>
      <c r="S75">
        <f>INDEX(Data!$C$2:$W$197,MATCH(Decomp!$I75,Data!$A$2:$A$197,0),MATCH(Decomp!S$62,Data!$C$1:$W$1,0))*Decomp!S$61</f>
        <v>0</v>
      </c>
      <c r="T75">
        <f>INDEX(Data!$C$2:$W$197,MATCH(Decomp!$I75,Data!$A$2:$A$197,0),MATCH(Decomp!T$62,Data!$C$1:$W$1,0))*Decomp!T$61</f>
        <v>0</v>
      </c>
      <c r="U75">
        <f>INDEX(Data!$C$2:$W$197,MATCH(Decomp!$I75,Data!$A$2:$A$197,0),MATCH(Decomp!U$62,Data!$C$1:$W$1,0))*Decomp!U$61</f>
        <v>1670.81852</v>
      </c>
      <c r="V75">
        <f>INDEX(Data!$C$2:$W$197,MATCH(Decomp!$I75,Data!$A$2:$A$197,0),MATCH(Decomp!V$62,Data!$C$1:$W$1,0))*Decomp!V$61</f>
        <v>0</v>
      </c>
      <c r="W75">
        <f>INDEX(Data!$C$2:$W$197,MATCH(Decomp!$I75,Data!$A$2:$A$197,0),MATCH(Decomp!W$62,Data!$C$1:$W$1,0))*Decomp!W$61</f>
        <v>0</v>
      </c>
      <c r="Y75" s="4"/>
    </row>
    <row r="76" spans="1:25" x14ac:dyDescent="0.3">
      <c r="A76">
        <f t="shared" si="8"/>
        <v>2019</v>
      </c>
      <c r="B76">
        <f t="shared" si="9"/>
        <v>8095.9279100000003</v>
      </c>
      <c r="C76">
        <f t="shared" si="10"/>
        <v>8694.4939548418206</v>
      </c>
      <c r="D76">
        <f t="shared" si="11"/>
        <v>-598.56604484182026</v>
      </c>
      <c r="E76">
        <f t="shared" si="12"/>
        <v>358281.31003757997</v>
      </c>
      <c r="F76">
        <f t="shared" si="15"/>
        <v>12599.697734518873</v>
      </c>
      <c r="G76" s="1">
        <f t="shared" si="13"/>
        <v>-7.3934211309179043E-2</v>
      </c>
      <c r="I76" s="2" t="s">
        <v>27</v>
      </c>
      <c r="J76">
        <v>8095.9279100000003</v>
      </c>
      <c r="K76">
        <f t="shared" si="14"/>
        <v>13157.705457</v>
      </c>
      <c r="L76">
        <f>INDEX(Data!$C$2:$W$197,MATCH(Decomp!$I76,Data!$A$2:$A$197,0),MATCH(Decomp!L$62,Data!$C$1:$W$1,0))*Decomp!L$61</f>
        <v>278.67154712600001</v>
      </c>
      <c r="M76">
        <f>INDEX(Data!$C$2:$W$197,MATCH(Decomp!$I76,Data!$A$2:$A$197,0),MATCH(Decomp!M$62,Data!$C$1:$W$1,0))*Decomp!M$61</f>
        <v>-1810.2940652841783</v>
      </c>
      <c r="N76">
        <f>INDEX(Data!$C$2:$W$197,MATCH(Decomp!$I76,Data!$A$2:$A$197,0),MATCH(Decomp!N$62,Data!$C$1:$W$1,0))*Decomp!N$61</f>
        <v>-4543.0259999999998</v>
      </c>
      <c r="O76">
        <f>INDEX(Data!$C$2:$W$197,MATCH(Decomp!$I76,Data!$A$2:$A$197,0),MATCH(Decomp!O$62,Data!$C$1:$W$1,0))*Decomp!O$61</f>
        <v>0</v>
      </c>
      <c r="P76">
        <f>INDEX(Data!$C$2:$W$197,MATCH(Decomp!$I76,Data!$A$2:$A$197,0),MATCH(Decomp!P$62,Data!$C$1:$W$1,0))*Decomp!P$61</f>
        <v>0</v>
      </c>
      <c r="Q76">
        <f>INDEX(Data!$C$2:$W$197,MATCH(Decomp!$I76,Data!$A$2:$A$197,0),MATCH(Decomp!Q$62,Data!$C$1:$W$1,0))*Decomp!Q$61</f>
        <v>0</v>
      </c>
      <c r="R76">
        <f>INDEX(Data!$C$2:$W$197,MATCH(Decomp!$I76,Data!$A$2:$A$197,0),MATCH(Decomp!R$62,Data!$C$1:$W$1,0))*Decomp!R$61</f>
        <v>0</v>
      </c>
      <c r="S76">
        <f>INDEX(Data!$C$2:$W$197,MATCH(Decomp!$I76,Data!$A$2:$A$197,0),MATCH(Decomp!S$62,Data!$C$1:$W$1,0))*Decomp!S$61</f>
        <v>0</v>
      </c>
      <c r="T76">
        <f>INDEX(Data!$C$2:$W$197,MATCH(Decomp!$I76,Data!$A$2:$A$197,0),MATCH(Decomp!T$62,Data!$C$1:$W$1,0))*Decomp!T$61</f>
        <v>0</v>
      </c>
      <c r="U76">
        <f>INDEX(Data!$C$2:$W$197,MATCH(Decomp!$I76,Data!$A$2:$A$197,0),MATCH(Decomp!U$62,Data!$C$1:$W$1,0))*Decomp!U$61</f>
        <v>1611.4370160000001</v>
      </c>
      <c r="V76">
        <f>INDEX(Data!$C$2:$W$197,MATCH(Decomp!$I76,Data!$A$2:$A$197,0),MATCH(Decomp!V$62,Data!$C$1:$W$1,0))*Decomp!V$61</f>
        <v>0</v>
      </c>
      <c r="W76">
        <f>INDEX(Data!$C$2:$W$197,MATCH(Decomp!$I76,Data!$A$2:$A$197,0),MATCH(Decomp!W$62,Data!$C$1:$W$1,0))*Decomp!W$61</f>
        <v>0</v>
      </c>
      <c r="Y76" s="4"/>
    </row>
    <row r="77" spans="1:25" x14ac:dyDescent="0.3">
      <c r="A77">
        <f t="shared" si="8"/>
        <v>2019</v>
      </c>
      <c r="B77">
        <f t="shared" si="9"/>
        <v>8541.4192189999994</v>
      </c>
      <c r="C77">
        <f t="shared" si="10"/>
        <v>8284.7341733129906</v>
      </c>
      <c r="D77">
        <f t="shared" si="11"/>
        <v>256.68504568700882</v>
      </c>
      <c r="E77">
        <f t="shared" si="12"/>
        <v>65887.212679341814</v>
      </c>
      <c r="F77">
        <f t="shared" si="15"/>
        <v>731454.42785075144</v>
      </c>
      <c r="G77" s="1">
        <f t="shared" si="13"/>
        <v>3.0051802763178346E-2</v>
      </c>
      <c r="I77" s="2" t="s">
        <v>28</v>
      </c>
      <c r="J77">
        <v>8541.4192189999994</v>
      </c>
      <c r="K77">
        <f t="shared" si="14"/>
        <v>13157.705457</v>
      </c>
      <c r="L77">
        <f>INDEX(Data!$C$2:$W$197,MATCH(Decomp!$I77,Data!$A$2:$A$197,0),MATCH(Decomp!L$62,Data!$C$1:$W$1,0))*Decomp!L$61</f>
        <v>341.054748356</v>
      </c>
      <c r="M77">
        <f>INDEX(Data!$C$2:$W$197,MATCH(Decomp!$I77,Data!$A$2:$A$197,0),MATCH(Decomp!M$62,Data!$C$1:$W$1,0))*Decomp!M$61</f>
        <v>-2276.5131720430113</v>
      </c>
      <c r="N77">
        <f>INDEX(Data!$C$2:$W$197,MATCH(Decomp!$I77,Data!$A$2:$A$197,0),MATCH(Decomp!N$62,Data!$C$1:$W$1,0))*Decomp!N$61</f>
        <v>-4543.0259999999998</v>
      </c>
      <c r="O77">
        <f>INDEX(Data!$C$2:$W$197,MATCH(Decomp!$I77,Data!$A$2:$A$197,0),MATCH(Decomp!O$62,Data!$C$1:$W$1,0))*Decomp!O$61</f>
        <v>0</v>
      </c>
      <c r="P77">
        <f>INDEX(Data!$C$2:$W$197,MATCH(Decomp!$I77,Data!$A$2:$A$197,0),MATCH(Decomp!P$62,Data!$C$1:$W$1,0))*Decomp!P$61</f>
        <v>0</v>
      </c>
      <c r="Q77">
        <f>INDEX(Data!$C$2:$W$197,MATCH(Decomp!$I77,Data!$A$2:$A$197,0),MATCH(Decomp!Q$62,Data!$C$1:$W$1,0))*Decomp!Q$61</f>
        <v>0</v>
      </c>
      <c r="R77">
        <f>INDEX(Data!$C$2:$W$197,MATCH(Decomp!$I77,Data!$A$2:$A$197,0),MATCH(Decomp!R$62,Data!$C$1:$W$1,0))*Decomp!R$61</f>
        <v>0</v>
      </c>
      <c r="S77">
        <f>INDEX(Data!$C$2:$W$197,MATCH(Decomp!$I77,Data!$A$2:$A$197,0),MATCH(Decomp!S$62,Data!$C$1:$W$1,0))*Decomp!S$61</f>
        <v>0</v>
      </c>
      <c r="T77">
        <f>INDEX(Data!$C$2:$W$197,MATCH(Decomp!$I77,Data!$A$2:$A$197,0),MATCH(Decomp!T$62,Data!$C$1:$W$1,0))*Decomp!T$61</f>
        <v>0</v>
      </c>
      <c r="U77">
        <f>INDEX(Data!$C$2:$W$197,MATCH(Decomp!$I77,Data!$A$2:$A$197,0),MATCH(Decomp!U$62,Data!$C$1:$W$1,0))*Decomp!U$61</f>
        <v>1605.51314</v>
      </c>
      <c r="V77">
        <f>INDEX(Data!$C$2:$W$197,MATCH(Decomp!$I77,Data!$A$2:$A$197,0),MATCH(Decomp!V$62,Data!$C$1:$W$1,0))*Decomp!V$61</f>
        <v>0</v>
      </c>
      <c r="W77">
        <f>INDEX(Data!$C$2:$W$197,MATCH(Decomp!$I77,Data!$A$2:$A$197,0),MATCH(Decomp!W$62,Data!$C$1:$W$1,0))*Decomp!W$61</f>
        <v>0</v>
      </c>
      <c r="Y77" s="4"/>
    </row>
    <row r="78" spans="1:25" x14ac:dyDescent="0.3">
      <c r="A78">
        <f t="shared" si="8"/>
        <v>2019</v>
      </c>
      <c r="B78">
        <f t="shared" si="9"/>
        <v>8766.3437250000006</v>
      </c>
      <c r="C78">
        <f t="shared" si="10"/>
        <v>8760.5303971618123</v>
      </c>
      <c r="D78">
        <f t="shared" si="11"/>
        <v>5.8133278381883429</v>
      </c>
      <c r="E78">
        <f t="shared" si="12"/>
        <v>33.794780554255553</v>
      </c>
      <c r="F78">
        <f t="shared" si="15"/>
        <v>62936.618816418195</v>
      </c>
      <c r="G78" s="1">
        <f t="shared" si="13"/>
        <v>6.6314167234964797E-4</v>
      </c>
      <c r="I78" s="2" t="s">
        <v>29</v>
      </c>
      <c r="J78">
        <v>8766.3437250000006</v>
      </c>
      <c r="K78">
        <f t="shared" si="14"/>
        <v>13157.705457</v>
      </c>
      <c r="L78">
        <f>INDEX(Data!$C$2:$W$197,MATCH(Decomp!$I78,Data!$A$2:$A$197,0),MATCH(Decomp!L$62,Data!$C$1:$W$1,0))*Decomp!L$61</f>
        <v>297.85507233999999</v>
      </c>
      <c r="M78">
        <f>INDEX(Data!$C$2:$W$197,MATCH(Decomp!$I78,Data!$A$2:$A$197,0),MATCH(Decomp!M$62,Data!$C$1:$W$1,0))*Decomp!M$61</f>
        <v>-1792.9177841781877</v>
      </c>
      <c r="N78">
        <f>INDEX(Data!$C$2:$W$197,MATCH(Decomp!$I78,Data!$A$2:$A$197,0),MATCH(Decomp!N$62,Data!$C$1:$W$1,0))*Decomp!N$61</f>
        <v>-4543.0259999999998</v>
      </c>
      <c r="O78">
        <f>INDEX(Data!$C$2:$W$197,MATCH(Decomp!$I78,Data!$A$2:$A$197,0),MATCH(Decomp!O$62,Data!$C$1:$W$1,0))*Decomp!O$61</f>
        <v>0</v>
      </c>
      <c r="P78">
        <f>INDEX(Data!$C$2:$W$197,MATCH(Decomp!$I78,Data!$A$2:$A$197,0),MATCH(Decomp!P$62,Data!$C$1:$W$1,0))*Decomp!P$61</f>
        <v>0</v>
      </c>
      <c r="Q78">
        <f>INDEX(Data!$C$2:$W$197,MATCH(Decomp!$I78,Data!$A$2:$A$197,0),MATCH(Decomp!Q$62,Data!$C$1:$W$1,0))*Decomp!Q$61</f>
        <v>0</v>
      </c>
      <c r="R78">
        <f>INDEX(Data!$C$2:$W$197,MATCH(Decomp!$I78,Data!$A$2:$A$197,0),MATCH(Decomp!R$62,Data!$C$1:$W$1,0))*Decomp!R$61</f>
        <v>0</v>
      </c>
      <c r="S78">
        <f>INDEX(Data!$C$2:$W$197,MATCH(Decomp!$I78,Data!$A$2:$A$197,0),MATCH(Decomp!S$62,Data!$C$1:$W$1,0))*Decomp!S$61</f>
        <v>0</v>
      </c>
      <c r="T78">
        <f>INDEX(Data!$C$2:$W$197,MATCH(Decomp!$I78,Data!$A$2:$A$197,0),MATCH(Decomp!T$62,Data!$C$1:$W$1,0))*Decomp!T$61</f>
        <v>0</v>
      </c>
      <c r="U78">
        <f>INDEX(Data!$C$2:$W$197,MATCH(Decomp!$I78,Data!$A$2:$A$197,0),MATCH(Decomp!U$62,Data!$C$1:$W$1,0))*Decomp!U$61</f>
        <v>1640.913652</v>
      </c>
      <c r="V78">
        <f>INDEX(Data!$C$2:$W$197,MATCH(Decomp!$I78,Data!$A$2:$A$197,0),MATCH(Decomp!V$62,Data!$C$1:$W$1,0))*Decomp!V$61</f>
        <v>0</v>
      </c>
      <c r="W78">
        <f>INDEX(Data!$C$2:$W$197,MATCH(Decomp!$I78,Data!$A$2:$A$197,0),MATCH(Decomp!W$62,Data!$C$1:$W$1,0))*Decomp!W$61</f>
        <v>0</v>
      </c>
      <c r="Y78" s="4"/>
    </row>
    <row r="79" spans="1:25" x14ac:dyDescent="0.3">
      <c r="A79">
        <f t="shared" si="8"/>
        <v>2019</v>
      </c>
      <c r="B79">
        <f t="shared" si="9"/>
        <v>8536.0558920000003</v>
      </c>
      <c r="C79">
        <f t="shared" si="10"/>
        <v>9211.5389678720312</v>
      </c>
      <c r="D79">
        <f t="shared" si="11"/>
        <v>-675.48307587203089</v>
      </c>
      <c r="E79">
        <f t="shared" si="12"/>
        <v>456277.38578953984</v>
      </c>
      <c r="F79">
        <f t="shared" si="15"/>
        <v>464164.78970847803</v>
      </c>
      <c r="G79" s="1">
        <f t="shared" si="13"/>
        <v>-7.9132925606203483E-2</v>
      </c>
      <c r="I79" s="2" t="s">
        <v>30</v>
      </c>
      <c r="J79">
        <v>8536.0558920000003</v>
      </c>
      <c r="K79">
        <f t="shared" si="14"/>
        <v>13157.705457</v>
      </c>
      <c r="L79">
        <f>INDEX(Data!$C$2:$W$197,MATCH(Decomp!$I79,Data!$A$2:$A$197,0),MATCH(Decomp!L$62,Data!$C$1:$W$1,0))*Decomp!L$61</f>
        <v>369.430538743</v>
      </c>
      <c r="M79">
        <f>INDEX(Data!$C$2:$W$197,MATCH(Decomp!$I79,Data!$A$2:$A$197,0),MATCH(Decomp!M$62,Data!$C$1:$W$1,0))*Decomp!M$61</f>
        <v>-1296.2204838709679</v>
      </c>
      <c r="N79">
        <f>INDEX(Data!$C$2:$W$197,MATCH(Decomp!$I79,Data!$A$2:$A$197,0),MATCH(Decomp!N$62,Data!$C$1:$W$1,0))*Decomp!N$61</f>
        <v>-4543.0259999999998</v>
      </c>
      <c r="O79">
        <f>INDEX(Data!$C$2:$W$197,MATCH(Decomp!$I79,Data!$A$2:$A$197,0),MATCH(Decomp!O$62,Data!$C$1:$W$1,0))*Decomp!O$61</f>
        <v>0</v>
      </c>
      <c r="P79">
        <f>INDEX(Data!$C$2:$W$197,MATCH(Decomp!$I79,Data!$A$2:$A$197,0),MATCH(Decomp!P$62,Data!$C$1:$W$1,0))*Decomp!P$61</f>
        <v>0</v>
      </c>
      <c r="Q79">
        <f>INDEX(Data!$C$2:$W$197,MATCH(Decomp!$I79,Data!$A$2:$A$197,0),MATCH(Decomp!Q$62,Data!$C$1:$W$1,0))*Decomp!Q$61</f>
        <v>0</v>
      </c>
      <c r="R79">
        <f>INDEX(Data!$C$2:$W$197,MATCH(Decomp!$I79,Data!$A$2:$A$197,0),MATCH(Decomp!R$62,Data!$C$1:$W$1,0))*Decomp!R$61</f>
        <v>0</v>
      </c>
      <c r="S79">
        <f>INDEX(Data!$C$2:$W$197,MATCH(Decomp!$I79,Data!$A$2:$A$197,0),MATCH(Decomp!S$62,Data!$C$1:$W$1,0))*Decomp!S$61</f>
        <v>0</v>
      </c>
      <c r="T79">
        <f>INDEX(Data!$C$2:$W$197,MATCH(Decomp!$I79,Data!$A$2:$A$197,0),MATCH(Decomp!T$62,Data!$C$1:$W$1,0))*Decomp!T$61</f>
        <v>0</v>
      </c>
      <c r="U79">
        <f>INDEX(Data!$C$2:$W$197,MATCH(Decomp!$I79,Data!$A$2:$A$197,0),MATCH(Decomp!U$62,Data!$C$1:$W$1,0))*Decomp!U$61</f>
        <v>1523.6494559999999</v>
      </c>
      <c r="V79">
        <f>INDEX(Data!$C$2:$W$197,MATCH(Decomp!$I79,Data!$A$2:$A$197,0),MATCH(Decomp!V$62,Data!$C$1:$W$1,0))*Decomp!V$61</f>
        <v>0</v>
      </c>
      <c r="W79">
        <f>INDEX(Data!$C$2:$W$197,MATCH(Decomp!$I79,Data!$A$2:$A$197,0),MATCH(Decomp!W$62,Data!$C$1:$W$1,0))*Decomp!W$61</f>
        <v>0</v>
      </c>
      <c r="Y79" s="4"/>
    </row>
    <row r="80" spans="1:25" x14ac:dyDescent="0.3">
      <c r="A80">
        <f t="shared" si="8"/>
        <v>2019</v>
      </c>
      <c r="B80">
        <f t="shared" si="9"/>
        <v>8982.5528250000007</v>
      </c>
      <c r="C80">
        <f t="shared" si="10"/>
        <v>9583.3354911001516</v>
      </c>
      <c r="D80">
        <f t="shared" si="11"/>
        <v>-600.78266610015089</v>
      </c>
      <c r="E80">
        <f t="shared" si="12"/>
        <v>360939.8118864054</v>
      </c>
      <c r="F80">
        <f t="shared" si="15"/>
        <v>5580.1512200867855</v>
      </c>
      <c r="G80" s="1">
        <f t="shared" si="13"/>
        <v>-6.6883287836400879E-2</v>
      </c>
      <c r="I80" s="2" t="s">
        <v>31</v>
      </c>
      <c r="J80">
        <v>8982.5528250000007</v>
      </c>
      <c r="K80">
        <f t="shared" si="14"/>
        <v>13157.705457</v>
      </c>
      <c r="L80">
        <f>INDEX(Data!$C$2:$W$197,MATCH(Decomp!$I80,Data!$A$2:$A$197,0),MATCH(Decomp!L$62,Data!$C$1:$W$1,0))*Decomp!L$61</f>
        <v>724.60835234900003</v>
      </c>
      <c r="M80">
        <f>INDEX(Data!$C$2:$W$197,MATCH(Decomp!$I80,Data!$A$2:$A$197,0),MATCH(Decomp!M$62,Data!$C$1:$W$1,0))*Decomp!M$61</f>
        <v>-1205.517638248848</v>
      </c>
      <c r="N80">
        <f>INDEX(Data!$C$2:$W$197,MATCH(Decomp!$I80,Data!$A$2:$A$197,0),MATCH(Decomp!N$62,Data!$C$1:$W$1,0))*Decomp!N$61</f>
        <v>-4543.0259999999998</v>
      </c>
      <c r="O80">
        <f>INDEX(Data!$C$2:$W$197,MATCH(Decomp!$I80,Data!$A$2:$A$197,0),MATCH(Decomp!O$62,Data!$C$1:$W$1,0))*Decomp!O$61</f>
        <v>0</v>
      </c>
      <c r="P80">
        <f>INDEX(Data!$C$2:$W$197,MATCH(Decomp!$I80,Data!$A$2:$A$197,0),MATCH(Decomp!P$62,Data!$C$1:$W$1,0))*Decomp!P$61</f>
        <v>0</v>
      </c>
      <c r="Q80">
        <f>INDEX(Data!$C$2:$W$197,MATCH(Decomp!$I80,Data!$A$2:$A$197,0),MATCH(Decomp!Q$62,Data!$C$1:$W$1,0))*Decomp!Q$61</f>
        <v>0</v>
      </c>
      <c r="R80">
        <f>INDEX(Data!$C$2:$W$197,MATCH(Decomp!$I80,Data!$A$2:$A$197,0),MATCH(Decomp!R$62,Data!$C$1:$W$1,0))*Decomp!R$61</f>
        <v>0</v>
      </c>
      <c r="S80">
        <f>INDEX(Data!$C$2:$W$197,MATCH(Decomp!$I80,Data!$A$2:$A$197,0),MATCH(Decomp!S$62,Data!$C$1:$W$1,0))*Decomp!S$61</f>
        <v>0</v>
      </c>
      <c r="T80">
        <f>INDEX(Data!$C$2:$W$197,MATCH(Decomp!$I80,Data!$A$2:$A$197,0),MATCH(Decomp!T$62,Data!$C$1:$W$1,0))*Decomp!T$61</f>
        <v>0</v>
      </c>
      <c r="U80">
        <f>INDEX(Data!$C$2:$W$197,MATCH(Decomp!$I80,Data!$A$2:$A$197,0),MATCH(Decomp!U$62,Data!$C$1:$W$1,0))*Decomp!U$61</f>
        <v>1449.5653199999999</v>
      </c>
      <c r="V80">
        <f>INDEX(Data!$C$2:$W$197,MATCH(Decomp!$I80,Data!$A$2:$A$197,0),MATCH(Decomp!V$62,Data!$C$1:$W$1,0))*Decomp!V$61</f>
        <v>0</v>
      </c>
      <c r="W80">
        <f>INDEX(Data!$C$2:$W$197,MATCH(Decomp!$I80,Data!$A$2:$A$197,0),MATCH(Decomp!W$62,Data!$C$1:$W$1,0))*Decomp!W$61</f>
        <v>0</v>
      </c>
      <c r="Y80" s="4"/>
    </row>
    <row r="81" spans="1:25" x14ac:dyDescent="0.3">
      <c r="A81">
        <f t="shared" si="8"/>
        <v>2019</v>
      </c>
      <c r="B81">
        <f t="shared" si="9"/>
        <v>6400.781524</v>
      </c>
      <c r="C81">
        <f t="shared" si="10"/>
        <v>6270.3453247744528</v>
      </c>
      <c r="D81">
        <f t="shared" si="11"/>
        <v>130.43619922554717</v>
      </c>
      <c r="E81">
        <f t="shared" si="12"/>
        <v>17013.602068406632</v>
      </c>
      <c r="F81">
        <f t="shared" si="15"/>
        <v>534681.02900820132</v>
      </c>
      <c r="G81" s="1">
        <f t="shared" si="13"/>
        <v>2.037816768725368E-2</v>
      </c>
      <c r="I81" s="2" t="s">
        <v>32</v>
      </c>
      <c r="J81">
        <v>6400.781524</v>
      </c>
      <c r="K81">
        <f t="shared" si="14"/>
        <v>13157.705457</v>
      </c>
      <c r="L81">
        <f>INDEX(Data!$C$2:$W$197,MATCH(Decomp!$I81,Data!$A$2:$A$197,0),MATCH(Decomp!L$62,Data!$C$1:$W$1,0))*Decomp!L$61</f>
        <v>828.74619881899991</v>
      </c>
      <c r="M81">
        <f>INDEX(Data!$C$2:$W$197,MATCH(Decomp!$I81,Data!$A$2:$A$197,0),MATCH(Decomp!M$62,Data!$C$1:$W$1,0))*Decomp!M$61</f>
        <v>-601.985971044547</v>
      </c>
      <c r="N81">
        <f>INDEX(Data!$C$2:$W$197,MATCH(Decomp!$I81,Data!$A$2:$A$197,0),MATCH(Decomp!N$62,Data!$C$1:$W$1,0))*Decomp!N$61</f>
        <v>-4543.0259999999998</v>
      </c>
      <c r="O81">
        <f>INDEX(Data!$C$2:$W$197,MATCH(Decomp!$I81,Data!$A$2:$A$197,0),MATCH(Decomp!O$62,Data!$C$1:$W$1,0))*Decomp!O$61</f>
        <v>0</v>
      </c>
      <c r="P81">
        <f>INDEX(Data!$C$2:$W$197,MATCH(Decomp!$I81,Data!$A$2:$A$197,0),MATCH(Decomp!P$62,Data!$C$1:$W$1,0))*Decomp!P$61</f>
        <v>0</v>
      </c>
      <c r="Q81">
        <f>INDEX(Data!$C$2:$W$197,MATCH(Decomp!$I81,Data!$A$2:$A$197,0),MATCH(Decomp!Q$62,Data!$C$1:$W$1,0))*Decomp!Q$61</f>
        <v>0</v>
      </c>
      <c r="R81">
        <f>INDEX(Data!$C$2:$W$197,MATCH(Decomp!$I81,Data!$A$2:$A$197,0),MATCH(Decomp!R$62,Data!$C$1:$W$1,0))*Decomp!R$61</f>
        <v>0</v>
      </c>
      <c r="S81">
        <f>INDEX(Data!$C$2:$W$197,MATCH(Decomp!$I81,Data!$A$2:$A$197,0),MATCH(Decomp!S$62,Data!$C$1:$W$1,0))*Decomp!S$61</f>
        <v>0</v>
      </c>
      <c r="T81">
        <f>INDEX(Data!$C$2:$W$197,MATCH(Decomp!$I81,Data!$A$2:$A$197,0),MATCH(Decomp!T$62,Data!$C$1:$W$1,0))*Decomp!T$61</f>
        <v>0</v>
      </c>
      <c r="U81">
        <f>INDEX(Data!$C$2:$W$197,MATCH(Decomp!$I81,Data!$A$2:$A$197,0),MATCH(Decomp!U$62,Data!$C$1:$W$1,0))*Decomp!U$61</f>
        <v>1155.8695399999999</v>
      </c>
      <c r="V81">
        <f>INDEX(Data!$C$2:$W$197,MATCH(Decomp!$I81,Data!$A$2:$A$197,0),MATCH(Decomp!V$62,Data!$C$1:$W$1,0))*Decomp!V$61</f>
        <v>0</v>
      </c>
      <c r="W81">
        <f>INDEX(Data!$C$2:$W$197,MATCH(Decomp!$I81,Data!$A$2:$A$197,0),MATCH(Decomp!W$62,Data!$C$1:$W$1,0))*Decomp!W$61</f>
        <v>-3726.9639000000002</v>
      </c>
      <c r="Y81" s="4"/>
    </row>
    <row r="82" spans="1:25" x14ac:dyDescent="0.3">
      <c r="A82">
        <f t="shared" si="8"/>
        <v>2019</v>
      </c>
      <c r="B82">
        <f t="shared" si="9"/>
        <v>13755.57821</v>
      </c>
      <c r="C82">
        <f t="shared" si="10"/>
        <v>14847.915710652516</v>
      </c>
      <c r="D82">
        <f t="shared" si="11"/>
        <v>-1092.3375006525166</v>
      </c>
      <c r="E82">
        <f t="shared" si="12"/>
        <v>1193201.2153317868</v>
      </c>
      <c r="F82">
        <f t="shared" si="15"/>
        <v>1495175.5211134893</v>
      </c>
      <c r="G82" s="1">
        <f t="shared" si="13"/>
        <v>-7.9410511428622571E-2</v>
      </c>
      <c r="I82" s="2" t="s">
        <v>33</v>
      </c>
      <c r="J82">
        <v>13755.57821</v>
      </c>
      <c r="K82">
        <f t="shared" si="14"/>
        <v>13157.705457</v>
      </c>
      <c r="L82">
        <f>INDEX(Data!$C$2:$W$197,MATCH(Decomp!$I82,Data!$A$2:$A$197,0),MATCH(Decomp!L$62,Data!$C$1:$W$1,0))*Decomp!L$61</f>
        <v>988.57565158800003</v>
      </c>
      <c r="M82">
        <f>INDEX(Data!$C$2:$W$197,MATCH(Decomp!$I82,Data!$A$2:$A$197,0),MATCH(Decomp!M$62,Data!$C$1:$W$1,0))*Decomp!M$61</f>
        <v>-1395.133241935484</v>
      </c>
      <c r="N82">
        <f>INDEX(Data!$C$2:$W$197,MATCH(Decomp!$I82,Data!$A$2:$A$197,0),MATCH(Decomp!N$62,Data!$C$1:$W$1,0))*Decomp!N$61</f>
        <v>-4543.0259999999998</v>
      </c>
      <c r="O82">
        <f>INDEX(Data!$C$2:$W$197,MATCH(Decomp!$I82,Data!$A$2:$A$197,0),MATCH(Decomp!O$62,Data!$C$1:$W$1,0))*Decomp!O$61</f>
        <v>0</v>
      </c>
      <c r="P82">
        <f>INDEX(Data!$C$2:$W$197,MATCH(Decomp!$I82,Data!$A$2:$A$197,0),MATCH(Decomp!P$62,Data!$C$1:$W$1,0))*Decomp!P$61</f>
        <v>0</v>
      </c>
      <c r="Q82">
        <f>INDEX(Data!$C$2:$W$197,MATCH(Decomp!$I82,Data!$A$2:$A$197,0),MATCH(Decomp!Q$62,Data!$C$1:$W$1,0))*Decomp!Q$61</f>
        <v>0</v>
      </c>
      <c r="R82">
        <f>INDEX(Data!$C$2:$W$197,MATCH(Decomp!$I82,Data!$A$2:$A$197,0),MATCH(Decomp!R$62,Data!$C$1:$W$1,0))*Decomp!R$61</f>
        <v>0</v>
      </c>
      <c r="S82">
        <f>INDEX(Data!$C$2:$W$197,MATCH(Decomp!$I82,Data!$A$2:$A$197,0),MATCH(Decomp!S$62,Data!$C$1:$W$1,0))*Decomp!S$61</f>
        <v>0</v>
      </c>
      <c r="T82">
        <f>INDEX(Data!$C$2:$W$197,MATCH(Decomp!$I82,Data!$A$2:$A$197,0),MATCH(Decomp!T$62,Data!$C$1:$W$1,0))*Decomp!T$61</f>
        <v>0</v>
      </c>
      <c r="U82">
        <f>INDEX(Data!$C$2:$W$197,MATCH(Decomp!$I82,Data!$A$2:$A$197,0),MATCH(Decomp!U$62,Data!$C$1:$W$1,0))*Decomp!U$61</f>
        <v>1441.8571440000001</v>
      </c>
      <c r="V82">
        <f>INDEX(Data!$C$2:$W$197,MATCH(Decomp!$I82,Data!$A$2:$A$197,0),MATCH(Decomp!V$62,Data!$C$1:$W$1,0))*Decomp!V$61</f>
        <v>5197.9367000000002</v>
      </c>
      <c r="W82">
        <f>INDEX(Data!$C$2:$W$197,MATCH(Decomp!$I82,Data!$A$2:$A$197,0),MATCH(Decomp!W$62,Data!$C$1:$W$1,0))*Decomp!W$61</f>
        <v>0</v>
      </c>
      <c r="Y82" s="4"/>
    </row>
    <row r="83" spans="1:25" x14ac:dyDescent="0.3">
      <c r="A83">
        <f t="shared" si="8"/>
        <v>2019</v>
      </c>
      <c r="B83">
        <f t="shared" si="9"/>
        <v>9916.1068460000006</v>
      </c>
      <c r="C83">
        <f t="shared" si="10"/>
        <v>9503.1663485562149</v>
      </c>
      <c r="D83">
        <f t="shared" si="11"/>
        <v>412.94049744378572</v>
      </c>
      <c r="E83">
        <f t="shared" si="12"/>
        <v>170519.85442912119</v>
      </c>
      <c r="F83">
        <f t="shared" si="15"/>
        <v>2265861.8515528115</v>
      </c>
      <c r="G83" s="1">
        <f t="shared" si="13"/>
        <v>4.1643409440506311E-2</v>
      </c>
      <c r="I83" s="2" t="s">
        <v>34</v>
      </c>
      <c r="J83">
        <v>9916.1068460000006</v>
      </c>
      <c r="K83">
        <f t="shared" si="14"/>
        <v>13157.705457</v>
      </c>
      <c r="L83">
        <f>INDEX(Data!$C$2:$W$197,MATCH(Decomp!$I83,Data!$A$2:$A$197,0),MATCH(Decomp!L$62,Data!$C$1:$W$1,0))*Decomp!L$61</f>
        <v>913.75477354700001</v>
      </c>
      <c r="M83">
        <f>INDEX(Data!$C$2:$W$197,MATCH(Decomp!$I83,Data!$A$2:$A$197,0),MATCH(Decomp!M$62,Data!$C$1:$W$1,0))*Decomp!M$61</f>
        <v>-1343.2946059907836</v>
      </c>
      <c r="N83">
        <f>INDEX(Data!$C$2:$W$197,MATCH(Decomp!$I83,Data!$A$2:$A$197,0),MATCH(Decomp!N$62,Data!$C$1:$W$1,0))*Decomp!N$61</f>
        <v>-4543.0259999999998</v>
      </c>
      <c r="O83">
        <f>INDEX(Data!$C$2:$W$197,MATCH(Decomp!$I83,Data!$A$2:$A$197,0),MATCH(Decomp!O$62,Data!$C$1:$W$1,0))*Decomp!O$61</f>
        <v>0</v>
      </c>
      <c r="P83">
        <f>INDEX(Data!$C$2:$W$197,MATCH(Decomp!$I83,Data!$A$2:$A$197,0),MATCH(Decomp!P$62,Data!$C$1:$W$1,0))*Decomp!P$61</f>
        <v>0</v>
      </c>
      <c r="Q83">
        <f>INDEX(Data!$C$2:$W$197,MATCH(Decomp!$I83,Data!$A$2:$A$197,0),MATCH(Decomp!Q$62,Data!$C$1:$W$1,0))*Decomp!Q$61</f>
        <v>0</v>
      </c>
      <c r="R83">
        <f>INDEX(Data!$C$2:$W$197,MATCH(Decomp!$I83,Data!$A$2:$A$197,0),MATCH(Decomp!R$62,Data!$C$1:$W$1,0))*Decomp!R$61</f>
        <v>0</v>
      </c>
      <c r="S83">
        <f>INDEX(Data!$C$2:$W$197,MATCH(Decomp!$I83,Data!$A$2:$A$197,0),MATCH(Decomp!S$62,Data!$C$1:$W$1,0))*Decomp!S$61</f>
        <v>0</v>
      </c>
      <c r="T83">
        <f>INDEX(Data!$C$2:$W$197,MATCH(Decomp!$I83,Data!$A$2:$A$197,0),MATCH(Decomp!T$62,Data!$C$1:$W$1,0))*Decomp!T$61</f>
        <v>0</v>
      </c>
      <c r="U83">
        <f>INDEX(Data!$C$2:$W$197,MATCH(Decomp!$I83,Data!$A$2:$A$197,0),MATCH(Decomp!U$62,Data!$C$1:$W$1,0))*Decomp!U$61</f>
        <v>1318.0267239999998</v>
      </c>
      <c r="V83">
        <f>INDEX(Data!$C$2:$W$197,MATCH(Decomp!$I83,Data!$A$2:$A$197,0),MATCH(Decomp!V$62,Data!$C$1:$W$1,0))*Decomp!V$61</f>
        <v>0</v>
      </c>
      <c r="W83">
        <f>INDEX(Data!$C$2:$W$197,MATCH(Decomp!$I83,Data!$A$2:$A$197,0),MATCH(Decomp!W$62,Data!$C$1:$W$1,0))*Decomp!W$61</f>
        <v>0</v>
      </c>
      <c r="Y83" s="4"/>
    </row>
    <row r="84" spans="1:25" x14ac:dyDescent="0.3">
      <c r="A84">
        <f t="shared" si="8"/>
        <v>2019</v>
      </c>
      <c r="B84">
        <f t="shared" si="9"/>
        <v>9698.2217060000003</v>
      </c>
      <c r="C84">
        <f t="shared" si="10"/>
        <v>10854.873415039079</v>
      </c>
      <c r="D84">
        <f t="shared" si="11"/>
        <v>-1156.6517090390789</v>
      </c>
      <c r="E84">
        <f t="shared" si="12"/>
        <v>1337843.176023022</v>
      </c>
      <c r="F84">
        <f t="shared" si="15"/>
        <v>2463619.6946517476</v>
      </c>
      <c r="G84" s="1">
        <f t="shared" si="13"/>
        <v>-0.11926430887051108</v>
      </c>
      <c r="I84" s="2" t="s">
        <v>35</v>
      </c>
      <c r="J84">
        <v>9698.2217060000003</v>
      </c>
      <c r="K84">
        <f t="shared" si="14"/>
        <v>13157.705457</v>
      </c>
      <c r="L84">
        <f>INDEX(Data!$C$2:$W$197,MATCH(Decomp!$I84,Data!$A$2:$A$197,0),MATCH(Decomp!L$62,Data!$C$1:$W$1,0))*Decomp!L$61</f>
        <v>827.74105829100006</v>
      </c>
      <c r="M84">
        <f>INDEX(Data!$C$2:$W$197,MATCH(Decomp!$I84,Data!$A$2:$A$197,0),MATCH(Decomp!M$62,Data!$C$1:$W$1,0))*Decomp!M$61</f>
        <v>-1354.3884362519202</v>
      </c>
      <c r="N84">
        <f>INDEX(Data!$C$2:$W$197,MATCH(Decomp!$I84,Data!$A$2:$A$197,0),MATCH(Decomp!N$62,Data!$C$1:$W$1,0))*Decomp!N$61</f>
        <v>-4543.0259999999998</v>
      </c>
      <c r="O84">
        <f>INDEX(Data!$C$2:$W$197,MATCH(Decomp!$I84,Data!$A$2:$A$197,0),MATCH(Decomp!O$62,Data!$C$1:$W$1,0))*Decomp!O$61</f>
        <v>0</v>
      </c>
      <c r="P84">
        <f>INDEX(Data!$C$2:$W$197,MATCH(Decomp!$I84,Data!$A$2:$A$197,0),MATCH(Decomp!P$62,Data!$C$1:$W$1,0))*Decomp!P$61</f>
        <v>0</v>
      </c>
      <c r="Q84">
        <f>INDEX(Data!$C$2:$W$197,MATCH(Decomp!$I84,Data!$A$2:$A$197,0),MATCH(Decomp!Q$62,Data!$C$1:$W$1,0))*Decomp!Q$61</f>
        <v>0</v>
      </c>
      <c r="R84">
        <f>INDEX(Data!$C$2:$W$197,MATCH(Decomp!$I84,Data!$A$2:$A$197,0),MATCH(Decomp!R$62,Data!$C$1:$W$1,0))*Decomp!R$61</f>
        <v>0</v>
      </c>
      <c r="S84">
        <f>INDEX(Data!$C$2:$W$197,MATCH(Decomp!$I84,Data!$A$2:$A$197,0),MATCH(Decomp!S$62,Data!$C$1:$W$1,0))*Decomp!S$61</f>
        <v>1490.1389999999999</v>
      </c>
      <c r="T84">
        <f>INDEX(Data!$C$2:$W$197,MATCH(Decomp!$I84,Data!$A$2:$A$197,0),MATCH(Decomp!T$62,Data!$C$1:$W$1,0))*Decomp!T$61</f>
        <v>0</v>
      </c>
      <c r="U84">
        <f>INDEX(Data!$C$2:$W$197,MATCH(Decomp!$I84,Data!$A$2:$A$197,0),MATCH(Decomp!U$62,Data!$C$1:$W$1,0))*Decomp!U$61</f>
        <v>1276.7023360000001</v>
      </c>
      <c r="V84">
        <f>INDEX(Data!$C$2:$W$197,MATCH(Decomp!$I84,Data!$A$2:$A$197,0),MATCH(Decomp!V$62,Data!$C$1:$W$1,0))*Decomp!V$61</f>
        <v>0</v>
      </c>
      <c r="W84">
        <f>INDEX(Data!$C$2:$W$197,MATCH(Decomp!$I84,Data!$A$2:$A$197,0),MATCH(Decomp!W$62,Data!$C$1:$W$1,0))*Decomp!W$61</f>
        <v>0</v>
      </c>
      <c r="Y84" s="4"/>
    </row>
    <row r="85" spans="1:25" x14ac:dyDescent="0.3">
      <c r="A85">
        <f t="shared" si="8"/>
        <v>2019</v>
      </c>
      <c r="B85">
        <f t="shared" si="9"/>
        <v>7874.3554839999997</v>
      </c>
      <c r="C85">
        <f t="shared" si="10"/>
        <v>10269.759258432761</v>
      </c>
      <c r="D85">
        <f t="shared" si="11"/>
        <v>-2395.4037744327616</v>
      </c>
      <c r="E85">
        <f t="shared" si="12"/>
        <v>5737959.2425667206</v>
      </c>
      <c r="F85">
        <f t="shared" si="15"/>
        <v>1534506.6795171145</v>
      </c>
      <c r="G85" s="1">
        <f t="shared" si="13"/>
        <v>-0.30420315406130854</v>
      </c>
      <c r="I85" s="2" t="s">
        <v>36</v>
      </c>
      <c r="J85">
        <v>7874.3554839999997</v>
      </c>
      <c r="K85">
        <f t="shared" si="14"/>
        <v>13157.705457</v>
      </c>
      <c r="L85">
        <f>INDEX(Data!$C$2:$W$197,MATCH(Decomp!$I85,Data!$A$2:$A$197,0),MATCH(Decomp!L$62,Data!$C$1:$W$1,0))*Decomp!L$61</f>
        <v>330.64267952800003</v>
      </c>
      <c r="M85">
        <f>INDEX(Data!$C$2:$W$197,MATCH(Decomp!$I85,Data!$A$2:$A$197,0),MATCH(Decomp!M$62,Data!$C$1:$W$1,0))*Decomp!M$61</f>
        <v>-1200.9527380952381</v>
      </c>
      <c r="N85">
        <f>INDEX(Data!$C$2:$W$197,MATCH(Decomp!$I85,Data!$A$2:$A$197,0),MATCH(Decomp!N$62,Data!$C$1:$W$1,0))*Decomp!N$61</f>
        <v>-4543.0259999999998</v>
      </c>
      <c r="O85">
        <f>INDEX(Data!$C$2:$W$197,MATCH(Decomp!$I85,Data!$A$2:$A$197,0),MATCH(Decomp!O$62,Data!$C$1:$W$1,0))*Decomp!O$61</f>
        <v>0</v>
      </c>
      <c r="P85">
        <f>INDEX(Data!$C$2:$W$197,MATCH(Decomp!$I85,Data!$A$2:$A$197,0),MATCH(Decomp!P$62,Data!$C$1:$W$1,0))*Decomp!P$61</f>
        <v>0</v>
      </c>
      <c r="Q85">
        <f>INDEX(Data!$C$2:$W$197,MATCH(Decomp!$I85,Data!$A$2:$A$197,0),MATCH(Decomp!Q$62,Data!$C$1:$W$1,0))*Decomp!Q$61</f>
        <v>0</v>
      </c>
      <c r="R85">
        <f>INDEX(Data!$C$2:$W$197,MATCH(Decomp!$I85,Data!$A$2:$A$197,0),MATCH(Decomp!R$62,Data!$C$1:$W$1,0))*Decomp!R$61</f>
        <v>0</v>
      </c>
      <c r="S85">
        <f>INDEX(Data!$C$2:$W$197,MATCH(Decomp!$I85,Data!$A$2:$A$197,0),MATCH(Decomp!S$62,Data!$C$1:$W$1,0))*Decomp!S$61</f>
        <v>1490.1389999999999</v>
      </c>
      <c r="T85">
        <f>INDEX(Data!$C$2:$W$197,MATCH(Decomp!$I85,Data!$A$2:$A$197,0),MATCH(Decomp!T$62,Data!$C$1:$W$1,0))*Decomp!T$61</f>
        <v>0</v>
      </c>
      <c r="U85">
        <f>INDEX(Data!$C$2:$W$197,MATCH(Decomp!$I85,Data!$A$2:$A$197,0),MATCH(Decomp!U$62,Data!$C$1:$W$1,0))*Decomp!U$61</f>
        <v>1035.2508600000001</v>
      </c>
      <c r="V85">
        <f>INDEX(Data!$C$2:$W$197,MATCH(Decomp!$I85,Data!$A$2:$A$197,0),MATCH(Decomp!V$62,Data!$C$1:$W$1,0))*Decomp!V$61</f>
        <v>0</v>
      </c>
      <c r="W85">
        <f>INDEX(Data!$C$2:$W$197,MATCH(Decomp!$I85,Data!$A$2:$A$197,0),MATCH(Decomp!W$62,Data!$C$1:$W$1,0))*Decomp!W$61</f>
        <v>0</v>
      </c>
      <c r="Y85" s="4"/>
    </row>
    <row r="86" spans="1:25" x14ac:dyDescent="0.3">
      <c r="A86">
        <f t="shared" si="8"/>
        <v>2019</v>
      </c>
      <c r="B86">
        <f t="shared" si="9"/>
        <v>13148.181490000001</v>
      </c>
      <c r="C86">
        <f t="shared" si="10"/>
        <v>10810.111343195365</v>
      </c>
      <c r="D86">
        <f t="shared" si="11"/>
        <v>2338.0701468046354</v>
      </c>
      <c r="E86">
        <f t="shared" si="12"/>
        <v>5466572.0113790492</v>
      </c>
      <c r="F86">
        <f t="shared" si="15"/>
        <v>22405775.363034539</v>
      </c>
      <c r="G86" s="1">
        <f t="shared" si="13"/>
        <v>0.17782460248079793</v>
      </c>
      <c r="I86" s="2" t="s">
        <v>37</v>
      </c>
      <c r="J86">
        <v>13148.181490000001</v>
      </c>
      <c r="K86">
        <f t="shared" si="14"/>
        <v>13157.705457</v>
      </c>
      <c r="L86">
        <f>INDEX(Data!$C$2:$W$197,MATCH(Decomp!$I86,Data!$A$2:$A$197,0),MATCH(Decomp!L$62,Data!$C$1:$W$1,0))*Decomp!L$61</f>
        <v>818.31697158399993</v>
      </c>
      <c r="M86">
        <f>INDEX(Data!$C$2:$W$197,MATCH(Decomp!$I86,Data!$A$2:$A$197,0),MATCH(Decomp!M$62,Data!$C$1:$W$1,0))*Decomp!M$61</f>
        <v>-1169.0441973886329</v>
      </c>
      <c r="N86">
        <f>INDEX(Data!$C$2:$W$197,MATCH(Decomp!$I86,Data!$A$2:$A$197,0),MATCH(Decomp!N$62,Data!$C$1:$W$1,0))*Decomp!N$61</f>
        <v>-4543.0259999999998</v>
      </c>
      <c r="O86">
        <f>INDEX(Data!$C$2:$W$197,MATCH(Decomp!$I86,Data!$A$2:$A$197,0),MATCH(Decomp!O$62,Data!$C$1:$W$1,0))*Decomp!O$61</f>
        <v>0</v>
      </c>
      <c r="P86">
        <f>INDEX(Data!$C$2:$W$197,MATCH(Decomp!$I86,Data!$A$2:$A$197,0),MATCH(Decomp!P$62,Data!$C$1:$W$1,0))*Decomp!P$61</f>
        <v>0</v>
      </c>
      <c r="Q86">
        <f>INDEX(Data!$C$2:$W$197,MATCH(Decomp!$I86,Data!$A$2:$A$197,0),MATCH(Decomp!Q$62,Data!$C$1:$W$1,0))*Decomp!Q$61</f>
        <v>0</v>
      </c>
      <c r="R86">
        <f>INDEX(Data!$C$2:$W$197,MATCH(Decomp!$I86,Data!$A$2:$A$197,0),MATCH(Decomp!R$62,Data!$C$1:$W$1,0))*Decomp!R$61</f>
        <v>0</v>
      </c>
      <c r="S86">
        <f>INDEX(Data!$C$2:$W$197,MATCH(Decomp!$I86,Data!$A$2:$A$197,0),MATCH(Decomp!S$62,Data!$C$1:$W$1,0))*Decomp!S$61</f>
        <v>1490.1389999999999</v>
      </c>
      <c r="T86">
        <f>INDEX(Data!$C$2:$W$197,MATCH(Decomp!$I86,Data!$A$2:$A$197,0),MATCH(Decomp!T$62,Data!$C$1:$W$1,0))*Decomp!T$61</f>
        <v>0</v>
      </c>
      <c r="U86">
        <f>INDEX(Data!$C$2:$W$197,MATCH(Decomp!$I86,Data!$A$2:$A$197,0),MATCH(Decomp!U$62,Data!$C$1:$W$1,0))*Decomp!U$61</f>
        <v>1056.0201120000002</v>
      </c>
      <c r="V86">
        <f>INDEX(Data!$C$2:$W$197,MATCH(Decomp!$I86,Data!$A$2:$A$197,0),MATCH(Decomp!V$62,Data!$C$1:$W$1,0))*Decomp!V$61</f>
        <v>0</v>
      </c>
      <c r="W86">
        <f>INDEX(Data!$C$2:$W$197,MATCH(Decomp!$I86,Data!$A$2:$A$197,0),MATCH(Decomp!W$62,Data!$C$1:$W$1,0))*Decomp!W$61</f>
        <v>0</v>
      </c>
      <c r="Y86" s="4"/>
    </row>
    <row r="87" spans="1:25" x14ac:dyDescent="0.3">
      <c r="A87">
        <f t="shared" si="8"/>
        <v>2019</v>
      </c>
      <c r="B87">
        <f t="shared" si="9"/>
        <v>16959.830600000001</v>
      </c>
      <c r="C87">
        <f t="shared" si="10"/>
        <v>17030.268866131279</v>
      </c>
      <c r="D87">
        <f t="shared" si="11"/>
        <v>-70.438266131277487</v>
      </c>
      <c r="E87">
        <f t="shared" si="12"/>
        <v>4961.549335580673</v>
      </c>
      <c r="F87">
        <f t="shared" si="15"/>
        <v>5800912.7751830705</v>
      </c>
      <c r="G87" s="1">
        <f t="shared" si="13"/>
        <v>-4.1532411374013067E-3</v>
      </c>
      <c r="I87" s="2" t="s">
        <v>38</v>
      </c>
      <c r="J87">
        <v>16959.830600000001</v>
      </c>
      <c r="K87">
        <f t="shared" si="14"/>
        <v>13157.705457</v>
      </c>
      <c r="L87">
        <f>INDEX(Data!$C$2:$W$197,MATCH(Decomp!$I87,Data!$A$2:$A$197,0),MATCH(Decomp!L$62,Data!$C$1:$W$1,0))*Decomp!L$61</f>
        <v>1105.116461162</v>
      </c>
      <c r="M87">
        <f>INDEX(Data!$C$2:$W$197,MATCH(Decomp!$I87,Data!$A$2:$A$197,0),MATCH(Decomp!M$62,Data!$C$1:$W$1,0))*Decomp!M$61</f>
        <v>-614.05128003072207</v>
      </c>
      <c r="N87">
        <f>INDEX(Data!$C$2:$W$197,MATCH(Decomp!$I87,Data!$A$2:$A$197,0),MATCH(Decomp!N$62,Data!$C$1:$W$1,0))*Decomp!N$61</f>
        <v>-4543.0259999999998</v>
      </c>
      <c r="O87">
        <f>INDEX(Data!$C$2:$W$197,MATCH(Decomp!$I87,Data!$A$2:$A$197,0),MATCH(Decomp!O$62,Data!$C$1:$W$1,0))*Decomp!O$61</f>
        <v>0</v>
      </c>
      <c r="P87">
        <f>INDEX(Data!$C$2:$W$197,MATCH(Decomp!$I87,Data!$A$2:$A$197,0),MATCH(Decomp!P$62,Data!$C$1:$W$1,0))*Decomp!P$61</f>
        <v>0</v>
      </c>
      <c r="Q87">
        <f>INDEX(Data!$C$2:$W$197,MATCH(Decomp!$I87,Data!$A$2:$A$197,0),MATCH(Decomp!Q$62,Data!$C$1:$W$1,0))*Decomp!Q$61</f>
        <v>0</v>
      </c>
      <c r="R87">
        <f>INDEX(Data!$C$2:$W$197,MATCH(Decomp!$I87,Data!$A$2:$A$197,0),MATCH(Decomp!R$62,Data!$C$1:$W$1,0))*Decomp!R$61</f>
        <v>0</v>
      </c>
      <c r="S87">
        <f>INDEX(Data!$C$2:$W$197,MATCH(Decomp!$I87,Data!$A$2:$A$197,0),MATCH(Decomp!S$62,Data!$C$1:$W$1,0))*Decomp!S$61</f>
        <v>1490.1389999999999</v>
      </c>
      <c r="T87">
        <f>INDEX(Data!$C$2:$W$197,MATCH(Decomp!$I87,Data!$A$2:$A$197,0),MATCH(Decomp!T$62,Data!$C$1:$W$1,0))*Decomp!T$61</f>
        <v>0</v>
      </c>
      <c r="U87">
        <f>INDEX(Data!$C$2:$W$197,MATCH(Decomp!$I87,Data!$A$2:$A$197,0),MATCH(Decomp!U$62,Data!$C$1:$W$1,0))*Decomp!U$61</f>
        <v>1236.4485280000001</v>
      </c>
      <c r="V87">
        <f>INDEX(Data!$C$2:$W$197,MATCH(Decomp!$I87,Data!$A$2:$A$197,0),MATCH(Decomp!V$62,Data!$C$1:$W$1,0))*Decomp!V$61</f>
        <v>5197.9367000000002</v>
      </c>
      <c r="W87">
        <f>INDEX(Data!$C$2:$W$197,MATCH(Decomp!$I87,Data!$A$2:$A$197,0),MATCH(Decomp!W$62,Data!$C$1:$W$1,0))*Decomp!W$61</f>
        <v>0</v>
      </c>
      <c r="Y87" s="4"/>
    </row>
    <row r="88" spans="1:25" x14ac:dyDescent="0.3">
      <c r="A88">
        <f t="shared" si="8"/>
        <v>2019</v>
      </c>
      <c r="B88">
        <f t="shared" si="9"/>
        <v>15549.94614</v>
      </c>
      <c r="C88">
        <f t="shared" si="10"/>
        <v>14779.035003849785</v>
      </c>
      <c r="D88">
        <f t="shared" si="11"/>
        <v>770.91113615021459</v>
      </c>
      <c r="E88">
        <f t="shared" si="12"/>
        <v>594303.97984041471</v>
      </c>
      <c r="F88">
        <f t="shared" si="15"/>
        <v>707868.81671942398</v>
      </c>
      <c r="G88" s="1">
        <f t="shared" si="13"/>
        <v>4.9576450568349979E-2</v>
      </c>
      <c r="I88" s="2" t="s">
        <v>39</v>
      </c>
      <c r="J88">
        <v>15549.94614</v>
      </c>
      <c r="K88">
        <f t="shared" si="14"/>
        <v>13157.705457</v>
      </c>
      <c r="L88">
        <f>INDEX(Data!$C$2:$W$197,MATCH(Decomp!$I88,Data!$A$2:$A$197,0),MATCH(Decomp!L$62,Data!$C$1:$W$1,0))*Decomp!L$61</f>
        <v>1105.0436448590001</v>
      </c>
      <c r="M88">
        <f>INDEX(Data!$C$2:$W$197,MATCH(Decomp!$I88,Data!$A$2:$A$197,0),MATCH(Decomp!M$62,Data!$C$1:$W$1,0))*Decomp!M$61</f>
        <v>-823.16239400921665</v>
      </c>
      <c r="N88">
        <f>INDEX(Data!$C$2:$W$197,MATCH(Decomp!$I88,Data!$A$2:$A$197,0),MATCH(Decomp!N$62,Data!$C$1:$W$1,0))*Decomp!N$61</f>
        <v>-4543.0259999999998</v>
      </c>
      <c r="O88">
        <f>INDEX(Data!$C$2:$W$197,MATCH(Decomp!$I88,Data!$A$2:$A$197,0),MATCH(Decomp!O$62,Data!$C$1:$W$1,0))*Decomp!O$61</f>
        <v>0</v>
      </c>
      <c r="P88">
        <f>INDEX(Data!$C$2:$W$197,MATCH(Decomp!$I88,Data!$A$2:$A$197,0),MATCH(Decomp!P$62,Data!$C$1:$W$1,0))*Decomp!P$61</f>
        <v>0</v>
      </c>
      <c r="Q88">
        <f>INDEX(Data!$C$2:$W$197,MATCH(Decomp!$I88,Data!$A$2:$A$197,0),MATCH(Decomp!Q$62,Data!$C$1:$W$1,0))*Decomp!Q$61</f>
        <v>4790.9822999999997</v>
      </c>
      <c r="R88">
        <f>INDEX(Data!$C$2:$W$197,MATCH(Decomp!$I88,Data!$A$2:$A$197,0),MATCH(Decomp!R$62,Data!$C$1:$W$1,0))*Decomp!R$61</f>
        <v>0</v>
      </c>
      <c r="S88">
        <f>INDEX(Data!$C$2:$W$197,MATCH(Decomp!$I88,Data!$A$2:$A$197,0),MATCH(Decomp!S$62,Data!$C$1:$W$1,0))*Decomp!S$61</f>
        <v>0</v>
      </c>
      <c r="T88">
        <f>INDEX(Data!$C$2:$W$197,MATCH(Decomp!$I88,Data!$A$2:$A$197,0),MATCH(Decomp!T$62,Data!$C$1:$W$1,0))*Decomp!T$61</f>
        <v>0</v>
      </c>
      <c r="U88">
        <f>INDEX(Data!$C$2:$W$197,MATCH(Decomp!$I88,Data!$A$2:$A$197,0),MATCH(Decomp!U$62,Data!$C$1:$W$1,0))*Decomp!U$61</f>
        <v>1091.491996</v>
      </c>
      <c r="V88">
        <f>INDEX(Data!$C$2:$W$197,MATCH(Decomp!$I88,Data!$A$2:$A$197,0),MATCH(Decomp!V$62,Data!$C$1:$W$1,0))*Decomp!V$61</f>
        <v>0</v>
      </c>
      <c r="W88">
        <f>INDEX(Data!$C$2:$W$197,MATCH(Decomp!$I88,Data!$A$2:$A$197,0),MATCH(Decomp!W$62,Data!$C$1:$W$1,0))*Decomp!W$61</f>
        <v>0</v>
      </c>
      <c r="Y88" s="4"/>
    </row>
    <row r="89" spans="1:25" x14ac:dyDescent="0.3">
      <c r="A89">
        <f t="shared" si="8"/>
        <v>2019</v>
      </c>
      <c r="B89">
        <f t="shared" si="9"/>
        <v>14441.078380000001</v>
      </c>
      <c r="C89">
        <f t="shared" si="10"/>
        <v>14867.65354041536</v>
      </c>
      <c r="D89">
        <f t="shared" si="11"/>
        <v>-426.57516041535928</v>
      </c>
      <c r="E89">
        <f t="shared" si="12"/>
        <v>181966.36748338951</v>
      </c>
      <c r="F89">
        <f t="shared" si="15"/>
        <v>1433973.4304623336</v>
      </c>
      <c r="G89" s="1">
        <f t="shared" si="13"/>
        <v>-2.9539010120334188E-2</v>
      </c>
      <c r="I89" s="2" t="s">
        <v>40</v>
      </c>
      <c r="J89">
        <v>14441.078380000001</v>
      </c>
      <c r="K89">
        <f t="shared" si="14"/>
        <v>13157.705457</v>
      </c>
      <c r="L89">
        <f>INDEX(Data!$C$2:$W$197,MATCH(Decomp!$I89,Data!$A$2:$A$197,0),MATCH(Decomp!L$62,Data!$C$1:$W$1,0))*Decomp!L$61</f>
        <v>1153.3480994000001</v>
      </c>
      <c r="M89">
        <f>INDEX(Data!$C$2:$W$197,MATCH(Decomp!$I89,Data!$A$2:$A$197,0),MATCH(Decomp!M$62,Data!$C$1:$W$1,0))*Decomp!M$61</f>
        <v>-524.76715998463908</v>
      </c>
      <c r="N89">
        <f>INDEX(Data!$C$2:$W$197,MATCH(Decomp!$I89,Data!$A$2:$A$197,0),MATCH(Decomp!N$62,Data!$C$1:$W$1,0))*Decomp!N$61</f>
        <v>-4543.0259999999998</v>
      </c>
      <c r="O89">
        <f>INDEX(Data!$C$2:$W$197,MATCH(Decomp!$I89,Data!$A$2:$A$197,0),MATCH(Decomp!O$62,Data!$C$1:$W$1,0))*Decomp!O$61</f>
        <v>0</v>
      </c>
      <c r="P89">
        <f>INDEX(Data!$C$2:$W$197,MATCH(Decomp!$I89,Data!$A$2:$A$197,0),MATCH(Decomp!P$62,Data!$C$1:$W$1,0))*Decomp!P$61</f>
        <v>0</v>
      </c>
      <c r="Q89">
        <f>INDEX(Data!$C$2:$W$197,MATCH(Decomp!$I89,Data!$A$2:$A$197,0),MATCH(Decomp!Q$62,Data!$C$1:$W$1,0))*Decomp!Q$61</f>
        <v>4790.9822999999997</v>
      </c>
      <c r="R89">
        <f>INDEX(Data!$C$2:$W$197,MATCH(Decomp!$I89,Data!$A$2:$A$197,0),MATCH(Decomp!R$62,Data!$C$1:$W$1,0))*Decomp!R$61</f>
        <v>0</v>
      </c>
      <c r="S89">
        <f>INDEX(Data!$C$2:$W$197,MATCH(Decomp!$I89,Data!$A$2:$A$197,0),MATCH(Decomp!S$62,Data!$C$1:$W$1,0))*Decomp!S$61</f>
        <v>0</v>
      </c>
      <c r="T89">
        <f>INDEX(Data!$C$2:$W$197,MATCH(Decomp!$I89,Data!$A$2:$A$197,0),MATCH(Decomp!T$62,Data!$C$1:$W$1,0))*Decomp!T$61</f>
        <v>0</v>
      </c>
      <c r="U89">
        <f>INDEX(Data!$C$2:$W$197,MATCH(Decomp!$I89,Data!$A$2:$A$197,0),MATCH(Decomp!U$62,Data!$C$1:$W$1,0))*Decomp!U$61</f>
        <v>833.410844</v>
      </c>
      <c r="V89">
        <f>INDEX(Data!$C$2:$W$197,MATCH(Decomp!$I89,Data!$A$2:$A$197,0),MATCH(Decomp!V$62,Data!$C$1:$W$1,0))*Decomp!V$61</f>
        <v>0</v>
      </c>
      <c r="W89">
        <f>INDEX(Data!$C$2:$W$197,MATCH(Decomp!$I89,Data!$A$2:$A$197,0),MATCH(Decomp!W$62,Data!$C$1:$W$1,0))*Decomp!W$61</f>
        <v>0</v>
      </c>
      <c r="Y89" s="4"/>
    </row>
    <row r="90" spans="1:25" x14ac:dyDescent="0.3">
      <c r="A90">
        <f t="shared" si="8"/>
        <v>2019</v>
      </c>
      <c r="B90">
        <f t="shared" si="9"/>
        <v>15104.119619999999</v>
      </c>
      <c r="C90">
        <f t="shared" si="10"/>
        <v>14790.29584623158</v>
      </c>
      <c r="D90">
        <f t="shared" si="11"/>
        <v>313.82377376841941</v>
      </c>
      <c r="E90">
        <f t="shared" si="12"/>
        <v>98485.360982252096</v>
      </c>
      <c r="F90">
        <f t="shared" si="15"/>
        <v>548190.58174047549</v>
      </c>
      <c r="G90" s="1">
        <f t="shared" si="13"/>
        <v>2.0777362842973792E-2</v>
      </c>
      <c r="I90" s="2" t="s">
        <v>41</v>
      </c>
      <c r="J90">
        <v>15104.119619999999</v>
      </c>
      <c r="K90">
        <f t="shared" si="14"/>
        <v>13157.705457</v>
      </c>
      <c r="L90">
        <f>INDEX(Data!$C$2:$W$197,MATCH(Decomp!$I90,Data!$A$2:$A$197,0),MATCH(Decomp!L$62,Data!$C$1:$W$1,0))*Decomp!L$61</f>
        <v>1107.6315109090001</v>
      </c>
      <c r="M90">
        <f>INDEX(Data!$C$2:$W$197,MATCH(Decomp!$I90,Data!$A$2:$A$197,0),MATCH(Decomp!M$62,Data!$C$1:$W$1,0))*Decomp!M$61</f>
        <v>-858.0977096774194</v>
      </c>
      <c r="N90">
        <f>INDEX(Data!$C$2:$W$197,MATCH(Decomp!$I90,Data!$A$2:$A$197,0),MATCH(Decomp!N$62,Data!$C$1:$W$1,0))*Decomp!N$61</f>
        <v>-4543.0259999999998</v>
      </c>
      <c r="O90">
        <f>INDEX(Data!$C$2:$W$197,MATCH(Decomp!$I90,Data!$A$2:$A$197,0),MATCH(Decomp!O$62,Data!$C$1:$W$1,0))*Decomp!O$61</f>
        <v>0</v>
      </c>
      <c r="P90">
        <f>INDEX(Data!$C$2:$W$197,MATCH(Decomp!$I90,Data!$A$2:$A$197,0),MATCH(Decomp!P$62,Data!$C$1:$W$1,0))*Decomp!P$61</f>
        <v>0</v>
      </c>
      <c r="Q90">
        <f>INDEX(Data!$C$2:$W$197,MATCH(Decomp!$I90,Data!$A$2:$A$197,0),MATCH(Decomp!Q$62,Data!$C$1:$W$1,0))*Decomp!Q$61</f>
        <v>4790.9822999999997</v>
      </c>
      <c r="R90">
        <f>INDEX(Data!$C$2:$W$197,MATCH(Decomp!$I90,Data!$A$2:$A$197,0),MATCH(Decomp!R$62,Data!$C$1:$W$1,0))*Decomp!R$61</f>
        <v>0</v>
      </c>
      <c r="S90">
        <f>INDEX(Data!$C$2:$W$197,MATCH(Decomp!$I90,Data!$A$2:$A$197,0),MATCH(Decomp!S$62,Data!$C$1:$W$1,0))*Decomp!S$61</f>
        <v>0</v>
      </c>
      <c r="T90">
        <f>INDEX(Data!$C$2:$W$197,MATCH(Decomp!$I90,Data!$A$2:$A$197,0),MATCH(Decomp!T$62,Data!$C$1:$W$1,0))*Decomp!T$61</f>
        <v>0</v>
      </c>
      <c r="U90">
        <f>INDEX(Data!$C$2:$W$197,MATCH(Decomp!$I90,Data!$A$2:$A$197,0),MATCH(Decomp!U$62,Data!$C$1:$W$1,0))*Decomp!U$61</f>
        <v>1135.1002879999999</v>
      </c>
      <c r="V90">
        <f>INDEX(Data!$C$2:$W$197,MATCH(Decomp!$I90,Data!$A$2:$A$197,0),MATCH(Decomp!V$62,Data!$C$1:$W$1,0))*Decomp!V$61</f>
        <v>0</v>
      </c>
      <c r="W90">
        <f>INDEX(Data!$C$2:$W$197,MATCH(Decomp!$I90,Data!$A$2:$A$197,0),MATCH(Decomp!W$62,Data!$C$1:$W$1,0))*Decomp!W$61</f>
        <v>0</v>
      </c>
      <c r="Y90" s="4"/>
    </row>
    <row r="91" spans="1:25" x14ac:dyDescent="0.3">
      <c r="A91">
        <f t="shared" si="8"/>
        <v>2019</v>
      </c>
      <c r="B91">
        <f t="shared" si="9"/>
        <v>14460.185240000001</v>
      </c>
      <c r="C91">
        <f t="shared" si="10"/>
        <v>15138.857119064816</v>
      </c>
      <c r="D91">
        <f t="shared" si="11"/>
        <v>-678.67187906481558</v>
      </c>
      <c r="E91">
        <f t="shared" si="12"/>
        <v>460595.51943336765</v>
      </c>
      <c r="F91">
        <f t="shared" si="15"/>
        <v>985047.62089286931</v>
      </c>
      <c r="G91" s="1">
        <f t="shared" si="13"/>
        <v>-4.693383022421195E-2</v>
      </c>
      <c r="I91" s="2" t="s">
        <v>42</v>
      </c>
      <c r="J91">
        <v>14460.185240000001</v>
      </c>
      <c r="K91">
        <f t="shared" si="14"/>
        <v>13157.705457</v>
      </c>
      <c r="L91">
        <f>INDEX(Data!$C$2:$W$197,MATCH(Decomp!$I91,Data!$A$2:$A$197,0),MATCH(Decomp!L$62,Data!$C$1:$W$1,0))*Decomp!L$61</f>
        <v>1067.001626796</v>
      </c>
      <c r="M91">
        <f>INDEX(Data!$C$2:$W$197,MATCH(Decomp!$I91,Data!$A$2:$A$197,0),MATCH(Decomp!M$62,Data!$C$1:$W$1,0))*Decomp!M$61</f>
        <v>-449.35062473118285</v>
      </c>
      <c r="N91">
        <f>INDEX(Data!$C$2:$W$197,MATCH(Decomp!$I91,Data!$A$2:$A$197,0),MATCH(Decomp!N$62,Data!$C$1:$W$1,0))*Decomp!N$61</f>
        <v>-4543.0259999999998</v>
      </c>
      <c r="O91">
        <f>INDEX(Data!$C$2:$W$197,MATCH(Decomp!$I91,Data!$A$2:$A$197,0),MATCH(Decomp!O$62,Data!$C$1:$W$1,0))*Decomp!O$61</f>
        <v>0</v>
      </c>
      <c r="P91">
        <f>INDEX(Data!$C$2:$W$197,MATCH(Decomp!$I91,Data!$A$2:$A$197,0),MATCH(Decomp!P$62,Data!$C$1:$W$1,0))*Decomp!P$61</f>
        <v>0</v>
      </c>
      <c r="Q91">
        <f>INDEX(Data!$C$2:$W$197,MATCH(Decomp!$I91,Data!$A$2:$A$197,0),MATCH(Decomp!Q$62,Data!$C$1:$W$1,0))*Decomp!Q$61</f>
        <v>4790.9822999999997</v>
      </c>
      <c r="R91">
        <f>INDEX(Data!$C$2:$W$197,MATCH(Decomp!$I91,Data!$A$2:$A$197,0),MATCH(Decomp!R$62,Data!$C$1:$W$1,0))*Decomp!R$61</f>
        <v>0</v>
      </c>
      <c r="S91">
        <f>INDEX(Data!$C$2:$W$197,MATCH(Decomp!$I91,Data!$A$2:$A$197,0),MATCH(Decomp!S$62,Data!$C$1:$W$1,0))*Decomp!S$61</f>
        <v>0</v>
      </c>
      <c r="T91">
        <f>INDEX(Data!$C$2:$W$197,MATCH(Decomp!$I91,Data!$A$2:$A$197,0),MATCH(Decomp!T$62,Data!$C$1:$W$1,0))*Decomp!T$61</f>
        <v>0</v>
      </c>
      <c r="U91">
        <f>INDEX(Data!$C$2:$W$197,MATCH(Decomp!$I91,Data!$A$2:$A$197,0),MATCH(Decomp!U$62,Data!$C$1:$W$1,0))*Decomp!U$61</f>
        <v>1115.5443600000001</v>
      </c>
      <c r="V91">
        <f>INDEX(Data!$C$2:$W$197,MATCH(Decomp!$I91,Data!$A$2:$A$197,0),MATCH(Decomp!V$62,Data!$C$1:$W$1,0))*Decomp!V$61</f>
        <v>0</v>
      </c>
      <c r="W91">
        <f>INDEX(Data!$C$2:$W$197,MATCH(Decomp!$I91,Data!$A$2:$A$197,0),MATCH(Decomp!W$62,Data!$C$1:$W$1,0))*Decomp!W$61</f>
        <v>0</v>
      </c>
      <c r="Y91" s="4"/>
    </row>
    <row r="92" spans="1:25" x14ac:dyDescent="0.3">
      <c r="A92">
        <f t="shared" si="8"/>
        <v>2019</v>
      </c>
      <c r="B92">
        <f t="shared" si="9"/>
        <v>13427.74488</v>
      </c>
      <c r="C92">
        <f t="shared" si="10"/>
        <v>14823.644073377898</v>
      </c>
      <c r="D92">
        <f t="shared" si="11"/>
        <v>-1395.899193377898</v>
      </c>
      <c r="E92">
        <f t="shared" si="12"/>
        <v>1948534.5580730662</v>
      </c>
      <c r="F92">
        <f t="shared" si="15"/>
        <v>514415.02039675706</v>
      </c>
      <c r="G92" s="1">
        <f t="shared" si="13"/>
        <v>-0.10395633859986607</v>
      </c>
      <c r="I92" s="2" t="s">
        <v>43</v>
      </c>
      <c r="J92">
        <v>13427.74488</v>
      </c>
      <c r="K92">
        <f t="shared" si="14"/>
        <v>13157.705457</v>
      </c>
      <c r="L92">
        <f>INDEX(Data!$C$2:$W$197,MATCH(Decomp!$I92,Data!$A$2:$A$197,0),MATCH(Decomp!L$62,Data!$C$1:$W$1,0))*Decomp!L$61</f>
        <v>1142.8342402119999</v>
      </c>
      <c r="M92">
        <f>INDEX(Data!$C$2:$W$197,MATCH(Decomp!$I92,Data!$A$2:$A$197,0),MATCH(Decomp!M$62,Data!$C$1:$W$1,0))*Decomp!M$61</f>
        <v>-729.19870783410147</v>
      </c>
      <c r="N92">
        <f>INDEX(Data!$C$2:$W$197,MATCH(Decomp!$I92,Data!$A$2:$A$197,0),MATCH(Decomp!N$62,Data!$C$1:$W$1,0))*Decomp!N$61</f>
        <v>-4543.0259999999998</v>
      </c>
      <c r="O92">
        <f>INDEX(Data!$C$2:$W$197,MATCH(Decomp!$I92,Data!$A$2:$A$197,0),MATCH(Decomp!O$62,Data!$C$1:$W$1,0))*Decomp!O$61</f>
        <v>0</v>
      </c>
      <c r="P92">
        <f>INDEX(Data!$C$2:$W$197,MATCH(Decomp!$I92,Data!$A$2:$A$197,0),MATCH(Decomp!P$62,Data!$C$1:$W$1,0))*Decomp!P$61</f>
        <v>0</v>
      </c>
      <c r="Q92">
        <f>INDEX(Data!$C$2:$W$197,MATCH(Decomp!$I92,Data!$A$2:$A$197,0),MATCH(Decomp!Q$62,Data!$C$1:$W$1,0))*Decomp!Q$61</f>
        <v>4790.9822999999997</v>
      </c>
      <c r="R92">
        <f>INDEX(Data!$C$2:$W$197,MATCH(Decomp!$I92,Data!$A$2:$A$197,0),MATCH(Decomp!R$62,Data!$C$1:$W$1,0))*Decomp!R$61</f>
        <v>0</v>
      </c>
      <c r="S92">
        <f>INDEX(Data!$C$2:$W$197,MATCH(Decomp!$I92,Data!$A$2:$A$197,0),MATCH(Decomp!S$62,Data!$C$1:$W$1,0))*Decomp!S$61</f>
        <v>0</v>
      </c>
      <c r="T92">
        <f>INDEX(Data!$C$2:$W$197,MATCH(Decomp!$I92,Data!$A$2:$A$197,0),MATCH(Decomp!T$62,Data!$C$1:$W$1,0))*Decomp!T$61</f>
        <v>0</v>
      </c>
      <c r="U92">
        <f>INDEX(Data!$C$2:$W$197,MATCH(Decomp!$I92,Data!$A$2:$A$197,0),MATCH(Decomp!U$62,Data!$C$1:$W$1,0))*Decomp!U$61</f>
        <v>1004.346784</v>
      </c>
      <c r="V92">
        <f>INDEX(Data!$C$2:$W$197,MATCH(Decomp!$I92,Data!$A$2:$A$197,0),MATCH(Decomp!V$62,Data!$C$1:$W$1,0))*Decomp!V$61</f>
        <v>0</v>
      </c>
      <c r="W92">
        <f>INDEX(Data!$C$2:$W$197,MATCH(Decomp!$I92,Data!$A$2:$A$197,0),MATCH(Decomp!W$62,Data!$C$1:$W$1,0))*Decomp!W$61</f>
        <v>0</v>
      </c>
      <c r="Y92" s="4"/>
    </row>
    <row r="93" spans="1:25" x14ac:dyDescent="0.3">
      <c r="A93">
        <f t="shared" si="8"/>
        <v>2019</v>
      </c>
      <c r="B93">
        <f t="shared" si="9"/>
        <v>16822.060150000001</v>
      </c>
      <c r="C93">
        <f t="shared" si="10"/>
        <v>15022.260413626818</v>
      </c>
      <c r="D93">
        <f t="shared" si="11"/>
        <v>1799.7997363731829</v>
      </c>
      <c r="E93">
        <f t="shared" si="12"/>
        <v>3239279.0910489787</v>
      </c>
      <c r="F93">
        <f t="shared" si="15"/>
        <v>10212491.649612203</v>
      </c>
      <c r="G93" s="1">
        <f t="shared" si="13"/>
        <v>0.10699044708701644</v>
      </c>
      <c r="I93" s="2" t="s">
        <v>44</v>
      </c>
      <c r="J93">
        <v>16822.060150000001</v>
      </c>
      <c r="K93">
        <f t="shared" si="14"/>
        <v>13157.705457</v>
      </c>
      <c r="L93">
        <f>INDEX(Data!$C$2:$W$197,MATCH(Decomp!$I93,Data!$A$2:$A$197,0),MATCH(Decomp!L$62,Data!$C$1:$W$1,0))*Decomp!L$61</f>
        <v>1155.669430209</v>
      </c>
      <c r="M93">
        <f>INDEX(Data!$C$2:$W$197,MATCH(Decomp!$I93,Data!$A$2:$A$197,0),MATCH(Decomp!M$62,Data!$C$1:$W$1,0))*Decomp!M$61</f>
        <v>-546.87672158218129</v>
      </c>
      <c r="N93">
        <f>INDEX(Data!$C$2:$W$197,MATCH(Decomp!$I93,Data!$A$2:$A$197,0),MATCH(Decomp!N$62,Data!$C$1:$W$1,0))*Decomp!N$61</f>
        <v>-4543.0259999999998</v>
      </c>
      <c r="O93">
        <f>INDEX(Data!$C$2:$W$197,MATCH(Decomp!$I93,Data!$A$2:$A$197,0),MATCH(Decomp!O$62,Data!$C$1:$W$1,0))*Decomp!O$61</f>
        <v>0</v>
      </c>
      <c r="P93">
        <f>INDEX(Data!$C$2:$W$197,MATCH(Decomp!$I93,Data!$A$2:$A$197,0),MATCH(Decomp!P$62,Data!$C$1:$W$1,0))*Decomp!P$61</f>
        <v>0</v>
      </c>
      <c r="Q93">
        <f>INDEX(Data!$C$2:$W$197,MATCH(Decomp!$I93,Data!$A$2:$A$197,0),MATCH(Decomp!Q$62,Data!$C$1:$W$1,0))*Decomp!Q$61</f>
        <v>0</v>
      </c>
      <c r="R93">
        <f>INDEX(Data!$C$2:$W$197,MATCH(Decomp!$I93,Data!$A$2:$A$197,0),MATCH(Decomp!R$62,Data!$C$1:$W$1,0))*Decomp!R$61</f>
        <v>4941.6818999999996</v>
      </c>
      <c r="S93">
        <f>INDEX(Data!$C$2:$W$197,MATCH(Decomp!$I93,Data!$A$2:$A$197,0),MATCH(Decomp!S$62,Data!$C$1:$W$1,0))*Decomp!S$61</f>
        <v>0</v>
      </c>
      <c r="T93">
        <f>INDEX(Data!$C$2:$W$197,MATCH(Decomp!$I93,Data!$A$2:$A$197,0),MATCH(Decomp!T$62,Data!$C$1:$W$1,0))*Decomp!T$61</f>
        <v>0</v>
      </c>
      <c r="U93">
        <f>INDEX(Data!$C$2:$W$197,MATCH(Decomp!$I93,Data!$A$2:$A$197,0),MATCH(Decomp!U$62,Data!$C$1:$W$1,0))*Decomp!U$61</f>
        <v>857.10634800000003</v>
      </c>
      <c r="V93">
        <f>INDEX(Data!$C$2:$W$197,MATCH(Decomp!$I93,Data!$A$2:$A$197,0),MATCH(Decomp!V$62,Data!$C$1:$W$1,0))*Decomp!V$61</f>
        <v>0</v>
      </c>
      <c r="W93">
        <f>INDEX(Data!$C$2:$W$197,MATCH(Decomp!$I93,Data!$A$2:$A$197,0),MATCH(Decomp!W$62,Data!$C$1:$W$1,0))*Decomp!W$61</f>
        <v>0</v>
      </c>
      <c r="Y93" s="4"/>
    </row>
    <row r="94" spans="1:25" x14ac:dyDescent="0.3">
      <c r="A94">
        <f t="shared" si="8"/>
        <v>2019</v>
      </c>
      <c r="B94">
        <f t="shared" si="9"/>
        <v>13106.95091</v>
      </c>
      <c r="C94">
        <f t="shared" si="10"/>
        <v>15291.65020330432</v>
      </c>
      <c r="D94">
        <f t="shared" si="11"/>
        <v>-2184.6992933043202</v>
      </c>
      <c r="E94">
        <f t="shared" si="12"/>
        <v>4772911.0021643965</v>
      </c>
      <c r="F94">
        <f t="shared" si="15"/>
        <v>15876232.517500963</v>
      </c>
      <c r="G94" s="1">
        <f t="shared" si="13"/>
        <v>-0.16668249605157942</v>
      </c>
      <c r="I94" s="2" t="s">
        <v>45</v>
      </c>
      <c r="J94">
        <v>13106.95091</v>
      </c>
      <c r="K94">
        <f t="shared" si="14"/>
        <v>13157.705457</v>
      </c>
      <c r="L94">
        <f>INDEX(Data!$C$2:$W$197,MATCH(Decomp!$I94,Data!$A$2:$A$197,0),MATCH(Decomp!L$62,Data!$C$1:$W$1,0))*Decomp!L$61</f>
        <v>1224.8235461629999</v>
      </c>
      <c r="M94">
        <f>INDEX(Data!$C$2:$W$197,MATCH(Decomp!$I94,Data!$A$2:$A$197,0),MATCH(Decomp!M$62,Data!$C$1:$W$1,0))*Decomp!M$61</f>
        <v>-607.29159185867911</v>
      </c>
      <c r="N94">
        <f>INDEX(Data!$C$2:$W$197,MATCH(Decomp!$I94,Data!$A$2:$A$197,0),MATCH(Decomp!N$62,Data!$C$1:$W$1,0))*Decomp!N$61</f>
        <v>-4543.0259999999998</v>
      </c>
      <c r="O94">
        <f>INDEX(Data!$C$2:$W$197,MATCH(Decomp!$I94,Data!$A$2:$A$197,0),MATCH(Decomp!O$62,Data!$C$1:$W$1,0))*Decomp!O$61</f>
        <v>0</v>
      </c>
      <c r="P94">
        <f>INDEX(Data!$C$2:$W$197,MATCH(Decomp!$I94,Data!$A$2:$A$197,0),MATCH(Decomp!P$62,Data!$C$1:$W$1,0))*Decomp!P$61</f>
        <v>0</v>
      </c>
      <c r="Q94">
        <f>INDEX(Data!$C$2:$W$197,MATCH(Decomp!$I94,Data!$A$2:$A$197,0),MATCH(Decomp!Q$62,Data!$C$1:$W$1,0))*Decomp!Q$61</f>
        <v>0</v>
      </c>
      <c r="R94">
        <f>INDEX(Data!$C$2:$W$197,MATCH(Decomp!$I94,Data!$A$2:$A$197,0),MATCH(Decomp!R$62,Data!$C$1:$W$1,0))*Decomp!R$61</f>
        <v>4941.6818999999996</v>
      </c>
      <c r="S94">
        <f>INDEX(Data!$C$2:$W$197,MATCH(Decomp!$I94,Data!$A$2:$A$197,0),MATCH(Decomp!S$62,Data!$C$1:$W$1,0))*Decomp!S$61</f>
        <v>0</v>
      </c>
      <c r="T94">
        <f>INDEX(Data!$C$2:$W$197,MATCH(Decomp!$I94,Data!$A$2:$A$197,0),MATCH(Decomp!T$62,Data!$C$1:$W$1,0))*Decomp!T$61</f>
        <v>0</v>
      </c>
      <c r="U94">
        <f>INDEX(Data!$C$2:$W$197,MATCH(Decomp!$I94,Data!$A$2:$A$197,0),MATCH(Decomp!U$62,Data!$C$1:$W$1,0))*Decomp!U$61</f>
        <v>1117.7568920000001</v>
      </c>
      <c r="V94">
        <f>INDEX(Data!$C$2:$W$197,MATCH(Decomp!$I94,Data!$A$2:$A$197,0),MATCH(Decomp!V$62,Data!$C$1:$W$1,0))*Decomp!V$61</f>
        <v>0</v>
      </c>
      <c r="W94">
        <f>INDEX(Data!$C$2:$W$197,MATCH(Decomp!$I94,Data!$A$2:$A$197,0),MATCH(Decomp!W$62,Data!$C$1:$W$1,0))*Decomp!W$61</f>
        <v>0</v>
      </c>
      <c r="Y94" s="4"/>
    </row>
    <row r="95" spans="1:25" x14ac:dyDescent="0.3">
      <c r="A95">
        <f t="shared" si="8"/>
        <v>2019</v>
      </c>
      <c r="B95">
        <f t="shared" si="9"/>
        <v>13510.87644</v>
      </c>
      <c r="C95">
        <f t="shared" si="10"/>
        <v>15454.970780816009</v>
      </c>
      <c r="D95">
        <f t="shared" si="11"/>
        <v>-1944.0943408160092</v>
      </c>
      <c r="E95">
        <f t="shared" si="12"/>
        <v>3779502.8059928333</v>
      </c>
      <c r="F95">
        <f t="shared" si="15"/>
        <v>57890.743161902406</v>
      </c>
      <c r="G95" s="1">
        <f t="shared" si="13"/>
        <v>-0.14389106061693871</v>
      </c>
      <c r="I95" s="2" t="s">
        <v>46</v>
      </c>
      <c r="J95">
        <v>13510.87644</v>
      </c>
      <c r="K95">
        <f t="shared" si="14"/>
        <v>13157.705457</v>
      </c>
      <c r="L95">
        <f>INDEX(Data!$C$2:$W$197,MATCH(Decomp!$I95,Data!$A$2:$A$197,0),MATCH(Decomp!L$62,Data!$C$1:$W$1,0))*Decomp!L$61</f>
        <v>1163.744627773</v>
      </c>
      <c r="M95">
        <f>INDEX(Data!$C$2:$W$197,MATCH(Decomp!$I95,Data!$A$2:$A$197,0),MATCH(Decomp!M$62,Data!$C$1:$W$1,0))*Decomp!M$61</f>
        <v>-493.94692795698933</v>
      </c>
      <c r="N95">
        <f>INDEX(Data!$C$2:$W$197,MATCH(Decomp!$I95,Data!$A$2:$A$197,0),MATCH(Decomp!N$62,Data!$C$1:$W$1,0))*Decomp!N$61</f>
        <v>-4543.0259999999998</v>
      </c>
      <c r="O95">
        <f>INDEX(Data!$C$2:$W$197,MATCH(Decomp!$I95,Data!$A$2:$A$197,0),MATCH(Decomp!O$62,Data!$C$1:$W$1,0))*Decomp!O$61</f>
        <v>0</v>
      </c>
      <c r="P95">
        <f>INDEX(Data!$C$2:$W$197,MATCH(Decomp!$I95,Data!$A$2:$A$197,0),MATCH(Decomp!P$62,Data!$C$1:$W$1,0))*Decomp!P$61</f>
        <v>0</v>
      </c>
      <c r="Q95">
        <f>INDEX(Data!$C$2:$W$197,MATCH(Decomp!$I95,Data!$A$2:$A$197,0),MATCH(Decomp!Q$62,Data!$C$1:$W$1,0))*Decomp!Q$61</f>
        <v>0</v>
      </c>
      <c r="R95">
        <f>INDEX(Data!$C$2:$W$197,MATCH(Decomp!$I95,Data!$A$2:$A$197,0),MATCH(Decomp!R$62,Data!$C$1:$W$1,0))*Decomp!R$61</f>
        <v>4941.6818999999996</v>
      </c>
      <c r="S95">
        <f>INDEX(Data!$C$2:$W$197,MATCH(Decomp!$I95,Data!$A$2:$A$197,0),MATCH(Decomp!S$62,Data!$C$1:$W$1,0))*Decomp!S$61</f>
        <v>0</v>
      </c>
      <c r="T95">
        <f>INDEX(Data!$C$2:$W$197,MATCH(Decomp!$I95,Data!$A$2:$A$197,0),MATCH(Decomp!T$62,Data!$C$1:$W$1,0))*Decomp!T$61</f>
        <v>0</v>
      </c>
      <c r="U95">
        <f>INDEX(Data!$C$2:$W$197,MATCH(Decomp!$I95,Data!$A$2:$A$197,0),MATCH(Decomp!U$62,Data!$C$1:$W$1,0))*Decomp!U$61</f>
        <v>1228.8117239999999</v>
      </c>
      <c r="V95">
        <f>INDEX(Data!$C$2:$W$197,MATCH(Decomp!$I95,Data!$A$2:$A$197,0),MATCH(Decomp!V$62,Data!$C$1:$W$1,0))*Decomp!V$61</f>
        <v>0</v>
      </c>
      <c r="W95">
        <f>INDEX(Data!$C$2:$W$197,MATCH(Decomp!$I95,Data!$A$2:$A$197,0),MATCH(Decomp!W$62,Data!$C$1:$W$1,0))*Decomp!W$61</f>
        <v>0</v>
      </c>
      <c r="Y95" s="4"/>
    </row>
    <row r="96" spans="1:25" x14ac:dyDescent="0.3">
      <c r="A96">
        <f t="shared" si="8"/>
        <v>2019</v>
      </c>
      <c r="B96">
        <f t="shared" si="9"/>
        <v>16262.59815</v>
      </c>
      <c r="C96">
        <f t="shared" si="10"/>
        <v>15695.764547242294</v>
      </c>
      <c r="D96">
        <f t="shared" si="11"/>
        <v>566.8336027577061</v>
      </c>
      <c r="E96">
        <f t="shared" si="12"/>
        <v>321300.33321528096</v>
      </c>
      <c r="F96">
        <f t="shared" si="15"/>
        <v>6304759.1378193265</v>
      </c>
      <c r="G96" s="1">
        <f t="shared" si="13"/>
        <v>3.4855045763871752E-2</v>
      </c>
      <c r="I96" s="2" t="s">
        <v>47</v>
      </c>
      <c r="J96">
        <v>16262.59815</v>
      </c>
      <c r="K96">
        <f t="shared" si="14"/>
        <v>13157.705457</v>
      </c>
      <c r="L96">
        <f>INDEX(Data!$C$2:$W$197,MATCH(Decomp!$I96,Data!$A$2:$A$197,0),MATCH(Decomp!L$62,Data!$C$1:$W$1,0))*Decomp!L$61</f>
        <v>1164.7396016339999</v>
      </c>
      <c r="M96">
        <f>INDEX(Data!$C$2:$W$197,MATCH(Decomp!$I96,Data!$A$2:$A$197,0),MATCH(Decomp!M$62,Data!$C$1:$W$1,0))*Decomp!M$61</f>
        <v>-370.48449539170508</v>
      </c>
      <c r="N96">
        <f>INDEX(Data!$C$2:$W$197,MATCH(Decomp!$I96,Data!$A$2:$A$197,0),MATCH(Decomp!N$62,Data!$C$1:$W$1,0))*Decomp!N$61</f>
        <v>-4543.0259999999998</v>
      </c>
      <c r="O96">
        <f>INDEX(Data!$C$2:$W$197,MATCH(Decomp!$I96,Data!$A$2:$A$197,0),MATCH(Decomp!O$62,Data!$C$1:$W$1,0))*Decomp!O$61</f>
        <v>0</v>
      </c>
      <c r="P96">
        <f>INDEX(Data!$C$2:$W$197,MATCH(Decomp!$I96,Data!$A$2:$A$197,0),MATCH(Decomp!P$62,Data!$C$1:$W$1,0))*Decomp!P$61</f>
        <v>0</v>
      </c>
      <c r="Q96">
        <f>INDEX(Data!$C$2:$W$197,MATCH(Decomp!$I96,Data!$A$2:$A$197,0),MATCH(Decomp!Q$62,Data!$C$1:$W$1,0))*Decomp!Q$61</f>
        <v>0</v>
      </c>
      <c r="R96">
        <f>INDEX(Data!$C$2:$W$197,MATCH(Decomp!$I96,Data!$A$2:$A$197,0),MATCH(Decomp!R$62,Data!$C$1:$W$1,0))*Decomp!R$61</f>
        <v>4941.6818999999996</v>
      </c>
      <c r="S96">
        <f>INDEX(Data!$C$2:$W$197,MATCH(Decomp!$I96,Data!$A$2:$A$197,0),MATCH(Decomp!S$62,Data!$C$1:$W$1,0))*Decomp!S$61</f>
        <v>0</v>
      </c>
      <c r="T96">
        <f>INDEX(Data!$C$2:$W$197,MATCH(Decomp!$I96,Data!$A$2:$A$197,0),MATCH(Decomp!T$62,Data!$C$1:$W$1,0))*Decomp!T$61</f>
        <v>0</v>
      </c>
      <c r="U96">
        <f>INDEX(Data!$C$2:$W$197,MATCH(Decomp!$I96,Data!$A$2:$A$197,0),MATCH(Decomp!U$62,Data!$C$1:$W$1,0))*Decomp!U$61</f>
        <v>1345.1480839999999</v>
      </c>
      <c r="V96">
        <f>INDEX(Data!$C$2:$W$197,MATCH(Decomp!$I96,Data!$A$2:$A$197,0),MATCH(Decomp!V$62,Data!$C$1:$W$1,0))*Decomp!V$61</f>
        <v>0</v>
      </c>
      <c r="W96">
        <f>INDEX(Data!$C$2:$W$197,MATCH(Decomp!$I96,Data!$A$2:$A$197,0),MATCH(Decomp!W$62,Data!$C$1:$W$1,0))*Decomp!W$61</f>
        <v>0</v>
      </c>
      <c r="Y96" s="4"/>
    </row>
    <row r="97" spans="1:25" x14ac:dyDescent="0.3">
      <c r="A97">
        <f t="shared" si="8"/>
        <v>2019</v>
      </c>
      <c r="B97">
        <f t="shared" si="9"/>
        <v>15676.989939999999</v>
      </c>
      <c r="C97">
        <f t="shared" si="10"/>
        <v>15697.499158580173</v>
      </c>
      <c r="D97">
        <f t="shared" si="11"/>
        <v>-20.509218580173183</v>
      </c>
      <c r="E97">
        <f t="shared" si="12"/>
        <v>420.62804676932092</v>
      </c>
      <c r="F97">
        <f t="shared" si="15"/>
        <v>344971.58977714001</v>
      </c>
      <c r="G97" s="1">
        <f t="shared" si="13"/>
        <v>-1.3082370186284105E-3</v>
      </c>
      <c r="I97" s="2" t="s">
        <v>48</v>
      </c>
      <c r="J97">
        <v>15676.989939999999</v>
      </c>
      <c r="K97">
        <f t="shared" si="14"/>
        <v>13157.705457</v>
      </c>
      <c r="L97">
        <f>INDEX(Data!$C$2:$W$197,MATCH(Decomp!$I97,Data!$A$2:$A$197,0),MATCH(Decomp!L$62,Data!$C$1:$W$1,0))*Decomp!L$61</f>
        <v>1554.050247743</v>
      </c>
      <c r="M97">
        <f>INDEX(Data!$C$2:$W$197,MATCH(Decomp!$I97,Data!$A$2:$A$197,0),MATCH(Decomp!M$62,Data!$C$1:$W$1,0))*Decomp!M$61</f>
        <v>-403.71759416282646</v>
      </c>
      <c r="N97">
        <f>INDEX(Data!$C$2:$W$197,MATCH(Decomp!$I97,Data!$A$2:$A$197,0),MATCH(Decomp!N$62,Data!$C$1:$W$1,0))*Decomp!N$61</f>
        <v>-4543.0259999999998</v>
      </c>
      <c r="O97">
        <f>INDEX(Data!$C$2:$W$197,MATCH(Decomp!$I97,Data!$A$2:$A$197,0),MATCH(Decomp!O$62,Data!$C$1:$W$1,0))*Decomp!O$61</f>
        <v>0</v>
      </c>
      <c r="P97">
        <f>INDEX(Data!$C$2:$W$197,MATCH(Decomp!$I97,Data!$A$2:$A$197,0),MATCH(Decomp!P$62,Data!$C$1:$W$1,0))*Decomp!P$61</f>
        <v>0</v>
      </c>
      <c r="Q97">
        <f>INDEX(Data!$C$2:$W$197,MATCH(Decomp!$I97,Data!$A$2:$A$197,0),MATCH(Decomp!Q$62,Data!$C$1:$W$1,0))*Decomp!Q$61</f>
        <v>0</v>
      </c>
      <c r="R97">
        <f>INDEX(Data!$C$2:$W$197,MATCH(Decomp!$I97,Data!$A$2:$A$197,0),MATCH(Decomp!R$62,Data!$C$1:$W$1,0))*Decomp!R$61</f>
        <v>0</v>
      </c>
      <c r="S97">
        <f>INDEX(Data!$C$2:$W$197,MATCH(Decomp!$I97,Data!$A$2:$A$197,0),MATCH(Decomp!S$62,Data!$C$1:$W$1,0))*Decomp!S$61</f>
        <v>0</v>
      </c>
      <c r="T97">
        <f>INDEX(Data!$C$2:$W$197,MATCH(Decomp!$I97,Data!$A$2:$A$197,0),MATCH(Decomp!T$62,Data!$C$1:$W$1,0))*Decomp!T$61</f>
        <v>4565.0708999999997</v>
      </c>
      <c r="U97">
        <f>INDEX(Data!$C$2:$W$197,MATCH(Decomp!$I97,Data!$A$2:$A$197,0),MATCH(Decomp!U$62,Data!$C$1:$W$1,0))*Decomp!U$61</f>
        <v>1367.416148</v>
      </c>
      <c r="V97">
        <f>INDEX(Data!$C$2:$W$197,MATCH(Decomp!$I97,Data!$A$2:$A$197,0),MATCH(Decomp!V$62,Data!$C$1:$W$1,0))*Decomp!V$61</f>
        <v>0</v>
      </c>
      <c r="W97">
        <f>INDEX(Data!$C$2:$W$197,MATCH(Decomp!$I97,Data!$A$2:$A$197,0),MATCH(Decomp!W$62,Data!$C$1:$W$1,0))*Decomp!W$61</f>
        <v>0</v>
      </c>
      <c r="Y97" s="4"/>
    </row>
    <row r="98" spans="1:25" x14ac:dyDescent="0.3">
      <c r="A98">
        <f t="shared" si="8"/>
        <v>2019</v>
      </c>
      <c r="B98">
        <f t="shared" si="9"/>
        <v>14556.054700000001</v>
      </c>
      <c r="C98">
        <f t="shared" si="10"/>
        <v>14981.102908551786</v>
      </c>
      <c r="D98">
        <f t="shared" si="11"/>
        <v>-425.04820855178514</v>
      </c>
      <c r="E98">
        <f t="shared" si="12"/>
        <v>180665.97959308184</v>
      </c>
      <c r="F98">
        <f t="shared" si="15"/>
        <v>163651.79440725196</v>
      </c>
      <c r="G98" s="1">
        <f t="shared" si="13"/>
        <v>-2.9200783956368694E-2</v>
      </c>
      <c r="I98" s="2" t="s">
        <v>49</v>
      </c>
      <c r="J98">
        <v>14556.054700000001</v>
      </c>
      <c r="K98">
        <f t="shared" si="14"/>
        <v>13157.705457</v>
      </c>
      <c r="L98">
        <f>INDEX(Data!$C$2:$W$197,MATCH(Decomp!$I98,Data!$A$2:$A$197,0),MATCH(Decomp!L$62,Data!$C$1:$W$1,0))*Decomp!L$61</f>
        <v>1095.500029561</v>
      </c>
      <c r="M98">
        <f>INDEX(Data!$C$2:$W$197,MATCH(Decomp!$I98,Data!$A$2:$A$197,0),MATCH(Decomp!M$62,Data!$C$1:$W$1,0))*Decomp!M$61</f>
        <v>-420.25489400921663</v>
      </c>
      <c r="N98">
        <f>INDEX(Data!$C$2:$W$197,MATCH(Decomp!$I98,Data!$A$2:$A$197,0),MATCH(Decomp!N$62,Data!$C$1:$W$1,0))*Decomp!N$61</f>
        <v>-4543.0259999999998</v>
      </c>
      <c r="O98">
        <f>INDEX(Data!$C$2:$W$197,MATCH(Decomp!$I98,Data!$A$2:$A$197,0),MATCH(Decomp!O$62,Data!$C$1:$W$1,0))*Decomp!O$61</f>
        <v>0</v>
      </c>
      <c r="P98">
        <f>INDEX(Data!$C$2:$W$197,MATCH(Decomp!$I98,Data!$A$2:$A$197,0),MATCH(Decomp!P$62,Data!$C$1:$W$1,0))*Decomp!P$61</f>
        <v>0</v>
      </c>
      <c r="Q98">
        <f>INDEX(Data!$C$2:$W$197,MATCH(Decomp!$I98,Data!$A$2:$A$197,0),MATCH(Decomp!Q$62,Data!$C$1:$W$1,0))*Decomp!Q$61</f>
        <v>0</v>
      </c>
      <c r="R98">
        <f>INDEX(Data!$C$2:$W$197,MATCH(Decomp!$I98,Data!$A$2:$A$197,0),MATCH(Decomp!R$62,Data!$C$1:$W$1,0))*Decomp!R$61</f>
        <v>0</v>
      </c>
      <c r="S98">
        <f>INDEX(Data!$C$2:$W$197,MATCH(Decomp!$I98,Data!$A$2:$A$197,0),MATCH(Decomp!S$62,Data!$C$1:$W$1,0))*Decomp!S$61</f>
        <v>0</v>
      </c>
      <c r="T98">
        <f>INDEX(Data!$C$2:$W$197,MATCH(Decomp!$I98,Data!$A$2:$A$197,0),MATCH(Decomp!T$62,Data!$C$1:$W$1,0))*Decomp!T$61</f>
        <v>4565.0708999999997</v>
      </c>
      <c r="U98">
        <f>INDEX(Data!$C$2:$W$197,MATCH(Decomp!$I98,Data!$A$2:$A$197,0),MATCH(Decomp!U$62,Data!$C$1:$W$1,0))*Decomp!U$61</f>
        <v>1126.1074160000001</v>
      </c>
      <c r="V98">
        <f>INDEX(Data!$C$2:$W$197,MATCH(Decomp!$I98,Data!$A$2:$A$197,0),MATCH(Decomp!V$62,Data!$C$1:$W$1,0))*Decomp!V$61</f>
        <v>0</v>
      </c>
      <c r="W98">
        <f>INDEX(Data!$C$2:$W$197,MATCH(Decomp!$I98,Data!$A$2:$A$197,0),MATCH(Decomp!W$62,Data!$C$1:$W$1,0))*Decomp!W$61</f>
        <v>0</v>
      </c>
      <c r="Y98" s="4"/>
    </row>
    <row r="99" spans="1:25" x14ac:dyDescent="0.3">
      <c r="A99">
        <f t="shared" si="8"/>
        <v>2019</v>
      </c>
      <c r="B99">
        <f t="shared" si="9"/>
        <v>16697.027600000001</v>
      </c>
      <c r="C99">
        <f t="shared" si="10"/>
        <v>15331.879146669178</v>
      </c>
      <c r="D99">
        <f t="shared" si="11"/>
        <v>1365.148453330823</v>
      </c>
      <c r="E99">
        <f t="shared" si="12"/>
        <v>1863630.2996315383</v>
      </c>
      <c r="F99">
        <f t="shared" si="15"/>
        <v>3204804.0882156333</v>
      </c>
      <c r="G99" s="1">
        <f t="shared" si="13"/>
        <v>8.1759968662375754E-2</v>
      </c>
      <c r="I99" s="2" t="s">
        <v>50</v>
      </c>
      <c r="J99">
        <v>16697.027600000001</v>
      </c>
      <c r="K99">
        <f t="shared" si="14"/>
        <v>13157.705457</v>
      </c>
      <c r="L99">
        <f>INDEX(Data!$C$2:$W$197,MATCH(Decomp!$I99,Data!$A$2:$A$197,0),MATCH(Decomp!L$62,Data!$C$1:$W$1,0))*Decomp!L$61</f>
        <v>1239.4950823850002</v>
      </c>
      <c r="M99">
        <f>INDEX(Data!$C$2:$W$197,MATCH(Decomp!$I99,Data!$A$2:$A$197,0),MATCH(Decomp!M$62,Data!$C$1:$W$1,0))*Decomp!M$61</f>
        <v>-401.39618471582185</v>
      </c>
      <c r="N99">
        <f>INDEX(Data!$C$2:$W$197,MATCH(Decomp!$I99,Data!$A$2:$A$197,0),MATCH(Decomp!N$62,Data!$C$1:$W$1,0))*Decomp!N$61</f>
        <v>-4543.0259999999998</v>
      </c>
      <c r="O99">
        <f>INDEX(Data!$C$2:$W$197,MATCH(Decomp!$I99,Data!$A$2:$A$197,0),MATCH(Decomp!O$62,Data!$C$1:$W$1,0))*Decomp!O$61</f>
        <v>0</v>
      </c>
      <c r="P99">
        <f>INDEX(Data!$C$2:$W$197,MATCH(Decomp!$I99,Data!$A$2:$A$197,0),MATCH(Decomp!P$62,Data!$C$1:$W$1,0))*Decomp!P$61</f>
        <v>0</v>
      </c>
      <c r="Q99">
        <f>INDEX(Data!$C$2:$W$197,MATCH(Decomp!$I99,Data!$A$2:$A$197,0),MATCH(Decomp!Q$62,Data!$C$1:$W$1,0))*Decomp!Q$61</f>
        <v>0</v>
      </c>
      <c r="R99">
        <f>INDEX(Data!$C$2:$W$197,MATCH(Decomp!$I99,Data!$A$2:$A$197,0),MATCH(Decomp!R$62,Data!$C$1:$W$1,0))*Decomp!R$61</f>
        <v>0</v>
      </c>
      <c r="S99">
        <f>INDEX(Data!$C$2:$W$197,MATCH(Decomp!$I99,Data!$A$2:$A$197,0),MATCH(Decomp!S$62,Data!$C$1:$W$1,0))*Decomp!S$61</f>
        <v>0</v>
      </c>
      <c r="T99">
        <f>INDEX(Data!$C$2:$W$197,MATCH(Decomp!$I99,Data!$A$2:$A$197,0),MATCH(Decomp!T$62,Data!$C$1:$W$1,0))*Decomp!T$61</f>
        <v>4565.0708999999997</v>
      </c>
      <c r="U99">
        <f>INDEX(Data!$C$2:$W$197,MATCH(Decomp!$I99,Data!$A$2:$A$197,0),MATCH(Decomp!U$62,Data!$C$1:$W$1,0))*Decomp!U$61</f>
        <v>1314.029892</v>
      </c>
      <c r="V99">
        <f>INDEX(Data!$C$2:$W$197,MATCH(Decomp!$I99,Data!$A$2:$A$197,0),MATCH(Decomp!V$62,Data!$C$1:$W$1,0))*Decomp!V$61</f>
        <v>0</v>
      </c>
      <c r="W99">
        <f>INDEX(Data!$C$2:$W$197,MATCH(Decomp!$I99,Data!$A$2:$A$197,0),MATCH(Decomp!W$62,Data!$C$1:$W$1,0))*Decomp!W$61</f>
        <v>0</v>
      </c>
      <c r="Y99" s="4"/>
    </row>
    <row r="100" spans="1:25" x14ac:dyDescent="0.3">
      <c r="A100">
        <f t="shared" si="8"/>
        <v>2019</v>
      </c>
      <c r="B100">
        <f t="shared" si="9"/>
        <v>16379.585709999999</v>
      </c>
      <c r="C100">
        <f t="shared" si="10"/>
        <v>15303.30790154201</v>
      </c>
      <c r="D100">
        <f t="shared" si="11"/>
        <v>1076.2778084579895</v>
      </c>
      <c r="E100">
        <f t="shared" si="12"/>
        <v>1158373.9209791329</v>
      </c>
      <c r="F100">
        <f t="shared" si="15"/>
        <v>83446.249469246686</v>
      </c>
      <c r="G100" s="1">
        <f t="shared" si="13"/>
        <v>6.570848784050165E-2</v>
      </c>
      <c r="I100" s="2" t="s">
        <v>51</v>
      </c>
      <c r="J100">
        <v>16379.585709999999</v>
      </c>
      <c r="K100">
        <f t="shared" si="14"/>
        <v>13157.705457</v>
      </c>
      <c r="L100">
        <f>INDEX(Data!$C$2:$W$197,MATCH(Decomp!$I100,Data!$A$2:$A$197,0),MATCH(Decomp!L$62,Data!$C$1:$W$1,0))*Decomp!L$61</f>
        <v>1180.8251493499999</v>
      </c>
      <c r="M100">
        <f>INDEX(Data!$C$2:$W$197,MATCH(Decomp!$I100,Data!$A$2:$A$197,0),MATCH(Decomp!M$62,Data!$C$1:$W$1,0))*Decomp!M$61</f>
        <v>-367.65752480798773</v>
      </c>
      <c r="N100">
        <f>INDEX(Data!$C$2:$W$197,MATCH(Decomp!$I100,Data!$A$2:$A$197,0),MATCH(Decomp!N$62,Data!$C$1:$W$1,0))*Decomp!N$61</f>
        <v>-4543.0259999999998</v>
      </c>
      <c r="O100">
        <f>INDEX(Data!$C$2:$W$197,MATCH(Decomp!$I100,Data!$A$2:$A$197,0),MATCH(Decomp!O$62,Data!$C$1:$W$1,0))*Decomp!O$61</f>
        <v>0</v>
      </c>
      <c r="P100">
        <f>INDEX(Data!$C$2:$W$197,MATCH(Decomp!$I100,Data!$A$2:$A$197,0),MATCH(Decomp!P$62,Data!$C$1:$W$1,0))*Decomp!P$61</f>
        <v>0</v>
      </c>
      <c r="Q100">
        <f>INDEX(Data!$C$2:$W$197,MATCH(Decomp!$I100,Data!$A$2:$A$197,0),MATCH(Decomp!Q$62,Data!$C$1:$W$1,0))*Decomp!Q$61</f>
        <v>0</v>
      </c>
      <c r="R100">
        <f>INDEX(Data!$C$2:$W$197,MATCH(Decomp!$I100,Data!$A$2:$A$197,0),MATCH(Decomp!R$62,Data!$C$1:$W$1,0))*Decomp!R$61</f>
        <v>0</v>
      </c>
      <c r="S100">
        <f>INDEX(Data!$C$2:$W$197,MATCH(Decomp!$I100,Data!$A$2:$A$197,0),MATCH(Decomp!S$62,Data!$C$1:$W$1,0))*Decomp!S$61</f>
        <v>0</v>
      </c>
      <c r="T100">
        <f>INDEX(Data!$C$2:$W$197,MATCH(Decomp!$I100,Data!$A$2:$A$197,0),MATCH(Decomp!T$62,Data!$C$1:$W$1,0))*Decomp!T$61</f>
        <v>4565.0708999999997</v>
      </c>
      <c r="U100">
        <f>INDEX(Data!$C$2:$W$197,MATCH(Decomp!$I100,Data!$A$2:$A$197,0),MATCH(Decomp!U$62,Data!$C$1:$W$1,0))*Decomp!U$61</f>
        <v>1310.3899199999998</v>
      </c>
      <c r="V100">
        <f>INDEX(Data!$C$2:$W$197,MATCH(Decomp!$I100,Data!$A$2:$A$197,0),MATCH(Decomp!V$62,Data!$C$1:$W$1,0))*Decomp!V$61</f>
        <v>0</v>
      </c>
      <c r="W100">
        <f>INDEX(Data!$C$2:$W$197,MATCH(Decomp!$I100,Data!$A$2:$A$197,0),MATCH(Decomp!W$62,Data!$C$1:$W$1,0))*Decomp!W$61</f>
        <v>0</v>
      </c>
      <c r="Y100" s="4"/>
    </row>
    <row r="101" spans="1:25" x14ac:dyDescent="0.3">
      <c r="A101">
        <f t="shared" si="8"/>
        <v>2019</v>
      </c>
      <c r="B101">
        <f t="shared" si="9"/>
        <v>16738.593379999998</v>
      </c>
      <c r="C101">
        <f t="shared" si="10"/>
        <v>15470.408616183733</v>
      </c>
      <c r="D101">
        <f t="shared" si="11"/>
        <v>1268.1847638162653</v>
      </c>
      <c r="E101">
        <f t="shared" si="12"/>
        <v>1608292.5951757168</v>
      </c>
      <c r="F101">
        <f t="shared" si="15"/>
        <v>36828.279514883267</v>
      </c>
      <c r="G101" s="1">
        <f t="shared" si="13"/>
        <v>7.5764117989242027E-2</v>
      </c>
      <c r="I101" s="2" t="s">
        <v>52</v>
      </c>
      <c r="J101">
        <v>16738.593379999998</v>
      </c>
      <c r="K101">
        <f t="shared" si="14"/>
        <v>13157.705457</v>
      </c>
      <c r="L101">
        <f>INDEX(Data!$C$2:$W$197,MATCH(Decomp!$I101,Data!$A$2:$A$197,0),MATCH(Decomp!L$62,Data!$C$1:$W$1,0))*Decomp!L$61</f>
        <v>1103.276267961</v>
      </c>
      <c r="M101">
        <f>INDEX(Data!$C$2:$W$197,MATCH(Decomp!$I101,Data!$A$2:$A$197,0),MATCH(Decomp!M$62,Data!$C$1:$W$1,0))*Decomp!M$61</f>
        <v>-283.8090447772658</v>
      </c>
      <c r="N101">
        <f>INDEX(Data!$C$2:$W$197,MATCH(Decomp!$I101,Data!$A$2:$A$197,0),MATCH(Decomp!N$62,Data!$C$1:$W$1,0))*Decomp!N$61</f>
        <v>-4543.0259999999998</v>
      </c>
      <c r="O101">
        <f>INDEX(Data!$C$2:$W$197,MATCH(Decomp!$I101,Data!$A$2:$A$197,0),MATCH(Decomp!O$62,Data!$C$1:$W$1,0))*Decomp!O$61</f>
        <v>0</v>
      </c>
      <c r="P101">
        <f>INDEX(Data!$C$2:$W$197,MATCH(Decomp!$I101,Data!$A$2:$A$197,0),MATCH(Decomp!P$62,Data!$C$1:$W$1,0))*Decomp!P$61</f>
        <v>0</v>
      </c>
      <c r="Q101">
        <f>INDEX(Data!$C$2:$W$197,MATCH(Decomp!$I101,Data!$A$2:$A$197,0),MATCH(Decomp!Q$62,Data!$C$1:$W$1,0))*Decomp!Q$61</f>
        <v>0</v>
      </c>
      <c r="R101">
        <f>INDEX(Data!$C$2:$W$197,MATCH(Decomp!$I101,Data!$A$2:$A$197,0),MATCH(Decomp!R$62,Data!$C$1:$W$1,0))*Decomp!R$61</f>
        <v>0</v>
      </c>
      <c r="S101">
        <f>INDEX(Data!$C$2:$W$197,MATCH(Decomp!$I101,Data!$A$2:$A$197,0),MATCH(Decomp!S$62,Data!$C$1:$W$1,0))*Decomp!S$61</f>
        <v>0</v>
      </c>
      <c r="T101">
        <f>INDEX(Data!$C$2:$W$197,MATCH(Decomp!$I101,Data!$A$2:$A$197,0),MATCH(Decomp!T$62,Data!$C$1:$W$1,0))*Decomp!T$61</f>
        <v>4565.0708999999997</v>
      </c>
      <c r="U101">
        <f>INDEX(Data!$C$2:$W$197,MATCH(Decomp!$I101,Data!$A$2:$A$197,0),MATCH(Decomp!U$62,Data!$C$1:$W$1,0))*Decomp!U$61</f>
        <v>1471.1910359999999</v>
      </c>
      <c r="V101">
        <f>INDEX(Data!$C$2:$W$197,MATCH(Decomp!$I101,Data!$A$2:$A$197,0),MATCH(Decomp!V$62,Data!$C$1:$W$1,0))*Decomp!V$61</f>
        <v>0</v>
      </c>
      <c r="W101">
        <f>INDEX(Data!$C$2:$W$197,MATCH(Decomp!$I101,Data!$A$2:$A$197,0),MATCH(Decomp!W$62,Data!$C$1:$W$1,0))*Decomp!W$61</f>
        <v>0</v>
      </c>
      <c r="Y101" s="4"/>
    </row>
    <row r="102" spans="1:25" x14ac:dyDescent="0.3">
      <c r="A102">
        <f t="shared" si="8"/>
        <v>2019</v>
      </c>
      <c r="B102">
        <f t="shared" si="9"/>
        <v>15356.866389999999</v>
      </c>
      <c r="C102">
        <f t="shared" si="10"/>
        <v>15212.177635614265</v>
      </c>
      <c r="D102">
        <f t="shared" si="11"/>
        <v>144.68875438573377</v>
      </c>
      <c r="E102">
        <f t="shared" si="12"/>
        <v>20934.835645695195</v>
      </c>
      <c r="F102">
        <f t="shared" si="15"/>
        <v>1262243.283206329</v>
      </c>
      <c r="G102" s="1">
        <f t="shared" si="13"/>
        <v>9.4217629242350776E-3</v>
      </c>
      <c r="I102" s="2" t="s">
        <v>53</v>
      </c>
      <c r="J102">
        <v>15356.866389999999</v>
      </c>
      <c r="K102">
        <f t="shared" si="14"/>
        <v>13157.705457</v>
      </c>
      <c r="L102">
        <f>INDEX(Data!$C$2:$W$197,MATCH(Decomp!$I102,Data!$A$2:$A$197,0),MATCH(Decomp!L$62,Data!$C$1:$W$1,0))*Decomp!L$61</f>
        <v>956.54551783699992</v>
      </c>
      <c r="M102">
        <f>INDEX(Data!$C$2:$W$197,MATCH(Decomp!$I102,Data!$A$2:$A$197,0),MATCH(Decomp!M$62,Data!$C$1:$W$1,0))*Decomp!M$61</f>
        <v>-273.65675522273426</v>
      </c>
      <c r="N102">
        <f>INDEX(Data!$C$2:$W$197,MATCH(Decomp!$I102,Data!$A$2:$A$197,0),MATCH(Decomp!N$62,Data!$C$1:$W$1,0))*Decomp!N$61</f>
        <v>-4543.0259999999998</v>
      </c>
      <c r="O102">
        <f>INDEX(Data!$C$2:$W$197,MATCH(Decomp!$I102,Data!$A$2:$A$197,0),MATCH(Decomp!O$62,Data!$C$1:$W$1,0))*Decomp!O$61</f>
        <v>0</v>
      </c>
      <c r="P102">
        <f>INDEX(Data!$C$2:$W$197,MATCH(Decomp!$I102,Data!$A$2:$A$197,0),MATCH(Decomp!P$62,Data!$C$1:$W$1,0))*Decomp!P$61</f>
        <v>4420.9362000000001</v>
      </c>
      <c r="Q102">
        <f>INDEX(Data!$C$2:$W$197,MATCH(Decomp!$I102,Data!$A$2:$A$197,0),MATCH(Decomp!Q$62,Data!$C$1:$W$1,0))*Decomp!Q$61</f>
        <v>0</v>
      </c>
      <c r="R102">
        <f>INDEX(Data!$C$2:$W$197,MATCH(Decomp!$I102,Data!$A$2:$A$197,0),MATCH(Decomp!R$62,Data!$C$1:$W$1,0))*Decomp!R$61</f>
        <v>0</v>
      </c>
      <c r="S102">
        <f>INDEX(Data!$C$2:$W$197,MATCH(Decomp!$I102,Data!$A$2:$A$197,0),MATCH(Decomp!S$62,Data!$C$1:$W$1,0))*Decomp!S$61</f>
        <v>0</v>
      </c>
      <c r="T102">
        <f>INDEX(Data!$C$2:$W$197,MATCH(Decomp!$I102,Data!$A$2:$A$197,0),MATCH(Decomp!T$62,Data!$C$1:$W$1,0))*Decomp!T$61</f>
        <v>0</v>
      </c>
      <c r="U102">
        <f>INDEX(Data!$C$2:$W$197,MATCH(Decomp!$I102,Data!$A$2:$A$197,0),MATCH(Decomp!U$62,Data!$C$1:$W$1,0))*Decomp!U$61</f>
        <v>1493.6732159999999</v>
      </c>
      <c r="V102">
        <f>INDEX(Data!$C$2:$W$197,MATCH(Decomp!$I102,Data!$A$2:$A$197,0),MATCH(Decomp!V$62,Data!$C$1:$W$1,0))*Decomp!V$61</f>
        <v>0</v>
      </c>
      <c r="W102">
        <f>INDEX(Data!$C$2:$W$197,MATCH(Decomp!$I102,Data!$A$2:$A$197,0),MATCH(Decomp!W$62,Data!$C$1:$W$1,0))*Decomp!W$61</f>
        <v>0</v>
      </c>
      <c r="Y102" s="4"/>
    </row>
    <row r="103" spans="1:25" x14ac:dyDescent="0.3">
      <c r="A103">
        <f t="shared" si="8"/>
        <v>2019</v>
      </c>
      <c r="B103">
        <f t="shared" si="9"/>
        <v>15074.62133</v>
      </c>
      <c r="C103">
        <f t="shared" si="10"/>
        <v>15186.592094066256</v>
      </c>
      <c r="D103">
        <f t="shared" si="11"/>
        <v>-111.97076406625638</v>
      </c>
      <c r="E103">
        <f t="shared" si="12"/>
        <v>12537.45200558125</v>
      </c>
      <c r="F103">
        <f t="shared" si="15"/>
        <v>65874.108412007467</v>
      </c>
      <c r="G103" s="1">
        <f t="shared" si="13"/>
        <v>-7.4277662844786287E-3</v>
      </c>
      <c r="I103" s="2" t="s">
        <v>54</v>
      </c>
      <c r="J103">
        <v>15074.62133</v>
      </c>
      <c r="K103">
        <f t="shared" si="14"/>
        <v>13157.705457</v>
      </c>
      <c r="L103">
        <f>INDEX(Data!$C$2:$W$197,MATCH(Decomp!$I103,Data!$A$2:$A$197,0),MATCH(Decomp!L$62,Data!$C$1:$W$1,0))*Decomp!L$61</f>
        <v>858.1637363320001</v>
      </c>
      <c r="M103">
        <f>INDEX(Data!$C$2:$W$197,MATCH(Decomp!$I103,Data!$A$2:$A$197,0),MATCH(Decomp!M$62,Data!$C$1:$W$1,0))*Decomp!M$61</f>
        <v>-288.00572726574507</v>
      </c>
      <c r="N103">
        <f>INDEX(Data!$C$2:$W$197,MATCH(Decomp!$I103,Data!$A$2:$A$197,0),MATCH(Decomp!N$62,Data!$C$1:$W$1,0))*Decomp!N$61</f>
        <v>-4543.0259999999998</v>
      </c>
      <c r="O103">
        <f>INDEX(Data!$C$2:$W$197,MATCH(Decomp!$I103,Data!$A$2:$A$197,0),MATCH(Decomp!O$62,Data!$C$1:$W$1,0))*Decomp!O$61</f>
        <v>0</v>
      </c>
      <c r="P103">
        <f>INDEX(Data!$C$2:$W$197,MATCH(Decomp!$I103,Data!$A$2:$A$197,0),MATCH(Decomp!P$62,Data!$C$1:$W$1,0))*Decomp!P$61</f>
        <v>4420.9362000000001</v>
      </c>
      <c r="Q103">
        <f>INDEX(Data!$C$2:$W$197,MATCH(Decomp!$I103,Data!$A$2:$A$197,0),MATCH(Decomp!Q$62,Data!$C$1:$W$1,0))*Decomp!Q$61</f>
        <v>0</v>
      </c>
      <c r="R103">
        <f>INDEX(Data!$C$2:$W$197,MATCH(Decomp!$I103,Data!$A$2:$A$197,0),MATCH(Decomp!R$62,Data!$C$1:$W$1,0))*Decomp!R$61</f>
        <v>0</v>
      </c>
      <c r="S103">
        <f>INDEX(Data!$C$2:$W$197,MATCH(Decomp!$I103,Data!$A$2:$A$197,0),MATCH(Decomp!S$62,Data!$C$1:$W$1,0))*Decomp!S$61</f>
        <v>0</v>
      </c>
      <c r="T103">
        <f>INDEX(Data!$C$2:$W$197,MATCH(Decomp!$I103,Data!$A$2:$A$197,0),MATCH(Decomp!T$62,Data!$C$1:$W$1,0))*Decomp!T$61</f>
        <v>0</v>
      </c>
      <c r="U103">
        <f>INDEX(Data!$C$2:$W$197,MATCH(Decomp!$I103,Data!$A$2:$A$197,0),MATCH(Decomp!U$62,Data!$C$1:$W$1,0))*Decomp!U$61</f>
        <v>1580.818428</v>
      </c>
      <c r="V103">
        <f>INDEX(Data!$C$2:$W$197,MATCH(Decomp!$I103,Data!$A$2:$A$197,0),MATCH(Decomp!V$62,Data!$C$1:$W$1,0))*Decomp!V$61</f>
        <v>0</v>
      </c>
      <c r="W103">
        <f>INDEX(Data!$C$2:$W$197,MATCH(Decomp!$I103,Data!$A$2:$A$197,0),MATCH(Decomp!W$62,Data!$C$1:$W$1,0))*Decomp!W$61</f>
        <v>0</v>
      </c>
      <c r="Y103" s="4"/>
    </row>
    <row r="104" spans="1:25" x14ac:dyDescent="0.3">
      <c r="A104">
        <f t="shared" si="8"/>
        <v>2019</v>
      </c>
      <c r="B104">
        <f t="shared" si="9"/>
        <v>15122.89127</v>
      </c>
      <c r="C104">
        <f t="shared" si="10"/>
        <v>15153.570099927241</v>
      </c>
      <c r="D104">
        <f t="shared" si="11"/>
        <v>-30.678829927241168</v>
      </c>
      <c r="E104">
        <f t="shared" si="12"/>
        <v>941.19060570458828</v>
      </c>
      <c r="F104">
        <f t="shared" si="15"/>
        <v>6608.3785560619872</v>
      </c>
      <c r="G104" s="1">
        <f t="shared" si="13"/>
        <v>-2.0286352245420308E-3</v>
      </c>
      <c r="I104" s="2" t="s">
        <v>55</v>
      </c>
      <c r="J104">
        <v>15122.89127</v>
      </c>
      <c r="K104">
        <f t="shared" si="14"/>
        <v>13157.705457</v>
      </c>
      <c r="L104">
        <f>INDEX(Data!$C$2:$W$197,MATCH(Decomp!$I104,Data!$A$2:$A$197,0),MATCH(Decomp!L$62,Data!$C$1:$W$1,0))*Decomp!L$61</f>
        <v>797.64206938500013</v>
      </c>
      <c r="M104">
        <f>INDEX(Data!$C$2:$W$197,MATCH(Decomp!$I104,Data!$A$2:$A$197,0),MATCH(Decomp!M$62,Data!$C$1:$W$1,0))*Decomp!M$61</f>
        <v>-257.5798024577573</v>
      </c>
      <c r="N104">
        <f>INDEX(Data!$C$2:$W$197,MATCH(Decomp!$I104,Data!$A$2:$A$197,0),MATCH(Decomp!N$62,Data!$C$1:$W$1,0))*Decomp!N$61</f>
        <v>-4543.0259999999998</v>
      </c>
      <c r="O104">
        <f>INDEX(Data!$C$2:$W$197,MATCH(Decomp!$I104,Data!$A$2:$A$197,0),MATCH(Decomp!O$62,Data!$C$1:$W$1,0))*Decomp!O$61</f>
        <v>0</v>
      </c>
      <c r="P104">
        <f>INDEX(Data!$C$2:$W$197,MATCH(Decomp!$I104,Data!$A$2:$A$197,0),MATCH(Decomp!P$62,Data!$C$1:$W$1,0))*Decomp!P$61</f>
        <v>4420.9362000000001</v>
      </c>
      <c r="Q104">
        <f>INDEX(Data!$C$2:$W$197,MATCH(Decomp!$I104,Data!$A$2:$A$197,0),MATCH(Decomp!Q$62,Data!$C$1:$W$1,0))*Decomp!Q$61</f>
        <v>0</v>
      </c>
      <c r="R104">
        <f>INDEX(Data!$C$2:$W$197,MATCH(Decomp!$I104,Data!$A$2:$A$197,0),MATCH(Decomp!R$62,Data!$C$1:$W$1,0))*Decomp!R$61</f>
        <v>0</v>
      </c>
      <c r="S104">
        <f>INDEX(Data!$C$2:$W$197,MATCH(Decomp!$I104,Data!$A$2:$A$197,0),MATCH(Decomp!S$62,Data!$C$1:$W$1,0))*Decomp!S$61</f>
        <v>0</v>
      </c>
      <c r="T104">
        <f>INDEX(Data!$C$2:$W$197,MATCH(Decomp!$I104,Data!$A$2:$A$197,0),MATCH(Decomp!T$62,Data!$C$1:$W$1,0))*Decomp!T$61</f>
        <v>0</v>
      </c>
      <c r="U104">
        <f>INDEX(Data!$C$2:$W$197,MATCH(Decomp!$I104,Data!$A$2:$A$197,0),MATCH(Decomp!U$62,Data!$C$1:$W$1,0))*Decomp!U$61</f>
        <v>1577.8921760000001</v>
      </c>
      <c r="V104">
        <f>INDEX(Data!$C$2:$W$197,MATCH(Decomp!$I104,Data!$A$2:$A$197,0),MATCH(Decomp!V$62,Data!$C$1:$W$1,0))*Decomp!V$61</f>
        <v>0</v>
      </c>
      <c r="W104">
        <f>INDEX(Data!$C$2:$W$197,MATCH(Decomp!$I104,Data!$A$2:$A$197,0),MATCH(Decomp!W$62,Data!$C$1:$W$1,0))*Decomp!W$61</f>
        <v>0</v>
      </c>
      <c r="Y104" s="4"/>
    </row>
    <row r="105" spans="1:25" x14ac:dyDescent="0.3">
      <c r="A105">
        <f t="shared" si="8"/>
        <v>2019</v>
      </c>
      <c r="B105">
        <f t="shared" si="9"/>
        <v>15413.85173</v>
      </c>
      <c r="C105">
        <f t="shared" si="10"/>
        <v>14876.949827893215</v>
      </c>
      <c r="D105">
        <f t="shared" si="11"/>
        <v>536.9019021067852</v>
      </c>
      <c r="E105">
        <f t="shared" si="12"/>
        <v>288263.65248588397</v>
      </c>
      <c r="F105">
        <f t="shared" si="15"/>
        <v>322147.88737628126</v>
      </c>
      <c r="G105" s="1">
        <f t="shared" si="13"/>
        <v>3.4832429396074463E-2</v>
      </c>
      <c r="I105" s="2" t="s">
        <v>56</v>
      </c>
      <c r="J105">
        <v>15413.85173</v>
      </c>
      <c r="K105">
        <f t="shared" si="14"/>
        <v>13157.705457</v>
      </c>
      <c r="L105">
        <f>INDEX(Data!$C$2:$W$197,MATCH(Decomp!$I105,Data!$A$2:$A$197,0),MATCH(Decomp!L$62,Data!$C$1:$W$1,0))*Decomp!L$61</f>
        <v>714.31184318200008</v>
      </c>
      <c r="M105">
        <f>INDEX(Data!$C$2:$W$197,MATCH(Decomp!$I105,Data!$A$2:$A$197,0),MATCH(Decomp!M$62,Data!$C$1:$W$1,0))*Decomp!M$61</f>
        <v>-494.5495122887865</v>
      </c>
      <c r="N105">
        <f>INDEX(Data!$C$2:$W$197,MATCH(Decomp!$I105,Data!$A$2:$A$197,0),MATCH(Decomp!N$62,Data!$C$1:$W$1,0))*Decomp!N$61</f>
        <v>-4543.0259999999998</v>
      </c>
      <c r="O105">
        <f>INDEX(Data!$C$2:$W$197,MATCH(Decomp!$I105,Data!$A$2:$A$197,0),MATCH(Decomp!O$62,Data!$C$1:$W$1,0))*Decomp!O$61</f>
        <v>0</v>
      </c>
      <c r="P105">
        <f>INDEX(Data!$C$2:$W$197,MATCH(Decomp!$I105,Data!$A$2:$A$197,0),MATCH(Decomp!P$62,Data!$C$1:$W$1,0))*Decomp!P$61</f>
        <v>4420.9362000000001</v>
      </c>
      <c r="Q105">
        <f>INDEX(Data!$C$2:$W$197,MATCH(Decomp!$I105,Data!$A$2:$A$197,0),MATCH(Decomp!Q$62,Data!$C$1:$W$1,0))*Decomp!Q$61</f>
        <v>0</v>
      </c>
      <c r="R105">
        <f>INDEX(Data!$C$2:$W$197,MATCH(Decomp!$I105,Data!$A$2:$A$197,0),MATCH(Decomp!R$62,Data!$C$1:$W$1,0))*Decomp!R$61</f>
        <v>0</v>
      </c>
      <c r="S105">
        <f>INDEX(Data!$C$2:$W$197,MATCH(Decomp!$I105,Data!$A$2:$A$197,0),MATCH(Decomp!S$62,Data!$C$1:$W$1,0))*Decomp!S$61</f>
        <v>0</v>
      </c>
      <c r="T105">
        <f>INDEX(Data!$C$2:$W$197,MATCH(Decomp!$I105,Data!$A$2:$A$197,0),MATCH(Decomp!T$62,Data!$C$1:$W$1,0))*Decomp!T$61</f>
        <v>0</v>
      </c>
      <c r="U105">
        <f>INDEX(Data!$C$2:$W$197,MATCH(Decomp!$I105,Data!$A$2:$A$197,0),MATCH(Decomp!U$62,Data!$C$1:$W$1,0))*Decomp!U$61</f>
        <v>1621.5718399999998</v>
      </c>
      <c r="V105">
        <f>INDEX(Data!$C$2:$W$197,MATCH(Decomp!$I105,Data!$A$2:$A$197,0),MATCH(Decomp!V$62,Data!$C$1:$W$1,0))*Decomp!V$61</f>
        <v>0</v>
      </c>
      <c r="W105">
        <f>INDEX(Data!$C$2:$W$197,MATCH(Decomp!$I105,Data!$A$2:$A$197,0),MATCH(Decomp!W$62,Data!$C$1:$W$1,0))*Decomp!W$61</f>
        <v>0</v>
      </c>
      <c r="Y105" s="4"/>
    </row>
    <row r="106" spans="1:25" x14ac:dyDescent="0.3">
      <c r="A106">
        <f t="shared" si="8"/>
        <v>2019</v>
      </c>
      <c r="B106">
        <f t="shared" si="9"/>
        <v>20159.05486</v>
      </c>
      <c r="C106">
        <f t="shared" si="10"/>
        <v>20534.22307345688</v>
      </c>
      <c r="D106">
        <f t="shared" si="11"/>
        <v>-375.16821345688004</v>
      </c>
      <c r="E106">
        <f t="shared" si="12"/>
        <v>140751.18838842711</v>
      </c>
      <c r="F106">
        <f t="shared" si="15"/>
        <v>831871.89570431772</v>
      </c>
      <c r="G106" s="1">
        <f t="shared" si="13"/>
        <v>-1.8610406889724592E-2</v>
      </c>
      <c r="I106" s="2" t="s">
        <v>57</v>
      </c>
      <c r="J106">
        <v>20159.05486</v>
      </c>
      <c r="K106">
        <f t="shared" si="14"/>
        <v>13157.705457</v>
      </c>
      <c r="L106">
        <f>INDEX(Data!$C$2:$W$197,MATCH(Decomp!$I106,Data!$A$2:$A$197,0),MATCH(Decomp!L$62,Data!$C$1:$W$1,0))*Decomp!L$61</f>
        <v>433.56710322800001</v>
      </c>
      <c r="M106">
        <f>INDEX(Data!$C$2:$W$197,MATCH(Decomp!$I106,Data!$A$2:$A$197,0),MATCH(Decomp!M$62,Data!$C$1:$W$1,0))*Decomp!M$61</f>
        <v>-301.2886987711214</v>
      </c>
      <c r="N106">
        <f>INDEX(Data!$C$2:$W$197,MATCH(Decomp!$I106,Data!$A$2:$A$197,0),MATCH(Decomp!N$62,Data!$C$1:$W$1,0))*Decomp!N$61</f>
        <v>-4543.0259999999998</v>
      </c>
      <c r="O106">
        <f>INDEX(Data!$C$2:$W$197,MATCH(Decomp!$I106,Data!$A$2:$A$197,0),MATCH(Decomp!O$62,Data!$C$1:$W$1,0))*Decomp!O$61</f>
        <v>4876.6859999999997</v>
      </c>
      <c r="P106">
        <f>INDEX(Data!$C$2:$W$197,MATCH(Decomp!$I106,Data!$A$2:$A$197,0),MATCH(Decomp!P$62,Data!$C$1:$W$1,0))*Decomp!P$61</f>
        <v>0</v>
      </c>
      <c r="Q106">
        <f>INDEX(Data!$C$2:$W$197,MATCH(Decomp!$I106,Data!$A$2:$A$197,0),MATCH(Decomp!Q$62,Data!$C$1:$W$1,0))*Decomp!Q$61</f>
        <v>0</v>
      </c>
      <c r="R106">
        <f>INDEX(Data!$C$2:$W$197,MATCH(Decomp!$I106,Data!$A$2:$A$197,0),MATCH(Decomp!R$62,Data!$C$1:$W$1,0))*Decomp!R$61</f>
        <v>0</v>
      </c>
      <c r="S106">
        <f>INDEX(Data!$C$2:$W$197,MATCH(Decomp!$I106,Data!$A$2:$A$197,0),MATCH(Decomp!S$62,Data!$C$1:$W$1,0))*Decomp!S$61</f>
        <v>0</v>
      </c>
      <c r="T106">
        <f>INDEX(Data!$C$2:$W$197,MATCH(Decomp!$I106,Data!$A$2:$A$197,0),MATCH(Decomp!T$62,Data!$C$1:$W$1,0))*Decomp!T$61</f>
        <v>0</v>
      </c>
      <c r="U106">
        <f>INDEX(Data!$C$2:$W$197,MATCH(Decomp!$I106,Data!$A$2:$A$197,0),MATCH(Decomp!U$62,Data!$C$1:$W$1,0))*Decomp!U$61</f>
        <v>1712.6425120000001</v>
      </c>
      <c r="V106">
        <f>INDEX(Data!$C$2:$W$197,MATCH(Decomp!$I106,Data!$A$2:$A$197,0),MATCH(Decomp!V$62,Data!$C$1:$W$1,0))*Decomp!V$61</f>
        <v>5197.9367000000002</v>
      </c>
      <c r="W106">
        <f>INDEX(Data!$C$2:$W$197,MATCH(Decomp!$I106,Data!$A$2:$A$197,0),MATCH(Decomp!W$62,Data!$C$1:$W$1,0))*Decomp!W$61</f>
        <v>0</v>
      </c>
      <c r="Y106" s="4"/>
    </row>
    <row r="107" spans="1:25" x14ac:dyDescent="0.3">
      <c r="A107">
        <f t="shared" si="8"/>
        <v>2019</v>
      </c>
      <c r="B107">
        <f t="shared" si="9"/>
        <v>19615.34764</v>
      </c>
      <c r="C107">
        <f t="shared" si="10"/>
        <v>15112.90204241798</v>
      </c>
      <c r="D107">
        <f t="shared" si="11"/>
        <v>4502.4455975820201</v>
      </c>
      <c r="E107">
        <f t="shared" si="12"/>
        <v>20272016.359185714</v>
      </c>
      <c r="F107">
        <f t="shared" si="15"/>
        <v>23791116.489637423</v>
      </c>
      <c r="G107" s="1">
        <f t="shared" si="13"/>
        <v>0.22953687491118155</v>
      </c>
      <c r="I107" s="2" t="s">
        <v>58</v>
      </c>
      <c r="J107">
        <v>19615.34764</v>
      </c>
      <c r="K107">
        <f t="shared" si="14"/>
        <v>13157.705457</v>
      </c>
      <c r="L107">
        <f>INDEX(Data!$C$2:$W$197,MATCH(Decomp!$I107,Data!$A$2:$A$197,0),MATCH(Decomp!L$62,Data!$C$1:$W$1,0))*Decomp!L$61</f>
        <v>407.41366235499999</v>
      </c>
      <c r="M107">
        <f>INDEX(Data!$C$2:$W$197,MATCH(Decomp!$I107,Data!$A$2:$A$197,0),MATCH(Decomp!M$62,Data!$C$1:$W$1,0))*Decomp!M$61</f>
        <v>-524.64174093702002</v>
      </c>
      <c r="N107">
        <f>INDEX(Data!$C$2:$W$197,MATCH(Decomp!$I107,Data!$A$2:$A$197,0),MATCH(Decomp!N$62,Data!$C$1:$W$1,0))*Decomp!N$61</f>
        <v>-4543.0259999999998</v>
      </c>
      <c r="O107">
        <f>INDEX(Data!$C$2:$W$197,MATCH(Decomp!$I107,Data!$A$2:$A$197,0),MATCH(Decomp!O$62,Data!$C$1:$W$1,0))*Decomp!O$61</f>
        <v>4876.6859999999997</v>
      </c>
      <c r="P107">
        <f>INDEX(Data!$C$2:$W$197,MATCH(Decomp!$I107,Data!$A$2:$A$197,0),MATCH(Decomp!P$62,Data!$C$1:$W$1,0))*Decomp!P$61</f>
        <v>0</v>
      </c>
      <c r="Q107">
        <f>INDEX(Data!$C$2:$W$197,MATCH(Decomp!$I107,Data!$A$2:$A$197,0),MATCH(Decomp!Q$62,Data!$C$1:$W$1,0))*Decomp!Q$61</f>
        <v>0</v>
      </c>
      <c r="R107">
        <f>INDEX(Data!$C$2:$W$197,MATCH(Decomp!$I107,Data!$A$2:$A$197,0),MATCH(Decomp!R$62,Data!$C$1:$W$1,0))*Decomp!R$61</f>
        <v>0</v>
      </c>
      <c r="S107">
        <f>INDEX(Data!$C$2:$W$197,MATCH(Decomp!$I107,Data!$A$2:$A$197,0),MATCH(Decomp!S$62,Data!$C$1:$W$1,0))*Decomp!S$61</f>
        <v>0</v>
      </c>
      <c r="T107">
        <f>INDEX(Data!$C$2:$W$197,MATCH(Decomp!$I107,Data!$A$2:$A$197,0),MATCH(Decomp!T$62,Data!$C$1:$W$1,0))*Decomp!T$61</f>
        <v>0</v>
      </c>
      <c r="U107">
        <f>INDEX(Data!$C$2:$W$197,MATCH(Decomp!$I107,Data!$A$2:$A$197,0),MATCH(Decomp!U$62,Data!$C$1:$W$1,0))*Decomp!U$61</f>
        <v>1738.764664</v>
      </c>
      <c r="V107">
        <f>INDEX(Data!$C$2:$W$197,MATCH(Decomp!$I107,Data!$A$2:$A$197,0),MATCH(Decomp!V$62,Data!$C$1:$W$1,0))*Decomp!V$61</f>
        <v>0</v>
      </c>
      <c r="W107">
        <f>INDEX(Data!$C$2:$W$197,MATCH(Decomp!$I107,Data!$A$2:$A$197,0),MATCH(Decomp!W$62,Data!$C$1:$W$1,0))*Decomp!W$61</f>
        <v>0</v>
      </c>
      <c r="Y107" s="4"/>
    </row>
    <row r="108" spans="1:25" x14ac:dyDescent="0.3">
      <c r="A108">
        <f t="shared" si="8"/>
        <v>2019</v>
      </c>
      <c r="B108">
        <f t="shared" si="9"/>
        <v>18134.063900000001</v>
      </c>
      <c r="C108">
        <f t="shared" si="10"/>
        <v>15341.020580968288</v>
      </c>
      <c r="D108">
        <f t="shared" si="11"/>
        <v>2793.0433190317126</v>
      </c>
      <c r="E108">
        <f t="shared" si="12"/>
        <v>7801090.981987685</v>
      </c>
      <c r="F108">
        <f t="shared" si="15"/>
        <v>2922056.1499129832</v>
      </c>
      <c r="G108" s="1">
        <f t="shared" si="13"/>
        <v>0.15402191888337355</v>
      </c>
      <c r="I108" s="2" t="s">
        <v>59</v>
      </c>
      <c r="J108">
        <v>18134.063900000001</v>
      </c>
      <c r="K108">
        <f t="shared" si="14"/>
        <v>13157.705457</v>
      </c>
      <c r="L108">
        <f>INDEX(Data!$C$2:$W$197,MATCH(Decomp!$I108,Data!$A$2:$A$197,0),MATCH(Decomp!L$62,Data!$C$1:$W$1,0))*Decomp!L$61</f>
        <v>697.34288195600004</v>
      </c>
      <c r="M108">
        <f>INDEX(Data!$C$2:$W$197,MATCH(Decomp!$I108,Data!$A$2:$A$197,0),MATCH(Decomp!M$62,Data!$C$1:$W$1,0))*Decomp!M$61</f>
        <v>-246.57895798771125</v>
      </c>
      <c r="N108">
        <f>INDEX(Data!$C$2:$W$197,MATCH(Decomp!$I108,Data!$A$2:$A$197,0),MATCH(Decomp!N$62,Data!$C$1:$W$1,0))*Decomp!N$61</f>
        <v>-4543.0259999999998</v>
      </c>
      <c r="O108">
        <f>INDEX(Data!$C$2:$W$197,MATCH(Decomp!$I108,Data!$A$2:$A$197,0),MATCH(Decomp!O$62,Data!$C$1:$W$1,0))*Decomp!O$61</f>
        <v>4876.6859999999997</v>
      </c>
      <c r="P108">
        <f>INDEX(Data!$C$2:$W$197,MATCH(Decomp!$I108,Data!$A$2:$A$197,0),MATCH(Decomp!P$62,Data!$C$1:$W$1,0))*Decomp!P$61</f>
        <v>0</v>
      </c>
      <c r="Q108">
        <f>INDEX(Data!$C$2:$W$197,MATCH(Decomp!$I108,Data!$A$2:$A$197,0),MATCH(Decomp!Q$62,Data!$C$1:$W$1,0))*Decomp!Q$61</f>
        <v>0</v>
      </c>
      <c r="R108">
        <f>INDEX(Data!$C$2:$W$197,MATCH(Decomp!$I108,Data!$A$2:$A$197,0),MATCH(Decomp!R$62,Data!$C$1:$W$1,0))*Decomp!R$61</f>
        <v>0</v>
      </c>
      <c r="S108">
        <f>INDEX(Data!$C$2:$W$197,MATCH(Decomp!$I108,Data!$A$2:$A$197,0),MATCH(Decomp!S$62,Data!$C$1:$W$1,0))*Decomp!S$61</f>
        <v>0</v>
      </c>
      <c r="T108">
        <f>INDEX(Data!$C$2:$W$197,MATCH(Decomp!$I108,Data!$A$2:$A$197,0),MATCH(Decomp!T$62,Data!$C$1:$W$1,0))*Decomp!T$61</f>
        <v>0</v>
      </c>
      <c r="U108">
        <f>INDEX(Data!$C$2:$W$197,MATCH(Decomp!$I108,Data!$A$2:$A$197,0),MATCH(Decomp!U$62,Data!$C$1:$W$1,0))*Decomp!U$61</f>
        <v>1398.8912</v>
      </c>
      <c r="V108">
        <f>INDEX(Data!$C$2:$W$197,MATCH(Decomp!$I108,Data!$A$2:$A$197,0),MATCH(Decomp!V$62,Data!$C$1:$W$1,0))*Decomp!V$61</f>
        <v>0</v>
      </c>
      <c r="W108">
        <f>INDEX(Data!$C$2:$W$197,MATCH(Decomp!$I108,Data!$A$2:$A$197,0),MATCH(Decomp!W$62,Data!$C$1:$W$1,0))*Decomp!W$61</f>
        <v>0</v>
      </c>
      <c r="Y108" s="4"/>
    </row>
    <row r="109" spans="1:25" x14ac:dyDescent="0.3">
      <c r="A109">
        <f t="shared" si="8"/>
        <v>2019</v>
      </c>
      <c r="B109">
        <f t="shared" si="9"/>
        <v>11153.694439999999</v>
      </c>
      <c r="C109">
        <f t="shared" si="10"/>
        <v>15493.883589164061</v>
      </c>
      <c r="D109">
        <f t="shared" si="11"/>
        <v>-4340.1891491640617</v>
      </c>
      <c r="E109">
        <f t="shared" si="12"/>
        <v>18837241.850521464</v>
      </c>
      <c r="F109">
        <f t="shared" si="15"/>
        <v>50883005.445322379</v>
      </c>
      <c r="G109" s="1">
        <f t="shared" si="13"/>
        <v>-0.38912569933770413</v>
      </c>
      <c r="I109" s="2" t="s">
        <v>60</v>
      </c>
      <c r="J109">
        <v>11153.694439999999</v>
      </c>
      <c r="K109">
        <f t="shared" si="14"/>
        <v>13157.705457</v>
      </c>
      <c r="L109">
        <f>INDEX(Data!$C$2:$W$197,MATCH(Decomp!$I109,Data!$A$2:$A$197,0),MATCH(Decomp!L$62,Data!$C$1:$W$1,0))*Decomp!L$61</f>
        <v>770.39748220399997</v>
      </c>
      <c r="M109">
        <f>INDEX(Data!$C$2:$W$197,MATCH(Decomp!$I109,Data!$A$2:$A$197,0),MATCH(Decomp!M$62,Data!$C$1:$W$1,0))*Decomp!M$61</f>
        <v>-558.74557403993867</v>
      </c>
      <c r="N109">
        <f>INDEX(Data!$C$2:$W$197,MATCH(Decomp!$I109,Data!$A$2:$A$197,0),MATCH(Decomp!N$62,Data!$C$1:$W$1,0))*Decomp!N$61</f>
        <v>-4543.0259999999998</v>
      </c>
      <c r="O109">
        <f>INDEX(Data!$C$2:$W$197,MATCH(Decomp!$I109,Data!$A$2:$A$197,0),MATCH(Decomp!O$62,Data!$C$1:$W$1,0))*Decomp!O$61</f>
        <v>4876.6859999999997</v>
      </c>
      <c r="P109">
        <f>INDEX(Data!$C$2:$W$197,MATCH(Decomp!$I109,Data!$A$2:$A$197,0),MATCH(Decomp!P$62,Data!$C$1:$W$1,0))*Decomp!P$61</f>
        <v>0</v>
      </c>
      <c r="Q109">
        <f>INDEX(Data!$C$2:$W$197,MATCH(Decomp!$I109,Data!$A$2:$A$197,0),MATCH(Decomp!Q$62,Data!$C$1:$W$1,0))*Decomp!Q$61</f>
        <v>0</v>
      </c>
      <c r="R109">
        <f>INDEX(Data!$C$2:$W$197,MATCH(Decomp!$I109,Data!$A$2:$A$197,0),MATCH(Decomp!R$62,Data!$C$1:$W$1,0))*Decomp!R$61</f>
        <v>0</v>
      </c>
      <c r="S109">
        <f>INDEX(Data!$C$2:$W$197,MATCH(Decomp!$I109,Data!$A$2:$A$197,0),MATCH(Decomp!S$62,Data!$C$1:$W$1,0))*Decomp!S$61</f>
        <v>0</v>
      </c>
      <c r="T109">
        <f>INDEX(Data!$C$2:$W$197,MATCH(Decomp!$I109,Data!$A$2:$A$197,0),MATCH(Decomp!T$62,Data!$C$1:$W$1,0))*Decomp!T$61</f>
        <v>0</v>
      </c>
      <c r="U109">
        <f>INDEX(Data!$C$2:$W$197,MATCH(Decomp!$I109,Data!$A$2:$A$197,0),MATCH(Decomp!U$62,Data!$C$1:$W$1,0))*Decomp!U$61</f>
        <v>1790.8662239999999</v>
      </c>
      <c r="V109">
        <f>INDEX(Data!$C$2:$W$197,MATCH(Decomp!$I109,Data!$A$2:$A$197,0),MATCH(Decomp!V$62,Data!$C$1:$W$1,0))*Decomp!V$61</f>
        <v>0</v>
      </c>
      <c r="W109">
        <f>INDEX(Data!$C$2:$W$197,MATCH(Decomp!$I109,Data!$A$2:$A$197,0),MATCH(Decomp!W$62,Data!$C$1:$W$1,0))*Decomp!W$61</f>
        <v>0</v>
      </c>
      <c r="Y109" s="4"/>
    </row>
    <row r="110" spans="1:25" x14ac:dyDescent="0.3">
      <c r="A110">
        <f t="shared" si="8"/>
        <v>2019</v>
      </c>
      <c r="B110">
        <f t="shared" si="9"/>
        <v>11099.72597</v>
      </c>
      <c r="C110">
        <f t="shared" si="10"/>
        <v>10767.652512376837</v>
      </c>
      <c r="D110">
        <f t="shared" si="11"/>
        <v>332.07345762316254</v>
      </c>
      <c r="E110">
        <f t="shared" si="12"/>
        <v>110272.78125780233</v>
      </c>
      <c r="F110">
        <f t="shared" si="15"/>
        <v>21830037.866782147</v>
      </c>
      <c r="G110" s="1">
        <f t="shared" si="13"/>
        <v>2.9917266292940975E-2</v>
      </c>
      <c r="I110" s="2" t="s">
        <v>61</v>
      </c>
      <c r="J110">
        <v>11099.72597</v>
      </c>
      <c r="K110">
        <f t="shared" si="14"/>
        <v>13157.705457</v>
      </c>
      <c r="L110">
        <f>INDEX(Data!$C$2:$W$197,MATCH(Decomp!$I110,Data!$A$2:$A$197,0),MATCH(Decomp!L$62,Data!$C$1:$W$1,0))*Decomp!L$61</f>
        <v>803.07307117100004</v>
      </c>
      <c r="M110">
        <f>INDEX(Data!$C$2:$W$197,MATCH(Decomp!$I110,Data!$A$2:$A$197,0),MATCH(Decomp!M$62,Data!$C$1:$W$1,0))*Decomp!M$61</f>
        <v>-359.03118379416287</v>
      </c>
      <c r="N110">
        <f>INDEX(Data!$C$2:$W$197,MATCH(Decomp!$I110,Data!$A$2:$A$197,0),MATCH(Decomp!N$62,Data!$C$1:$W$1,0))*Decomp!N$61</f>
        <v>-4543.0259999999998</v>
      </c>
      <c r="O110">
        <f>INDEX(Data!$C$2:$W$197,MATCH(Decomp!$I110,Data!$A$2:$A$197,0),MATCH(Decomp!O$62,Data!$C$1:$W$1,0))*Decomp!O$61</f>
        <v>0</v>
      </c>
      <c r="P110">
        <f>INDEX(Data!$C$2:$W$197,MATCH(Decomp!$I110,Data!$A$2:$A$197,0),MATCH(Decomp!P$62,Data!$C$1:$W$1,0))*Decomp!P$61</f>
        <v>0</v>
      </c>
      <c r="Q110">
        <f>INDEX(Data!$C$2:$W$197,MATCH(Decomp!$I110,Data!$A$2:$A$197,0),MATCH(Decomp!Q$62,Data!$C$1:$W$1,0))*Decomp!Q$61</f>
        <v>0</v>
      </c>
      <c r="R110">
        <f>INDEX(Data!$C$2:$W$197,MATCH(Decomp!$I110,Data!$A$2:$A$197,0),MATCH(Decomp!R$62,Data!$C$1:$W$1,0))*Decomp!R$61</f>
        <v>0</v>
      </c>
      <c r="S110">
        <f>INDEX(Data!$C$2:$W$197,MATCH(Decomp!$I110,Data!$A$2:$A$197,0),MATCH(Decomp!S$62,Data!$C$1:$W$1,0))*Decomp!S$61</f>
        <v>0</v>
      </c>
      <c r="T110">
        <f>INDEX(Data!$C$2:$W$197,MATCH(Decomp!$I110,Data!$A$2:$A$197,0),MATCH(Decomp!T$62,Data!$C$1:$W$1,0))*Decomp!T$61</f>
        <v>0</v>
      </c>
      <c r="U110">
        <f>INDEX(Data!$C$2:$W$197,MATCH(Decomp!$I110,Data!$A$2:$A$197,0),MATCH(Decomp!U$62,Data!$C$1:$W$1,0))*Decomp!U$61</f>
        <v>1708.9311680000001</v>
      </c>
      <c r="V110">
        <f>INDEX(Data!$C$2:$W$197,MATCH(Decomp!$I110,Data!$A$2:$A$197,0),MATCH(Decomp!V$62,Data!$C$1:$W$1,0))*Decomp!V$61</f>
        <v>0</v>
      </c>
      <c r="W110">
        <f>INDEX(Data!$C$2:$W$197,MATCH(Decomp!$I110,Data!$A$2:$A$197,0),MATCH(Decomp!W$62,Data!$C$1:$W$1,0))*Decomp!W$61</f>
        <v>0</v>
      </c>
      <c r="Y110" s="4"/>
    </row>
    <row r="111" spans="1:25" x14ac:dyDescent="0.3">
      <c r="A111">
        <f t="shared" si="8"/>
        <v>2019</v>
      </c>
      <c r="B111">
        <f t="shared" si="9"/>
        <v>9150.4919860000009</v>
      </c>
      <c r="C111">
        <f t="shared" si="10"/>
        <v>10177.202195617172</v>
      </c>
      <c r="D111">
        <f t="shared" si="11"/>
        <v>-1026.7102096171711</v>
      </c>
      <c r="E111">
        <f t="shared" si="12"/>
        <v>1054133.8545321354</v>
      </c>
      <c r="F111">
        <f t="shared" si="15"/>
        <v>1846293.0543590898</v>
      </c>
      <c r="G111" s="1">
        <f t="shared" si="13"/>
        <v>-0.11220273305391767</v>
      </c>
      <c r="I111" s="2" t="s">
        <v>62</v>
      </c>
      <c r="J111">
        <v>9150.4919860000009</v>
      </c>
      <c r="K111">
        <f t="shared" si="14"/>
        <v>13157.705457</v>
      </c>
      <c r="L111">
        <f>INDEX(Data!$C$2:$W$197,MATCH(Decomp!$I111,Data!$A$2:$A$197,0),MATCH(Decomp!L$62,Data!$C$1:$W$1,0))*Decomp!L$61</f>
        <v>482.31477592900001</v>
      </c>
      <c r="M111">
        <f>INDEX(Data!$C$2:$W$197,MATCH(Decomp!$I111,Data!$A$2:$A$197,0),MATCH(Decomp!M$62,Data!$C$1:$W$1,0))*Decomp!M$61</f>
        <v>-658.05709731182799</v>
      </c>
      <c r="N111">
        <f>INDEX(Data!$C$2:$W$197,MATCH(Decomp!$I111,Data!$A$2:$A$197,0),MATCH(Decomp!N$62,Data!$C$1:$W$1,0))*Decomp!N$61</f>
        <v>-4543.0259999999998</v>
      </c>
      <c r="O111">
        <f>INDEX(Data!$C$2:$W$197,MATCH(Decomp!$I111,Data!$A$2:$A$197,0),MATCH(Decomp!O$62,Data!$C$1:$W$1,0))*Decomp!O$61</f>
        <v>0</v>
      </c>
      <c r="P111">
        <f>INDEX(Data!$C$2:$W$197,MATCH(Decomp!$I111,Data!$A$2:$A$197,0),MATCH(Decomp!P$62,Data!$C$1:$W$1,0))*Decomp!P$61</f>
        <v>0</v>
      </c>
      <c r="Q111">
        <f>INDEX(Data!$C$2:$W$197,MATCH(Decomp!$I111,Data!$A$2:$A$197,0),MATCH(Decomp!Q$62,Data!$C$1:$W$1,0))*Decomp!Q$61</f>
        <v>0</v>
      </c>
      <c r="R111">
        <f>INDEX(Data!$C$2:$W$197,MATCH(Decomp!$I111,Data!$A$2:$A$197,0),MATCH(Decomp!R$62,Data!$C$1:$W$1,0))*Decomp!R$61</f>
        <v>0</v>
      </c>
      <c r="S111">
        <f>INDEX(Data!$C$2:$W$197,MATCH(Decomp!$I111,Data!$A$2:$A$197,0),MATCH(Decomp!S$62,Data!$C$1:$W$1,0))*Decomp!S$61</f>
        <v>0</v>
      </c>
      <c r="T111">
        <f>INDEX(Data!$C$2:$W$197,MATCH(Decomp!$I111,Data!$A$2:$A$197,0),MATCH(Decomp!T$62,Data!$C$1:$W$1,0))*Decomp!T$61</f>
        <v>0</v>
      </c>
      <c r="U111">
        <f>INDEX(Data!$C$2:$W$197,MATCH(Decomp!$I111,Data!$A$2:$A$197,0),MATCH(Decomp!U$62,Data!$C$1:$W$1,0))*Decomp!U$61</f>
        <v>1738.2650600000002</v>
      </c>
      <c r="V111">
        <f>INDEX(Data!$C$2:$W$197,MATCH(Decomp!$I111,Data!$A$2:$A$197,0),MATCH(Decomp!V$62,Data!$C$1:$W$1,0))*Decomp!V$61</f>
        <v>0</v>
      </c>
      <c r="W111">
        <f>INDEX(Data!$C$2:$W$197,MATCH(Decomp!$I111,Data!$A$2:$A$197,0),MATCH(Decomp!W$62,Data!$C$1:$W$1,0))*Decomp!W$61</f>
        <v>0</v>
      </c>
      <c r="Y111" s="4"/>
    </row>
    <row r="112" spans="1:25" x14ac:dyDescent="0.3">
      <c r="A112">
        <f t="shared" si="8"/>
        <v>2019</v>
      </c>
      <c r="B112">
        <f t="shared" si="9"/>
        <v>8910.8183329999993</v>
      </c>
      <c r="C112">
        <f t="shared" si="10"/>
        <v>10726.772565202933</v>
      </c>
      <c r="D112">
        <f t="shared" si="11"/>
        <v>-1815.9542322029338</v>
      </c>
      <c r="E112">
        <f t="shared" si="12"/>
        <v>3297689.7734557469</v>
      </c>
      <c r="F112">
        <f t="shared" si="15"/>
        <v>622906.12718735577</v>
      </c>
      <c r="G112" s="1">
        <f t="shared" si="13"/>
        <v>-0.203792083323907</v>
      </c>
      <c r="I112" s="2" t="s">
        <v>63</v>
      </c>
      <c r="J112">
        <v>8910.8183329999993</v>
      </c>
      <c r="K112">
        <f t="shared" si="14"/>
        <v>13157.705457</v>
      </c>
      <c r="L112">
        <f>INDEX(Data!$C$2:$W$197,MATCH(Decomp!$I112,Data!$A$2:$A$197,0),MATCH(Decomp!L$62,Data!$C$1:$W$1,0))*Decomp!L$61</f>
        <v>796.13518275900003</v>
      </c>
      <c r="M112">
        <f>INDEX(Data!$C$2:$W$197,MATCH(Decomp!$I112,Data!$A$2:$A$197,0),MATCH(Decomp!M$62,Data!$C$1:$W$1,0))*Decomp!M$61</f>
        <v>-403.17943855606757</v>
      </c>
      <c r="N112">
        <f>INDEX(Data!$C$2:$W$197,MATCH(Decomp!$I112,Data!$A$2:$A$197,0),MATCH(Decomp!N$62,Data!$C$1:$W$1,0))*Decomp!N$61</f>
        <v>-4543.0259999999998</v>
      </c>
      <c r="O112">
        <f>INDEX(Data!$C$2:$W$197,MATCH(Decomp!$I112,Data!$A$2:$A$197,0),MATCH(Decomp!O$62,Data!$C$1:$W$1,0))*Decomp!O$61</f>
        <v>0</v>
      </c>
      <c r="P112">
        <f>INDEX(Data!$C$2:$W$197,MATCH(Decomp!$I112,Data!$A$2:$A$197,0),MATCH(Decomp!P$62,Data!$C$1:$W$1,0))*Decomp!P$61</f>
        <v>0</v>
      </c>
      <c r="Q112">
        <f>INDEX(Data!$C$2:$W$197,MATCH(Decomp!$I112,Data!$A$2:$A$197,0),MATCH(Decomp!Q$62,Data!$C$1:$W$1,0))*Decomp!Q$61</f>
        <v>0</v>
      </c>
      <c r="R112">
        <f>INDEX(Data!$C$2:$W$197,MATCH(Decomp!$I112,Data!$A$2:$A$197,0),MATCH(Decomp!R$62,Data!$C$1:$W$1,0))*Decomp!R$61</f>
        <v>0</v>
      </c>
      <c r="S112">
        <f>INDEX(Data!$C$2:$W$197,MATCH(Decomp!$I112,Data!$A$2:$A$197,0),MATCH(Decomp!S$62,Data!$C$1:$W$1,0))*Decomp!S$61</f>
        <v>0</v>
      </c>
      <c r="T112">
        <f>INDEX(Data!$C$2:$W$197,MATCH(Decomp!$I112,Data!$A$2:$A$197,0),MATCH(Decomp!T$62,Data!$C$1:$W$1,0))*Decomp!T$61</f>
        <v>0</v>
      </c>
      <c r="U112">
        <f>INDEX(Data!$C$2:$W$197,MATCH(Decomp!$I112,Data!$A$2:$A$197,0),MATCH(Decomp!U$62,Data!$C$1:$W$1,0))*Decomp!U$61</f>
        <v>1719.1373639999999</v>
      </c>
      <c r="V112">
        <f>INDEX(Data!$C$2:$W$197,MATCH(Decomp!$I112,Data!$A$2:$A$197,0),MATCH(Decomp!V$62,Data!$C$1:$W$1,0))*Decomp!V$61</f>
        <v>0</v>
      </c>
      <c r="W112">
        <f>INDEX(Data!$C$2:$W$197,MATCH(Decomp!$I112,Data!$A$2:$A$197,0),MATCH(Decomp!W$62,Data!$C$1:$W$1,0))*Decomp!W$61</f>
        <v>0</v>
      </c>
      <c r="Y112" s="4"/>
    </row>
    <row r="113" spans="1:25" x14ac:dyDescent="0.3">
      <c r="A113">
        <f t="shared" si="8"/>
        <v>2019</v>
      </c>
      <c r="B113">
        <f t="shared" si="9"/>
        <v>8504.5463490000002</v>
      </c>
      <c r="C113">
        <f t="shared" si="10"/>
        <v>10097.14753985397</v>
      </c>
      <c r="D113">
        <f t="shared" si="11"/>
        <v>-1592.6011908539695</v>
      </c>
      <c r="E113">
        <f t="shared" si="12"/>
        <v>2536378.5531094815</v>
      </c>
      <c r="F113">
        <f t="shared" si="15"/>
        <v>49886.581079832169</v>
      </c>
      <c r="G113" s="1">
        <f t="shared" si="13"/>
        <v>-0.1872646847343285</v>
      </c>
      <c r="I113" s="2" t="s">
        <v>64</v>
      </c>
      <c r="J113">
        <v>8504.5463490000002</v>
      </c>
      <c r="K113">
        <f t="shared" si="14"/>
        <v>13157.705457</v>
      </c>
      <c r="L113">
        <f>INDEX(Data!$C$2:$W$197,MATCH(Decomp!$I113,Data!$A$2:$A$197,0),MATCH(Decomp!L$62,Data!$C$1:$W$1,0))*Decomp!L$61</f>
        <v>826.19542783399993</v>
      </c>
      <c r="M113">
        <f>INDEX(Data!$C$2:$W$197,MATCH(Decomp!$I113,Data!$A$2:$A$197,0),MATCH(Decomp!M$62,Data!$C$1:$W$1,0))*Decomp!M$61</f>
        <v>-661.89681298003075</v>
      </c>
      <c r="N113">
        <f>INDEX(Data!$C$2:$W$197,MATCH(Decomp!$I113,Data!$A$2:$A$197,0),MATCH(Decomp!N$62,Data!$C$1:$W$1,0))*Decomp!N$61</f>
        <v>-4543.0259999999998</v>
      </c>
      <c r="O113">
        <f>INDEX(Data!$C$2:$W$197,MATCH(Decomp!$I113,Data!$A$2:$A$197,0),MATCH(Decomp!O$62,Data!$C$1:$W$1,0))*Decomp!O$61</f>
        <v>0</v>
      </c>
      <c r="P113">
        <f>INDEX(Data!$C$2:$W$197,MATCH(Decomp!$I113,Data!$A$2:$A$197,0),MATCH(Decomp!P$62,Data!$C$1:$W$1,0))*Decomp!P$61</f>
        <v>0</v>
      </c>
      <c r="Q113">
        <f>INDEX(Data!$C$2:$W$197,MATCH(Decomp!$I113,Data!$A$2:$A$197,0),MATCH(Decomp!Q$62,Data!$C$1:$W$1,0))*Decomp!Q$61</f>
        <v>0</v>
      </c>
      <c r="R113">
        <f>INDEX(Data!$C$2:$W$197,MATCH(Decomp!$I113,Data!$A$2:$A$197,0),MATCH(Decomp!R$62,Data!$C$1:$W$1,0))*Decomp!R$61</f>
        <v>0</v>
      </c>
      <c r="S113">
        <f>INDEX(Data!$C$2:$W$197,MATCH(Decomp!$I113,Data!$A$2:$A$197,0),MATCH(Decomp!S$62,Data!$C$1:$W$1,0))*Decomp!S$61</f>
        <v>0</v>
      </c>
      <c r="T113">
        <f>INDEX(Data!$C$2:$W$197,MATCH(Decomp!$I113,Data!$A$2:$A$197,0),MATCH(Decomp!T$62,Data!$C$1:$W$1,0))*Decomp!T$61</f>
        <v>0</v>
      </c>
      <c r="U113">
        <f>INDEX(Data!$C$2:$W$197,MATCH(Decomp!$I113,Data!$A$2:$A$197,0),MATCH(Decomp!U$62,Data!$C$1:$W$1,0))*Decomp!U$61</f>
        <v>1318.1694680000001</v>
      </c>
      <c r="V113">
        <f>INDEX(Data!$C$2:$W$197,MATCH(Decomp!$I113,Data!$A$2:$A$197,0),MATCH(Decomp!V$62,Data!$C$1:$W$1,0))*Decomp!V$61</f>
        <v>0</v>
      </c>
      <c r="W113">
        <f>INDEX(Data!$C$2:$W$197,MATCH(Decomp!$I113,Data!$A$2:$A$197,0),MATCH(Decomp!W$62,Data!$C$1:$W$1,0))*Decomp!W$61</f>
        <v>0</v>
      </c>
      <c r="Y113" s="4"/>
    </row>
    <row r="114" spans="1:25" x14ac:dyDescent="0.3">
      <c r="A114">
        <f t="shared" si="8"/>
        <v>2019</v>
      </c>
      <c r="B114">
        <f t="shared" si="9"/>
        <v>9631.5153329999994</v>
      </c>
      <c r="C114">
        <f t="shared" si="10"/>
        <v>10619.889752225869</v>
      </c>
      <c r="D114">
        <f t="shared" si="11"/>
        <v>-988.37441922586913</v>
      </c>
      <c r="E114">
        <f t="shared" si="12"/>
        <v>976883.99258007412</v>
      </c>
      <c r="F114">
        <f t="shared" si="15"/>
        <v>365089.99155211652</v>
      </c>
      <c r="G114" s="1">
        <f t="shared" si="13"/>
        <v>-0.10261878687348908</v>
      </c>
      <c r="I114" s="2" t="s">
        <v>65</v>
      </c>
      <c r="J114">
        <v>9631.5153329999994</v>
      </c>
      <c r="K114">
        <f t="shared" si="14"/>
        <v>13157.705457</v>
      </c>
      <c r="L114">
        <f>INDEX(Data!$C$2:$W$197,MATCH(Decomp!$I114,Data!$A$2:$A$197,0),MATCH(Decomp!L$62,Data!$C$1:$W$1,0))*Decomp!L$61</f>
        <v>964.77898804000006</v>
      </c>
      <c r="M114">
        <f>INDEX(Data!$C$2:$W$197,MATCH(Decomp!$I114,Data!$A$2:$A$197,0),MATCH(Decomp!M$62,Data!$C$1:$W$1,0))*Decomp!M$61</f>
        <v>-586.77892081413211</v>
      </c>
      <c r="N114">
        <f>INDEX(Data!$C$2:$W$197,MATCH(Decomp!$I114,Data!$A$2:$A$197,0),MATCH(Decomp!N$62,Data!$C$1:$W$1,0))*Decomp!N$61</f>
        <v>-4543.0259999999998</v>
      </c>
      <c r="O114">
        <f>INDEX(Data!$C$2:$W$197,MATCH(Decomp!$I114,Data!$A$2:$A$197,0),MATCH(Decomp!O$62,Data!$C$1:$W$1,0))*Decomp!O$61</f>
        <v>0</v>
      </c>
      <c r="P114">
        <f>INDEX(Data!$C$2:$W$197,MATCH(Decomp!$I114,Data!$A$2:$A$197,0),MATCH(Decomp!P$62,Data!$C$1:$W$1,0))*Decomp!P$61</f>
        <v>0</v>
      </c>
      <c r="Q114">
        <f>INDEX(Data!$C$2:$W$197,MATCH(Decomp!$I114,Data!$A$2:$A$197,0),MATCH(Decomp!Q$62,Data!$C$1:$W$1,0))*Decomp!Q$61</f>
        <v>0</v>
      </c>
      <c r="R114">
        <f>INDEX(Data!$C$2:$W$197,MATCH(Decomp!$I114,Data!$A$2:$A$197,0),MATCH(Decomp!R$62,Data!$C$1:$W$1,0))*Decomp!R$61</f>
        <v>0</v>
      </c>
      <c r="S114">
        <f>INDEX(Data!$C$2:$W$197,MATCH(Decomp!$I114,Data!$A$2:$A$197,0),MATCH(Decomp!S$62,Data!$C$1:$W$1,0))*Decomp!S$61</f>
        <v>0</v>
      </c>
      <c r="T114">
        <f>INDEX(Data!$C$2:$W$197,MATCH(Decomp!$I114,Data!$A$2:$A$197,0),MATCH(Decomp!T$62,Data!$C$1:$W$1,0))*Decomp!T$61</f>
        <v>0</v>
      </c>
      <c r="U114">
        <f>INDEX(Data!$C$2:$W$197,MATCH(Decomp!$I114,Data!$A$2:$A$197,0),MATCH(Decomp!U$62,Data!$C$1:$W$1,0))*Decomp!U$61</f>
        <v>1627.2102280000001</v>
      </c>
      <c r="V114">
        <f>INDEX(Data!$C$2:$W$197,MATCH(Decomp!$I114,Data!$A$2:$A$197,0),MATCH(Decomp!V$62,Data!$C$1:$W$1,0))*Decomp!V$61</f>
        <v>0</v>
      </c>
      <c r="W114">
        <f>INDEX(Data!$C$2:$W$197,MATCH(Decomp!$I114,Data!$A$2:$A$197,0),MATCH(Decomp!W$62,Data!$C$1:$W$1,0))*Decomp!W$61</f>
        <v>0</v>
      </c>
      <c r="Y114" s="4"/>
    </row>
    <row r="115" spans="1:25" x14ac:dyDescent="0.3">
      <c r="A115">
        <f t="shared" si="8"/>
        <v>2020</v>
      </c>
      <c r="B115">
        <f t="shared" si="9"/>
        <v>9466.9282509999994</v>
      </c>
      <c r="C115">
        <f t="shared" si="10"/>
        <v>10165.709801339603</v>
      </c>
      <c r="D115">
        <f t="shared" si="11"/>
        <v>-698.7815503396032</v>
      </c>
      <c r="E115">
        <f t="shared" si="12"/>
        <v>488295.65509501938</v>
      </c>
      <c r="F115">
        <f t="shared" si="15"/>
        <v>83864.029709778013</v>
      </c>
      <c r="G115" s="1">
        <f t="shared" si="13"/>
        <v>-7.3812912891337304E-2</v>
      </c>
      <c r="I115" s="2" t="s">
        <v>66</v>
      </c>
      <c r="J115">
        <v>9466.9282509999994</v>
      </c>
      <c r="K115">
        <f t="shared" si="14"/>
        <v>13157.705457</v>
      </c>
      <c r="L115">
        <f>INDEX(Data!$C$2:$W$197,MATCH(Decomp!$I115,Data!$A$2:$A$197,0),MATCH(Decomp!L$62,Data!$C$1:$W$1,0))*Decomp!L$61</f>
        <v>718.38076678200002</v>
      </c>
      <c r="M115">
        <f>INDEX(Data!$C$2:$W$197,MATCH(Decomp!$I115,Data!$A$2:$A$197,0),MATCH(Decomp!M$62,Data!$C$1:$W$1,0))*Decomp!M$61</f>
        <v>-753.23626244239642</v>
      </c>
      <c r="N115">
        <f>INDEX(Data!$C$2:$W$197,MATCH(Decomp!$I115,Data!$A$2:$A$197,0),MATCH(Decomp!N$62,Data!$C$1:$W$1,0))*Decomp!N$61</f>
        <v>-4543.0259999999998</v>
      </c>
      <c r="O115">
        <f>INDEX(Data!$C$2:$W$197,MATCH(Decomp!$I115,Data!$A$2:$A$197,0),MATCH(Decomp!O$62,Data!$C$1:$W$1,0))*Decomp!O$61</f>
        <v>0</v>
      </c>
      <c r="P115">
        <f>INDEX(Data!$C$2:$W$197,MATCH(Decomp!$I115,Data!$A$2:$A$197,0),MATCH(Decomp!P$62,Data!$C$1:$W$1,0))*Decomp!P$61</f>
        <v>0</v>
      </c>
      <c r="Q115">
        <f>INDEX(Data!$C$2:$W$197,MATCH(Decomp!$I115,Data!$A$2:$A$197,0),MATCH(Decomp!Q$62,Data!$C$1:$W$1,0))*Decomp!Q$61</f>
        <v>0</v>
      </c>
      <c r="R115">
        <f>INDEX(Data!$C$2:$W$197,MATCH(Decomp!$I115,Data!$A$2:$A$197,0),MATCH(Decomp!R$62,Data!$C$1:$W$1,0))*Decomp!R$61</f>
        <v>0</v>
      </c>
      <c r="S115">
        <f>INDEX(Data!$C$2:$W$197,MATCH(Decomp!$I115,Data!$A$2:$A$197,0),MATCH(Decomp!S$62,Data!$C$1:$W$1,0))*Decomp!S$61</f>
        <v>0</v>
      </c>
      <c r="T115">
        <f>INDEX(Data!$C$2:$W$197,MATCH(Decomp!$I115,Data!$A$2:$A$197,0),MATCH(Decomp!T$62,Data!$C$1:$W$1,0))*Decomp!T$61</f>
        <v>0</v>
      </c>
      <c r="U115">
        <f>INDEX(Data!$C$2:$W$197,MATCH(Decomp!$I115,Data!$A$2:$A$197,0),MATCH(Decomp!U$62,Data!$C$1:$W$1,0))*Decomp!U$61</f>
        <v>1585.8858399999999</v>
      </c>
      <c r="V115">
        <f>INDEX(Data!$C$2:$W$197,MATCH(Decomp!$I115,Data!$A$2:$A$197,0),MATCH(Decomp!V$62,Data!$C$1:$W$1,0))*Decomp!V$61</f>
        <v>0</v>
      </c>
      <c r="W115">
        <f>INDEX(Data!$C$2:$W$197,MATCH(Decomp!$I115,Data!$A$2:$A$197,0),MATCH(Decomp!W$62,Data!$C$1:$W$1,0))*Decomp!W$61</f>
        <v>0</v>
      </c>
      <c r="Y115" s="4"/>
    </row>
    <row r="116" spans="1:25" x14ac:dyDescent="0.3">
      <c r="A116">
        <f t="shared" si="8"/>
        <v>2020</v>
      </c>
      <c r="B116">
        <f t="shared" si="9"/>
        <v>9676.0979850000003</v>
      </c>
      <c r="C116">
        <f t="shared" si="10"/>
        <v>9186.8991286350774</v>
      </c>
      <c r="D116">
        <f t="shared" si="11"/>
        <v>489.1988563649229</v>
      </c>
      <c r="E116">
        <f t="shared" si="12"/>
        <v>239315.52106874847</v>
      </c>
      <c r="F116">
        <f t="shared" si="15"/>
        <v>1411297.4467138513</v>
      </c>
      <c r="G116" s="1">
        <f t="shared" si="13"/>
        <v>5.0557451683858994E-2</v>
      </c>
      <c r="I116" s="2" t="s">
        <v>67</v>
      </c>
      <c r="J116">
        <v>9676.0979850000003</v>
      </c>
      <c r="K116">
        <f t="shared" si="14"/>
        <v>13157.705457</v>
      </c>
      <c r="L116">
        <f>INDEX(Data!$C$2:$W$197,MATCH(Decomp!$I116,Data!$A$2:$A$197,0),MATCH(Decomp!L$62,Data!$C$1:$W$1,0))*Decomp!L$61</f>
        <v>369.39582503600002</v>
      </c>
      <c r="M116">
        <f>INDEX(Data!$C$2:$W$197,MATCH(Decomp!$I116,Data!$A$2:$A$197,0),MATCH(Decomp!M$62,Data!$C$1:$W$1,0))*Decomp!M$61</f>
        <v>-986.91038940092164</v>
      </c>
      <c r="N116">
        <f>INDEX(Data!$C$2:$W$197,MATCH(Decomp!$I116,Data!$A$2:$A$197,0),MATCH(Decomp!N$62,Data!$C$1:$W$1,0))*Decomp!N$61</f>
        <v>-4845.8944000000001</v>
      </c>
      <c r="O116">
        <f>INDEX(Data!$C$2:$W$197,MATCH(Decomp!$I116,Data!$A$2:$A$197,0),MATCH(Decomp!O$62,Data!$C$1:$W$1,0))*Decomp!O$61</f>
        <v>0</v>
      </c>
      <c r="P116">
        <f>INDEX(Data!$C$2:$W$197,MATCH(Decomp!$I116,Data!$A$2:$A$197,0),MATCH(Decomp!P$62,Data!$C$1:$W$1,0))*Decomp!P$61</f>
        <v>0</v>
      </c>
      <c r="Q116">
        <f>INDEX(Data!$C$2:$W$197,MATCH(Decomp!$I116,Data!$A$2:$A$197,0),MATCH(Decomp!Q$62,Data!$C$1:$W$1,0))*Decomp!Q$61</f>
        <v>0</v>
      </c>
      <c r="R116">
        <f>INDEX(Data!$C$2:$W$197,MATCH(Decomp!$I116,Data!$A$2:$A$197,0),MATCH(Decomp!R$62,Data!$C$1:$W$1,0))*Decomp!R$61</f>
        <v>0</v>
      </c>
      <c r="S116">
        <f>INDEX(Data!$C$2:$W$197,MATCH(Decomp!$I116,Data!$A$2:$A$197,0),MATCH(Decomp!S$62,Data!$C$1:$W$1,0))*Decomp!S$61</f>
        <v>0</v>
      </c>
      <c r="T116">
        <f>INDEX(Data!$C$2:$W$197,MATCH(Decomp!$I116,Data!$A$2:$A$197,0),MATCH(Decomp!T$62,Data!$C$1:$W$1,0))*Decomp!T$61</f>
        <v>0</v>
      </c>
      <c r="U116">
        <f>INDEX(Data!$C$2:$W$197,MATCH(Decomp!$I116,Data!$A$2:$A$197,0),MATCH(Decomp!U$62,Data!$C$1:$W$1,0))*Decomp!U$61</f>
        <v>1492.6026360000001</v>
      </c>
      <c r="V116">
        <f>INDEX(Data!$C$2:$W$197,MATCH(Decomp!$I116,Data!$A$2:$A$197,0),MATCH(Decomp!V$62,Data!$C$1:$W$1,0))*Decomp!V$61</f>
        <v>0</v>
      </c>
      <c r="W116">
        <f>INDEX(Data!$C$2:$W$197,MATCH(Decomp!$I116,Data!$A$2:$A$197,0),MATCH(Decomp!W$62,Data!$C$1:$W$1,0))*Decomp!W$61</f>
        <v>0</v>
      </c>
      <c r="Y116" s="4"/>
    </row>
    <row r="117" spans="1:25" x14ac:dyDescent="0.3">
      <c r="A117">
        <f t="shared" si="8"/>
        <v>2020</v>
      </c>
      <c r="B117">
        <f t="shared" si="9"/>
        <v>9169.5988369999995</v>
      </c>
      <c r="C117">
        <f t="shared" si="10"/>
        <v>9319.5110760742264</v>
      </c>
      <c r="D117">
        <f t="shared" si="11"/>
        <v>-149.91223907422682</v>
      </c>
      <c r="E117">
        <f t="shared" si="12"/>
        <v>22473.679424248137</v>
      </c>
      <c r="F117">
        <f t="shared" si="15"/>
        <v>408462.99231342995</v>
      </c>
      <c r="G117" s="1">
        <f t="shared" si="13"/>
        <v>-1.6348832892156634E-2</v>
      </c>
      <c r="I117" s="2" t="s">
        <v>68</v>
      </c>
      <c r="J117">
        <v>9169.5988369999995</v>
      </c>
      <c r="K117">
        <f t="shared" si="14"/>
        <v>13157.705457</v>
      </c>
      <c r="L117">
        <f>INDEX(Data!$C$2:$W$197,MATCH(Decomp!$I117,Data!$A$2:$A$197,0),MATCH(Decomp!L$62,Data!$C$1:$W$1,0))*Decomp!L$61</f>
        <v>497.69843302200007</v>
      </c>
      <c r="M117">
        <f>INDEX(Data!$C$2:$W$197,MATCH(Decomp!$I117,Data!$A$2:$A$197,0),MATCH(Decomp!M$62,Data!$C$1:$W$1,0))*Decomp!M$61</f>
        <v>-946.70093394777268</v>
      </c>
      <c r="N117">
        <f>INDEX(Data!$C$2:$W$197,MATCH(Decomp!$I117,Data!$A$2:$A$197,0),MATCH(Decomp!N$62,Data!$C$1:$W$1,0))*Decomp!N$61</f>
        <v>-4845.8944000000001</v>
      </c>
      <c r="O117">
        <f>INDEX(Data!$C$2:$W$197,MATCH(Decomp!$I117,Data!$A$2:$A$197,0),MATCH(Decomp!O$62,Data!$C$1:$W$1,0))*Decomp!O$61</f>
        <v>0</v>
      </c>
      <c r="P117">
        <f>INDEX(Data!$C$2:$W$197,MATCH(Decomp!$I117,Data!$A$2:$A$197,0),MATCH(Decomp!P$62,Data!$C$1:$W$1,0))*Decomp!P$61</f>
        <v>0</v>
      </c>
      <c r="Q117">
        <f>INDEX(Data!$C$2:$W$197,MATCH(Decomp!$I117,Data!$A$2:$A$197,0),MATCH(Decomp!Q$62,Data!$C$1:$W$1,0))*Decomp!Q$61</f>
        <v>0</v>
      </c>
      <c r="R117">
        <f>INDEX(Data!$C$2:$W$197,MATCH(Decomp!$I117,Data!$A$2:$A$197,0),MATCH(Decomp!R$62,Data!$C$1:$W$1,0))*Decomp!R$61</f>
        <v>0</v>
      </c>
      <c r="S117">
        <f>INDEX(Data!$C$2:$W$197,MATCH(Decomp!$I117,Data!$A$2:$A$197,0),MATCH(Decomp!S$62,Data!$C$1:$W$1,0))*Decomp!S$61</f>
        <v>0</v>
      </c>
      <c r="T117">
        <f>INDEX(Data!$C$2:$W$197,MATCH(Decomp!$I117,Data!$A$2:$A$197,0),MATCH(Decomp!T$62,Data!$C$1:$W$1,0))*Decomp!T$61</f>
        <v>0</v>
      </c>
      <c r="U117">
        <f>INDEX(Data!$C$2:$W$197,MATCH(Decomp!$I117,Data!$A$2:$A$197,0),MATCH(Decomp!U$62,Data!$C$1:$W$1,0))*Decomp!U$61</f>
        <v>1456.70252</v>
      </c>
      <c r="V117">
        <f>INDEX(Data!$C$2:$W$197,MATCH(Decomp!$I117,Data!$A$2:$A$197,0),MATCH(Decomp!V$62,Data!$C$1:$W$1,0))*Decomp!V$61</f>
        <v>0</v>
      </c>
      <c r="W117">
        <f>INDEX(Data!$C$2:$W$197,MATCH(Decomp!$I117,Data!$A$2:$A$197,0),MATCH(Decomp!W$62,Data!$C$1:$W$1,0))*Decomp!W$61</f>
        <v>0</v>
      </c>
      <c r="Y117" s="4"/>
    </row>
    <row r="118" spans="1:25" x14ac:dyDescent="0.3">
      <c r="A118">
        <f t="shared" si="8"/>
        <v>2020</v>
      </c>
      <c r="B118">
        <f t="shared" si="9"/>
        <v>9212.5054490000002</v>
      </c>
      <c r="C118">
        <f t="shared" si="10"/>
        <v>8866.4893370925165</v>
      </c>
      <c r="D118">
        <f t="shared" si="11"/>
        <v>346.01611190748372</v>
      </c>
      <c r="E118">
        <f t="shared" si="12"/>
        <v>119727.1496995723</v>
      </c>
      <c r="F118">
        <f t="shared" si="15"/>
        <v>245944.92930743867</v>
      </c>
      <c r="G118" s="1">
        <f t="shared" si="13"/>
        <v>3.7559392916836007E-2</v>
      </c>
      <c r="I118" s="2" t="s">
        <v>69</v>
      </c>
      <c r="J118">
        <v>9212.5054490000002</v>
      </c>
      <c r="K118">
        <f t="shared" si="14"/>
        <v>13157.705457</v>
      </c>
      <c r="L118">
        <f>INDEX(Data!$C$2:$W$197,MATCH(Decomp!$I118,Data!$A$2:$A$197,0),MATCH(Decomp!L$62,Data!$C$1:$W$1,0))*Decomp!L$61</f>
        <v>525.10486487900005</v>
      </c>
      <c r="M118">
        <f>INDEX(Data!$C$2:$W$197,MATCH(Decomp!$I118,Data!$A$2:$A$197,0),MATCH(Decomp!M$62,Data!$C$1:$W$1,0))*Decomp!M$61</f>
        <v>-1508.9927887864826</v>
      </c>
      <c r="N118">
        <f>INDEX(Data!$C$2:$W$197,MATCH(Decomp!$I118,Data!$A$2:$A$197,0),MATCH(Decomp!N$62,Data!$C$1:$W$1,0))*Decomp!N$61</f>
        <v>-4845.8944000000001</v>
      </c>
      <c r="O118">
        <f>INDEX(Data!$C$2:$W$197,MATCH(Decomp!$I118,Data!$A$2:$A$197,0),MATCH(Decomp!O$62,Data!$C$1:$W$1,0))*Decomp!O$61</f>
        <v>0</v>
      </c>
      <c r="P118">
        <f>INDEX(Data!$C$2:$W$197,MATCH(Decomp!$I118,Data!$A$2:$A$197,0),MATCH(Decomp!P$62,Data!$C$1:$W$1,0))*Decomp!P$61</f>
        <v>0</v>
      </c>
      <c r="Q118">
        <f>INDEX(Data!$C$2:$W$197,MATCH(Decomp!$I118,Data!$A$2:$A$197,0),MATCH(Decomp!Q$62,Data!$C$1:$W$1,0))*Decomp!Q$61</f>
        <v>0</v>
      </c>
      <c r="R118">
        <f>INDEX(Data!$C$2:$W$197,MATCH(Decomp!$I118,Data!$A$2:$A$197,0),MATCH(Decomp!R$62,Data!$C$1:$W$1,0))*Decomp!R$61</f>
        <v>0</v>
      </c>
      <c r="S118">
        <f>INDEX(Data!$C$2:$W$197,MATCH(Decomp!$I118,Data!$A$2:$A$197,0),MATCH(Decomp!S$62,Data!$C$1:$W$1,0))*Decomp!S$61</f>
        <v>0</v>
      </c>
      <c r="T118">
        <f>INDEX(Data!$C$2:$W$197,MATCH(Decomp!$I118,Data!$A$2:$A$197,0),MATCH(Decomp!T$62,Data!$C$1:$W$1,0))*Decomp!T$61</f>
        <v>0</v>
      </c>
      <c r="U118">
        <f>INDEX(Data!$C$2:$W$197,MATCH(Decomp!$I118,Data!$A$2:$A$197,0),MATCH(Decomp!U$62,Data!$C$1:$W$1,0))*Decomp!U$61</f>
        <v>1538.566204</v>
      </c>
      <c r="V118">
        <f>INDEX(Data!$C$2:$W$197,MATCH(Decomp!$I118,Data!$A$2:$A$197,0),MATCH(Decomp!V$62,Data!$C$1:$W$1,0))*Decomp!V$61</f>
        <v>0</v>
      </c>
      <c r="W118">
        <f>INDEX(Data!$C$2:$W$197,MATCH(Decomp!$I118,Data!$A$2:$A$197,0),MATCH(Decomp!W$62,Data!$C$1:$W$1,0))*Decomp!W$61</f>
        <v>0</v>
      </c>
      <c r="Y118" s="4"/>
    </row>
    <row r="119" spans="1:25" x14ac:dyDescent="0.3">
      <c r="A119">
        <f t="shared" si="8"/>
        <v>2020</v>
      </c>
      <c r="B119">
        <f t="shared" si="9"/>
        <v>9080.4335339999998</v>
      </c>
      <c r="C119">
        <f t="shared" si="10"/>
        <v>9433.3588429163992</v>
      </c>
      <c r="D119">
        <f t="shared" si="11"/>
        <v>-352.92530891639944</v>
      </c>
      <c r="E119">
        <f t="shared" si="12"/>
        <v>124556.27367373598</v>
      </c>
      <c r="F119">
        <f t="shared" si="15"/>
        <v>488519.10974330851</v>
      </c>
      <c r="G119" s="1">
        <f t="shared" si="13"/>
        <v>-3.8866570367475962E-2</v>
      </c>
      <c r="I119" s="2" t="s">
        <v>70</v>
      </c>
      <c r="J119">
        <v>9080.4335339999998</v>
      </c>
      <c r="K119">
        <f t="shared" si="14"/>
        <v>13157.705457</v>
      </c>
      <c r="L119">
        <f>INDEX(Data!$C$2:$W$197,MATCH(Decomp!$I119,Data!$A$2:$A$197,0),MATCH(Decomp!L$62,Data!$C$1:$W$1,0))*Decomp!L$61</f>
        <v>566.94295117599995</v>
      </c>
      <c r="M119">
        <f>INDEX(Data!$C$2:$W$197,MATCH(Decomp!$I119,Data!$A$2:$A$197,0),MATCH(Decomp!M$62,Data!$C$1:$W$1,0))*Decomp!M$61</f>
        <v>-1128.2041812596005</v>
      </c>
      <c r="N119">
        <f>INDEX(Data!$C$2:$W$197,MATCH(Decomp!$I119,Data!$A$2:$A$197,0),MATCH(Decomp!N$62,Data!$C$1:$W$1,0))*Decomp!N$61</f>
        <v>-4845.8944000000001</v>
      </c>
      <c r="O119">
        <f>INDEX(Data!$C$2:$W$197,MATCH(Decomp!$I119,Data!$A$2:$A$197,0),MATCH(Decomp!O$62,Data!$C$1:$W$1,0))*Decomp!O$61</f>
        <v>0</v>
      </c>
      <c r="P119">
        <f>INDEX(Data!$C$2:$W$197,MATCH(Decomp!$I119,Data!$A$2:$A$197,0),MATCH(Decomp!P$62,Data!$C$1:$W$1,0))*Decomp!P$61</f>
        <v>0</v>
      </c>
      <c r="Q119">
        <f>INDEX(Data!$C$2:$W$197,MATCH(Decomp!$I119,Data!$A$2:$A$197,0),MATCH(Decomp!Q$62,Data!$C$1:$W$1,0))*Decomp!Q$61</f>
        <v>0</v>
      </c>
      <c r="R119">
        <f>INDEX(Data!$C$2:$W$197,MATCH(Decomp!$I119,Data!$A$2:$A$197,0),MATCH(Decomp!R$62,Data!$C$1:$W$1,0))*Decomp!R$61</f>
        <v>0</v>
      </c>
      <c r="S119">
        <f>INDEX(Data!$C$2:$W$197,MATCH(Decomp!$I119,Data!$A$2:$A$197,0),MATCH(Decomp!S$62,Data!$C$1:$W$1,0))*Decomp!S$61</f>
        <v>0</v>
      </c>
      <c r="T119">
        <f>INDEX(Data!$C$2:$W$197,MATCH(Decomp!$I119,Data!$A$2:$A$197,0),MATCH(Decomp!T$62,Data!$C$1:$W$1,0))*Decomp!T$61</f>
        <v>0</v>
      </c>
      <c r="U119">
        <f>INDEX(Data!$C$2:$W$197,MATCH(Decomp!$I119,Data!$A$2:$A$197,0),MATCH(Decomp!U$62,Data!$C$1:$W$1,0))*Decomp!U$61</f>
        <v>1682.8090159999999</v>
      </c>
      <c r="V119">
        <f>INDEX(Data!$C$2:$W$197,MATCH(Decomp!$I119,Data!$A$2:$A$197,0),MATCH(Decomp!V$62,Data!$C$1:$W$1,0))*Decomp!V$61</f>
        <v>0</v>
      </c>
      <c r="W119">
        <f>INDEX(Data!$C$2:$W$197,MATCH(Decomp!$I119,Data!$A$2:$A$197,0),MATCH(Decomp!W$62,Data!$C$1:$W$1,0))*Decomp!W$61</f>
        <v>0</v>
      </c>
      <c r="Y119" s="4"/>
    </row>
    <row r="120" spans="1:25" x14ac:dyDescent="0.3">
      <c r="A120">
        <f t="shared" si="8"/>
        <v>2020</v>
      </c>
      <c r="B120">
        <f t="shared" si="9"/>
        <v>9726.7143789999991</v>
      </c>
      <c r="C120">
        <f t="shared" si="10"/>
        <v>9403.5758956593945</v>
      </c>
      <c r="D120">
        <f t="shared" si="11"/>
        <v>323.13848334060458</v>
      </c>
      <c r="E120">
        <f t="shared" si="12"/>
        <v>104418.47941566618</v>
      </c>
      <c r="F120">
        <f t="shared" si="15"/>
        <v>457062.25120092148</v>
      </c>
      <c r="G120" s="1">
        <f t="shared" si="13"/>
        <v>3.3221751019877933E-2</v>
      </c>
      <c r="I120" s="2" t="s">
        <v>71</v>
      </c>
      <c r="J120">
        <v>9726.7143789999991</v>
      </c>
      <c r="K120">
        <f t="shared" si="14"/>
        <v>13157.705457</v>
      </c>
      <c r="L120">
        <f>INDEX(Data!$C$2:$W$197,MATCH(Decomp!$I120,Data!$A$2:$A$197,0),MATCH(Decomp!L$62,Data!$C$1:$W$1,0))*Decomp!L$61</f>
        <v>585.97495136600003</v>
      </c>
      <c r="M120">
        <f>INDEX(Data!$C$2:$W$197,MATCH(Decomp!$I120,Data!$A$2:$A$197,0),MATCH(Decomp!M$62,Data!$C$1:$W$1,0))*Decomp!M$61</f>
        <v>-1173.1650407066054</v>
      </c>
      <c r="N120">
        <f>INDEX(Data!$C$2:$W$197,MATCH(Decomp!$I120,Data!$A$2:$A$197,0),MATCH(Decomp!N$62,Data!$C$1:$W$1,0))*Decomp!N$61</f>
        <v>-4845.8944000000001</v>
      </c>
      <c r="O120">
        <f>INDEX(Data!$C$2:$W$197,MATCH(Decomp!$I120,Data!$A$2:$A$197,0),MATCH(Decomp!O$62,Data!$C$1:$W$1,0))*Decomp!O$61</f>
        <v>0</v>
      </c>
      <c r="P120">
        <f>INDEX(Data!$C$2:$W$197,MATCH(Decomp!$I120,Data!$A$2:$A$197,0),MATCH(Decomp!P$62,Data!$C$1:$W$1,0))*Decomp!P$61</f>
        <v>0</v>
      </c>
      <c r="Q120">
        <f>INDEX(Data!$C$2:$W$197,MATCH(Decomp!$I120,Data!$A$2:$A$197,0),MATCH(Decomp!Q$62,Data!$C$1:$W$1,0))*Decomp!Q$61</f>
        <v>0</v>
      </c>
      <c r="R120">
        <f>INDEX(Data!$C$2:$W$197,MATCH(Decomp!$I120,Data!$A$2:$A$197,0),MATCH(Decomp!R$62,Data!$C$1:$W$1,0))*Decomp!R$61</f>
        <v>0</v>
      </c>
      <c r="S120">
        <f>INDEX(Data!$C$2:$W$197,MATCH(Decomp!$I120,Data!$A$2:$A$197,0),MATCH(Decomp!S$62,Data!$C$1:$W$1,0))*Decomp!S$61</f>
        <v>0</v>
      </c>
      <c r="T120">
        <f>INDEX(Data!$C$2:$W$197,MATCH(Decomp!$I120,Data!$A$2:$A$197,0),MATCH(Decomp!T$62,Data!$C$1:$W$1,0))*Decomp!T$61</f>
        <v>0</v>
      </c>
      <c r="U120">
        <f>INDEX(Data!$C$2:$W$197,MATCH(Decomp!$I120,Data!$A$2:$A$197,0),MATCH(Decomp!U$62,Data!$C$1:$W$1,0))*Decomp!U$61</f>
        <v>1678.9549280000001</v>
      </c>
      <c r="V120">
        <f>INDEX(Data!$C$2:$W$197,MATCH(Decomp!$I120,Data!$A$2:$A$197,0),MATCH(Decomp!V$62,Data!$C$1:$W$1,0))*Decomp!V$61</f>
        <v>0</v>
      </c>
      <c r="W120">
        <f>INDEX(Data!$C$2:$W$197,MATCH(Decomp!$I120,Data!$A$2:$A$197,0),MATCH(Decomp!W$62,Data!$C$1:$W$1,0))*Decomp!W$61</f>
        <v>0</v>
      </c>
      <c r="Y120" s="4"/>
    </row>
    <row r="121" spans="1:25" x14ac:dyDescent="0.3">
      <c r="A121">
        <f t="shared" si="8"/>
        <v>2020</v>
      </c>
      <c r="B121">
        <f t="shared" si="9"/>
        <v>9310.3861579999993</v>
      </c>
      <c r="C121">
        <f t="shared" si="10"/>
        <v>9269.9572163151661</v>
      </c>
      <c r="D121">
        <f t="shared" si="11"/>
        <v>40.428941684833262</v>
      </c>
      <c r="E121">
        <f t="shared" si="12"/>
        <v>1634.4993257556487</v>
      </c>
      <c r="F121">
        <f t="shared" si="15"/>
        <v>79924.6849432163</v>
      </c>
      <c r="G121" s="1">
        <f>D121/B121</f>
        <v>4.3423485340717558E-3</v>
      </c>
      <c r="I121" s="2" t="s">
        <v>72</v>
      </c>
      <c r="J121">
        <v>9310.3861579999993</v>
      </c>
      <c r="K121">
        <f t="shared" si="14"/>
        <v>13157.705457</v>
      </c>
      <c r="L121">
        <f>INDEX(Data!$C$2:$W$197,MATCH(Decomp!$I121,Data!$A$2:$A$197,0),MATCH(Decomp!L$62,Data!$C$1:$W$1,0))*Decomp!L$61</f>
        <v>577.01405007400001</v>
      </c>
      <c r="M121">
        <f>INDEX(Data!$C$2:$W$197,MATCH(Decomp!$I121,Data!$A$2:$A$197,0),MATCH(Decomp!M$62,Data!$C$1:$W$1,0))*Decomp!M$61</f>
        <v>-1228.5206067588326</v>
      </c>
      <c r="N121">
        <f>INDEX(Data!$C$2:$W$197,MATCH(Decomp!$I121,Data!$A$2:$A$197,0),MATCH(Decomp!N$62,Data!$C$1:$W$1,0))*Decomp!N$61</f>
        <v>-4845.8944000000001</v>
      </c>
      <c r="O121">
        <f>INDEX(Data!$C$2:$W$197,MATCH(Decomp!$I121,Data!$A$2:$A$197,0),MATCH(Decomp!O$62,Data!$C$1:$W$1,0))*Decomp!O$61</f>
        <v>0</v>
      </c>
      <c r="P121">
        <f>INDEX(Data!$C$2:$W$197,MATCH(Decomp!$I121,Data!$A$2:$A$197,0),MATCH(Decomp!P$62,Data!$C$1:$W$1,0))*Decomp!P$61</f>
        <v>0</v>
      </c>
      <c r="Q121">
        <f>INDEX(Data!$C$2:$W$197,MATCH(Decomp!$I121,Data!$A$2:$A$197,0),MATCH(Decomp!Q$62,Data!$C$1:$W$1,0))*Decomp!Q$61</f>
        <v>0</v>
      </c>
      <c r="R121">
        <f>INDEX(Data!$C$2:$W$197,MATCH(Decomp!$I121,Data!$A$2:$A$197,0),MATCH(Decomp!R$62,Data!$C$1:$W$1,0))*Decomp!R$61</f>
        <v>0</v>
      </c>
      <c r="S121">
        <f>INDEX(Data!$C$2:$W$197,MATCH(Decomp!$I121,Data!$A$2:$A$197,0),MATCH(Decomp!S$62,Data!$C$1:$W$1,0))*Decomp!S$61</f>
        <v>0</v>
      </c>
      <c r="T121">
        <f>INDEX(Data!$C$2:$W$197,MATCH(Decomp!$I121,Data!$A$2:$A$197,0),MATCH(Decomp!T$62,Data!$C$1:$W$1,0))*Decomp!T$61</f>
        <v>0</v>
      </c>
      <c r="U121">
        <f>INDEX(Data!$C$2:$W$197,MATCH(Decomp!$I121,Data!$A$2:$A$197,0),MATCH(Decomp!U$62,Data!$C$1:$W$1,0))*Decomp!U$61</f>
        <v>1609.6527160000001</v>
      </c>
      <c r="V121">
        <f>INDEX(Data!$C$2:$W$197,MATCH(Decomp!$I121,Data!$A$2:$A$197,0),MATCH(Decomp!V$62,Data!$C$1:$W$1,0))*Decomp!V$61</f>
        <v>0</v>
      </c>
      <c r="W121">
        <f>INDEX(Data!$C$2:$W$197,MATCH(Decomp!$I121,Data!$A$2:$A$197,0),MATCH(Decomp!W$62,Data!$C$1:$W$1,0))*Decomp!W$61</f>
        <v>0</v>
      </c>
      <c r="Y121" s="4"/>
    </row>
    <row r="122" spans="1:25" x14ac:dyDescent="0.3">
      <c r="A122">
        <f t="shared" si="8"/>
        <v>2020</v>
      </c>
      <c r="B122">
        <f t="shared" si="9"/>
        <v>11503.65149</v>
      </c>
      <c r="C122">
        <f t="shared" si="10"/>
        <v>8940.5381643548717</v>
      </c>
      <c r="D122">
        <f t="shared" si="11"/>
        <v>2563.1133256451285</v>
      </c>
      <c r="E122">
        <f t="shared" si="12"/>
        <v>6569549.920099631</v>
      </c>
      <c r="F122">
        <f t="shared" si="15"/>
        <v>6363936.5010771342</v>
      </c>
      <c r="G122" s="1">
        <f t="shared" ref="G122:G185" si="16">D122/B122</f>
        <v>0.22280867321764877</v>
      </c>
      <c r="I122" s="2" t="s">
        <v>73</v>
      </c>
      <c r="J122">
        <v>11503.65149</v>
      </c>
      <c r="K122">
        <f t="shared" si="14"/>
        <v>13157.705457</v>
      </c>
      <c r="L122">
        <f>INDEX(Data!$C$2:$W$197,MATCH(Decomp!$I122,Data!$A$2:$A$197,0),MATCH(Decomp!L$62,Data!$C$1:$W$1,0))*Decomp!L$61</f>
        <v>624.27728957300008</v>
      </c>
      <c r="M122">
        <f>INDEX(Data!$C$2:$W$197,MATCH(Decomp!$I122,Data!$A$2:$A$197,0),MATCH(Decomp!M$62,Data!$C$1:$W$1,0))*Decomp!M$61</f>
        <v>-1307.5816582181262</v>
      </c>
      <c r="N122">
        <f>INDEX(Data!$C$2:$W$197,MATCH(Decomp!$I122,Data!$A$2:$A$197,0),MATCH(Decomp!N$62,Data!$C$1:$W$1,0))*Decomp!N$61</f>
        <v>-4845.8944000000001</v>
      </c>
      <c r="O122">
        <f>INDEX(Data!$C$2:$W$197,MATCH(Decomp!$I122,Data!$A$2:$A$197,0),MATCH(Decomp!O$62,Data!$C$1:$W$1,0))*Decomp!O$61</f>
        <v>0</v>
      </c>
      <c r="P122">
        <f>INDEX(Data!$C$2:$W$197,MATCH(Decomp!$I122,Data!$A$2:$A$197,0),MATCH(Decomp!P$62,Data!$C$1:$W$1,0))*Decomp!P$61</f>
        <v>0</v>
      </c>
      <c r="Q122">
        <f>INDEX(Data!$C$2:$W$197,MATCH(Decomp!$I122,Data!$A$2:$A$197,0),MATCH(Decomp!Q$62,Data!$C$1:$W$1,0))*Decomp!Q$61</f>
        <v>0</v>
      </c>
      <c r="R122">
        <f>INDEX(Data!$C$2:$W$197,MATCH(Decomp!$I122,Data!$A$2:$A$197,0),MATCH(Decomp!R$62,Data!$C$1:$W$1,0))*Decomp!R$61</f>
        <v>0</v>
      </c>
      <c r="S122">
        <f>INDEX(Data!$C$2:$W$197,MATCH(Decomp!$I122,Data!$A$2:$A$197,0),MATCH(Decomp!S$62,Data!$C$1:$W$1,0))*Decomp!S$61</f>
        <v>0</v>
      </c>
      <c r="T122">
        <f>INDEX(Data!$C$2:$W$197,MATCH(Decomp!$I122,Data!$A$2:$A$197,0),MATCH(Decomp!T$62,Data!$C$1:$W$1,0))*Decomp!T$61</f>
        <v>0</v>
      </c>
      <c r="U122">
        <f>INDEX(Data!$C$2:$W$197,MATCH(Decomp!$I122,Data!$A$2:$A$197,0),MATCH(Decomp!U$62,Data!$C$1:$W$1,0))*Decomp!U$61</f>
        <v>1312.0314760000001</v>
      </c>
      <c r="V122">
        <f>INDEX(Data!$C$2:$W$197,MATCH(Decomp!$I122,Data!$A$2:$A$197,0),MATCH(Decomp!V$62,Data!$C$1:$W$1,0))*Decomp!V$61</f>
        <v>0</v>
      </c>
      <c r="W122">
        <f>INDEX(Data!$C$2:$W$197,MATCH(Decomp!$I122,Data!$A$2:$A$197,0),MATCH(Decomp!W$62,Data!$C$1:$W$1,0))*Decomp!W$61</f>
        <v>0</v>
      </c>
      <c r="Y122" s="4"/>
    </row>
    <row r="123" spans="1:25" x14ac:dyDescent="0.3">
      <c r="A123">
        <f t="shared" si="8"/>
        <v>2020</v>
      </c>
      <c r="B123">
        <f t="shared" si="9"/>
        <v>9509.4996549999996</v>
      </c>
      <c r="C123">
        <f t="shared" si="10"/>
        <v>9378.9087822802576</v>
      </c>
      <c r="D123">
        <f t="shared" si="11"/>
        <v>130.59087271974204</v>
      </c>
      <c r="E123">
        <f t="shared" si="12"/>
        <v>17053.976037703866</v>
      </c>
      <c r="F123">
        <f t="shared" si="15"/>
        <v>5917165.4839861393</v>
      </c>
      <c r="G123" s="1">
        <f t="shared" si="16"/>
        <v>1.3732675477944696E-2</v>
      </c>
      <c r="I123" s="2" t="s">
        <v>74</v>
      </c>
      <c r="J123">
        <v>9509.4996549999996</v>
      </c>
      <c r="K123">
        <f t="shared" si="14"/>
        <v>13157.705457</v>
      </c>
      <c r="L123">
        <f>INDEX(Data!$C$2:$W$197,MATCH(Decomp!$I123,Data!$A$2:$A$197,0),MATCH(Decomp!L$62,Data!$C$1:$W$1,0))*Decomp!L$61</f>
        <v>690.32585624800004</v>
      </c>
      <c r="M123">
        <f>INDEX(Data!$C$2:$W$197,MATCH(Decomp!$I123,Data!$A$2:$A$197,0),MATCH(Decomp!M$62,Data!$C$1:$W$1,0))*Decomp!M$61</f>
        <v>-1205.545370967742</v>
      </c>
      <c r="N123">
        <f>INDEX(Data!$C$2:$W$197,MATCH(Decomp!$I123,Data!$A$2:$A$197,0),MATCH(Decomp!N$62,Data!$C$1:$W$1,0))*Decomp!N$61</f>
        <v>-4845.8944000000001</v>
      </c>
      <c r="O123">
        <f>INDEX(Data!$C$2:$W$197,MATCH(Decomp!$I123,Data!$A$2:$A$197,0),MATCH(Decomp!O$62,Data!$C$1:$W$1,0))*Decomp!O$61</f>
        <v>0</v>
      </c>
      <c r="P123">
        <f>INDEX(Data!$C$2:$W$197,MATCH(Decomp!$I123,Data!$A$2:$A$197,0),MATCH(Decomp!P$62,Data!$C$1:$W$1,0))*Decomp!P$61</f>
        <v>0</v>
      </c>
      <c r="Q123">
        <f>INDEX(Data!$C$2:$W$197,MATCH(Decomp!$I123,Data!$A$2:$A$197,0),MATCH(Decomp!Q$62,Data!$C$1:$W$1,0))*Decomp!Q$61</f>
        <v>0</v>
      </c>
      <c r="R123">
        <f>INDEX(Data!$C$2:$W$197,MATCH(Decomp!$I123,Data!$A$2:$A$197,0),MATCH(Decomp!R$62,Data!$C$1:$W$1,0))*Decomp!R$61</f>
        <v>0</v>
      </c>
      <c r="S123">
        <f>INDEX(Data!$C$2:$W$197,MATCH(Decomp!$I123,Data!$A$2:$A$197,0),MATCH(Decomp!S$62,Data!$C$1:$W$1,0))*Decomp!S$61</f>
        <v>0</v>
      </c>
      <c r="T123">
        <f>INDEX(Data!$C$2:$W$197,MATCH(Decomp!$I123,Data!$A$2:$A$197,0),MATCH(Decomp!T$62,Data!$C$1:$W$1,0))*Decomp!T$61</f>
        <v>0</v>
      </c>
      <c r="U123">
        <f>INDEX(Data!$C$2:$W$197,MATCH(Decomp!$I123,Data!$A$2:$A$197,0),MATCH(Decomp!U$62,Data!$C$1:$W$1,0))*Decomp!U$61</f>
        <v>1582.3172399999999</v>
      </c>
      <c r="V123">
        <f>INDEX(Data!$C$2:$W$197,MATCH(Decomp!$I123,Data!$A$2:$A$197,0),MATCH(Decomp!V$62,Data!$C$1:$W$1,0))*Decomp!V$61</f>
        <v>0</v>
      </c>
      <c r="W123">
        <f>INDEX(Data!$C$2:$W$197,MATCH(Decomp!$I123,Data!$A$2:$A$197,0),MATCH(Decomp!W$62,Data!$C$1:$W$1,0))*Decomp!W$61</f>
        <v>0</v>
      </c>
      <c r="Y123" s="4"/>
    </row>
    <row r="124" spans="1:25" x14ac:dyDescent="0.3">
      <c r="A124">
        <f t="shared" si="8"/>
        <v>2020</v>
      </c>
      <c r="B124">
        <f t="shared" si="9"/>
        <v>11630.36008</v>
      </c>
      <c r="C124">
        <f t="shared" si="10"/>
        <v>9676.5344165952192</v>
      </c>
      <c r="D124">
        <f t="shared" si="11"/>
        <v>1953.8256634047812</v>
      </c>
      <c r="E124">
        <f t="shared" si="12"/>
        <v>3817434.722979133</v>
      </c>
      <c r="F124">
        <f t="shared" si="15"/>
        <v>3324185.1019643182</v>
      </c>
      <c r="G124" s="1">
        <f t="shared" si="16"/>
        <v>0.16799356597433748</v>
      </c>
      <c r="I124" s="2" t="s">
        <v>75</v>
      </c>
      <c r="J124">
        <v>11630.36008</v>
      </c>
      <c r="K124">
        <f t="shared" si="14"/>
        <v>13157.705457</v>
      </c>
      <c r="L124">
        <f>INDEX(Data!$C$2:$W$197,MATCH(Decomp!$I124,Data!$A$2:$A$197,0),MATCH(Decomp!L$62,Data!$C$1:$W$1,0))*Decomp!L$61</f>
        <v>774.96925013900011</v>
      </c>
      <c r="M124">
        <f>INDEX(Data!$C$2:$W$197,MATCH(Decomp!$I124,Data!$A$2:$A$197,0),MATCH(Decomp!M$62,Data!$C$1:$W$1,0))*Decomp!M$61</f>
        <v>-1001.698746543779</v>
      </c>
      <c r="N124">
        <f>INDEX(Data!$C$2:$W$197,MATCH(Decomp!$I124,Data!$A$2:$A$197,0),MATCH(Decomp!N$62,Data!$C$1:$W$1,0))*Decomp!N$61</f>
        <v>-4845.8944000000001</v>
      </c>
      <c r="O124">
        <f>INDEX(Data!$C$2:$W$197,MATCH(Decomp!$I124,Data!$A$2:$A$197,0),MATCH(Decomp!O$62,Data!$C$1:$W$1,0))*Decomp!O$61</f>
        <v>0</v>
      </c>
      <c r="P124">
        <f>INDEX(Data!$C$2:$W$197,MATCH(Decomp!$I124,Data!$A$2:$A$197,0),MATCH(Decomp!P$62,Data!$C$1:$W$1,0))*Decomp!P$61</f>
        <v>0</v>
      </c>
      <c r="Q124">
        <f>INDEX(Data!$C$2:$W$197,MATCH(Decomp!$I124,Data!$A$2:$A$197,0),MATCH(Decomp!Q$62,Data!$C$1:$W$1,0))*Decomp!Q$61</f>
        <v>0</v>
      </c>
      <c r="R124">
        <f>INDEX(Data!$C$2:$W$197,MATCH(Decomp!$I124,Data!$A$2:$A$197,0),MATCH(Decomp!R$62,Data!$C$1:$W$1,0))*Decomp!R$61</f>
        <v>0</v>
      </c>
      <c r="S124">
        <f>INDEX(Data!$C$2:$W$197,MATCH(Decomp!$I124,Data!$A$2:$A$197,0),MATCH(Decomp!S$62,Data!$C$1:$W$1,0))*Decomp!S$61</f>
        <v>0</v>
      </c>
      <c r="T124">
        <f>INDEX(Data!$C$2:$W$197,MATCH(Decomp!$I124,Data!$A$2:$A$197,0),MATCH(Decomp!T$62,Data!$C$1:$W$1,0))*Decomp!T$61</f>
        <v>0</v>
      </c>
      <c r="U124">
        <f>INDEX(Data!$C$2:$W$197,MATCH(Decomp!$I124,Data!$A$2:$A$197,0),MATCH(Decomp!U$62,Data!$C$1:$W$1,0))*Decomp!U$61</f>
        <v>1591.4528559999999</v>
      </c>
      <c r="V124">
        <f>INDEX(Data!$C$2:$W$197,MATCH(Decomp!$I124,Data!$A$2:$A$197,0),MATCH(Decomp!V$62,Data!$C$1:$W$1,0))*Decomp!V$61</f>
        <v>0</v>
      </c>
      <c r="W124">
        <f>INDEX(Data!$C$2:$W$197,MATCH(Decomp!$I124,Data!$A$2:$A$197,0),MATCH(Decomp!W$62,Data!$C$1:$W$1,0))*Decomp!W$61</f>
        <v>0</v>
      </c>
      <c r="Y124" s="4"/>
    </row>
    <row r="125" spans="1:25" x14ac:dyDescent="0.3">
      <c r="A125">
        <f t="shared" si="8"/>
        <v>2020</v>
      </c>
      <c r="B125">
        <f t="shared" si="9"/>
        <v>13698.257659999999</v>
      </c>
      <c r="C125">
        <f t="shared" si="10"/>
        <v>14775.261734955364</v>
      </c>
      <c r="D125">
        <f t="shared" si="11"/>
        <v>-1077.0040749553646</v>
      </c>
      <c r="E125">
        <f t="shared" si="12"/>
        <v>1159937.7774704606</v>
      </c>
      <c r="F125">
        <f t="shared" si="15"/>
        <v>9185928.9029282294</v>
      </c>
      <c r="G125" s="1">
        <f t="shared" si="16"/>
        <v>-7.8623435307418846E-2</v>
      </c>
      <c r="I125" s="2" t="s">
        <v>76</v>
      </c>
      <c r="J125">
        <v>13698.257659999999</v>
      </c>
      <c r="K125">
        <f t="shared" si="14"/>
        <v>13157.705457</v>
      </c>
      <c r="L125">
        <f>INDEX(Data!$C$2:$W$197,MATCH(Decomp!$I125,Data!$A$2:$A$197,0),MATCH(Decomp!L$62,Data!$C$1:$W$1,0))*Decomp!L$61</f>
        <v>749.49890964200006</v>
      </c>
      <c r="M125">
        <f>INDEX(Data!$C$2:$W$197,MATCH(Decomp!$I125,Data!$A$2:$A$197,0),MATCH(Decomp!M$62,Data!$C$1:$W$1,0))*Decomp!M$61</f>
        <v>-1145.239603686636</v>
      </c>
      <c r="N125">
        <f>INDEX(Data!$C$2:$W$197,MATCH(Decomp!$I125,Data!$A$2:$A$197,0),MATCH(Decomp!N$62,Data!$C$1:$W$1,0))*Decomp!N$61</f>
        <v>-4845.8944000000001</v>
      </c>
      <c r="O125">
        <f>INDEX(Data!$C$2:$W$197,MATCH(Decomp!$I125,Data!$A$2:$A$197,0),MATCH(Decomp!O$62,Data!$C$1:$W$1,0))*Decomp!O$61</f>
        <v>0</v>
      </c>
      <c r="P125">
        <f>INDEX(Data!$C$2:$W$197,MATCH(Decomp!$I125,Data!$A$2:$A$197,0),MATCH(Decomp!P$62,Data!$C$1:$W$1,0))*Decomp!P$61</f>
        <v>0</v>
      </c>
      <c r="Q125">
        <f>INDEX(Data!$C$2:$W$197,MATCH(Decomp!$I125,Data!$A$2:$A$197,0),MATCH(Decomp!Q$62,Data!$C$1:$W$1,0))*Decomp!Q$61</f>
        <v>0</v>
      </c>
      <c r="R125">
        <f>INDEX(Data!$C$2:$W$197,MATCH(Decomp!$I125,Data!$A$2:$A$197,0),MATCH(Decomp!R$62,Data!$C$1:$W$1,0))*Decomp!R$61</f>
        <v>0</v>
      </c>
      <c r="S125">
        <f>INDEX(Data!$C$2:$W$197,MATCH(Decomp!$I125,Data!$A$2:$A$197,0),MATCH(Decomp!S$62,Data!$C$1:$W$1,0))*Decomp!S$61</f>
        <v>0</v>
      </c>
      <c r="T125">
        <f>INDEX(Data!$C$2:$W$197,MATCH(Decomp!$I125,Data!$A$2:$A$197,0),MATCH(Decomp!T$62,Data!$C$1:$W$1,0))*Decomp!T$61</f>
        <v>0</v>
      </c>
      <c r="U125">
        <f>INDEX(Data!$C$2:$W$197,MATCH(Decomp!$I125,Data!$A$2:$A$197,0),MATCH(Decomp!U$62,Data!$C$1:$W$1,0))*Decomp!U$61</f>
        <v>1661.254672</v>
      </c>
      <c r="V125">
        <f>INDEX(Data!$C$2:$W$197,MATCH(Decomp!$I125,Data!$A$2:$A$197,0),MATCH(Decomp!V$62,Data!$C$1:$W$1,0))*Decomp!V$61</f>
        <v>5197.9367000000002</v>
      </c>
      <c r="W125">
        <f>INDEX(Data!$C$2:$W$197,MATCH(Decomp!$I125,Data!$A$2:$A$197,0),MATCH(Decomp!W$62,Data!$C$1:$W$1,0))*Decomp!W$61</f>
        <v>0</v>
      </c>
      <c r="Y125" s="4"/>
    </row>
    <row r="126" spans="1:25" x14ac:dyDescent="0.3">
      <c r="A126">
        <f t="shared" si="8"/>
        <v>2020</v>
      </c>
      <c r="B126">
        <f t="shared" si="9"/>
        <v>12989.292939999999</v>
      </c>
      <c r="C126">
        <f t="shared" si="10"/>
        <v>13958.982493289208</v>
      </c>
      <c r="D126">
        <f t="shared" si="11"/>
        <v>-969.68955328920856</v>
      </c>
      <c r="E126">
        <f t="shared" si="12"/>
        <v>940297.82975822489</v>
      </c>
      <c r="F126">
        <f t="shared" si="15"/>
        <v>11516.406560435866</v>
      </c>
      <c r="G126" s="1">
        <f t="shared" si="16"/>
        <v>-7.4652989794624536E-2</v>
      </c>
      <c r="I126" s="2" t="s">
        <v>77</v>
      </c>
      <c r="J126">
        <v>12989.292939999999</v>
      </c>
      <c r="K126">
        <f t="shared" si="14"/>
        <v>13157.705457</v>
      </c>
      <c r="L126">
        <f>INDEX(Data!$C$2:$W$197,MATCH(Decomp!$I126,Data!$A$2:$A$197,0),MATCH(Decomp!L$62,Data!$C$1:$W$1,0))*Decomp!L$61</f>
        <v>782.48403717400004</v>
      </c>
      <c r="M126">
        <f>INDEX(Data!$C$2:$W$197,MATCH(Decomp!$I126,Data!$A$2:$A$197,0),MATCH(Decomp!M$62,Data!$C$1:$W$1,0))*Decomp!M$61</f>
        <v>-2099.1353248847927</v>
      </c>
      <c r="N126">
        <f>INDEX(Data!$C$2:$W$197,MATCH(Decomp!$I126,Data!$A$2:$A$197,0),MATCH(Decomp!N$62,Data!$C$1:$W$1,0))*Decomp!N$61</f>
        <v>-4845.8944000000001</v>
      </c>
      <c r="O126">
        <f>INDEX(Data!$C$2:$W$197,MATCH(Decomp!$I126,Data!$A$2:$A$197,0),MATCH(Decomp!O$62,Data!$C$1:$W$1,0))*Decomp!O$61</f>
        <v>0</v>
      </c>
      <c r="P126">
        <f>INDEX(Data!$C$2:$W$197,MATCH(Decomp!$I126,Data!$A$2:$A$197,0),MATCH(Decomp!P$62,Data!$C$1:$W$1,0))*Decomp!P$61</f>
        <v>0</v>
      </c>
      <c r="Q126">
        <f>INDEX(Data!$C$2:$W$197,MATCH(Decomp!$I126,Data!$A$2:$A$197,0),MATCH(Decomp!Q$62,Data!$C$1:$W$1,0))*Decomp!Q$61</f>
        <v>0</v>
      </c>
      <c r="R126">
        <f>INDEX(Data!$C$2:$W$197,MATCH(Decomp!$I126,Data!$A$2:$A$197,0),MATCH(Decomp!R$62,Data!$C$1:$W$1,0))*Decomp!R$61</f>
        <v>0</v>
      </c>
      <c r="S126">
        <f>INDEX(Data!$C$2:$W$197,MATCH(Decomp!$I126,Data!$A$2:$A$197,0),MATCH(Decomp!S$62,Data!$C$1:$W$1,0))*Decomp!S$61</f>
        <v>0</v>
      </c>
      <c r="T126">
        <f>INDEX(Data!$C$2:$W$197,MATCH(Decomp!$I126,Data!$A$2:$A$197,0),MATCH(Decomp!T$62,Data!$C$1:$W$1,0))*Decomp!T$61</f>
        <v>0</v>
      </c>
      <c r="U126">
        <f>INDEX(Data!$C$2:$W$197,MATCH(Decomp!$I126,Data!$A$2:$A$197,0),MATCH(Decomp!U$62,Data!$C$1:$W$1,0))*Decomp!U$61</f>
        <v>1765.8860239999999</v>
      </c>
      <c r="V126">
        <f>INDEX(Data!$C$2:$W$197,MATCH(Decomp!$I126,Data!$A$2:$A$197,0),MATCH(Decomp!V$62,Data!$C$1:$W$1,0))*Decomp!V$61</f>
        <v>5197.9367000000002</v>
      </c>
      <c r="W126">
        <f>INDEX(Data!$C$2:$W$197,MATCH(Decomp!$I126,Data!$A$2:$A$197,0),MATCH(Decomp!W$62,Data!$C$1:$W$1,0))*Decomp!W$61</f>
        <v>0</v>
      </c>
      <c r="Y126" s="4"/>
    </row>
    <row r="127" spans="1:25" x14ac:dyDescent="0.3">
      <c r="A127">
        <f t="shared" si="8"/>
        <v>2020</v>
      </c>
      <c r="B127">
        <f t="shared" si="9"/>
        <v>13192.093720000001</v>
      </c>
      <c r="C127">
        <f t="shared" si="10"/>
        <v>9425.1982899207924</v>
      </c>
      <c r="D127">
        <f t="shared" si="11"/>
        <v>3766.8954300792084</v>
      </c>
      <c r="E127">
        <f t="shared" si="12"/>
        <v>14189501.181151625</v>
      </c>
      <c r="F127">
        <f t="shared" si="15"/>
        <v>22435237.304671187</v>
      </c>
      <c r="G127" s="1">
        <f t="shared" si="16"/>
        <v>0.28554189426113386</v>
      </c>
      <c r="I127" s="2" t="s">
        <v>78</v>
      </c>
      <c r="J127">
        <v>13192.093720000001</v>
      </c>
      <c r="K127">
        <f t="shared" si="14"/>
        <v>13157.705457</v>
      </c>
      <c r="L127">
        <f>INDEX(Data!$C$2:$W$197,MATCH(Decomp!$I127,Data!$A$2:$A$197,0),MATCH(Decomp!L$62,Data!$C$1:$W$1,0))*Decomp!L$61</f>
        <v>883.10938688699991</v>
      </c>
      <c r="M127">
        <f>INDEX(Data!$C$2:$W$197,MATCH(Decomp!$I127,Data!$A$2:$A$197,0),MATCH(Decomp!M$62,Data!$C$1:$W$1,0))*Decomp!M$61</f>
        <v>-1564.2997219662061</v>
      </c>
      <c r="N127">
        <f>INDEX(Data!$C$2:$W$197,MATCH(Decomp!$I127,Data!$A$2:$A$197,0),MATCH(Decomp!N$62,Data!$C$1:$W$1,0))*Decomp!N$61</f>
        <v>-4845.8944000000001</v>
      </c>
      <c r="O127">
        <f>INDEX(Data!$C$2:$W$197,MATCH(Decomp!$I127,Data!$A$2:$A$197,0),MATCH(Decomp!O$62,Data!$C$1:$W$1,0))*Decomp!O$61</f>
        <v>0</v>
      </c>
      <c r="P127">
        <f>INDEX(Data!$C$2:$W$197,MATCH(Decomp!$I127,Data!$A$2:$A$197,0),MATCH(Decomp!P$62,Data!$C$1:$W$1,0))*Decomp!P$61</f>
        <v>0</v>
      </c>
      <c r="Q127">
        <f>INDEX(Data!$C$2:$W$197,MATCH(Decomp!$I127,Data!$A$2:$A$197,0),MATCH(Decomp!Q$62,Data!$C$1:$W$1,0))*Decomp!Q$61</f>
        <v>0</v>
      </c>
      <c r="R127">
        <f>INDEX(Data!$C$2:$W$197,MATCH(Decomp!$I127,Data!$A$2:$A$197,0),MATCH(Decomp!R$62,Data!$C$1:$W$1,0))*Decomp!R$61</f>
        <v>0</v>
      </c>
      <c r="S127">
        <f>INDEX(Data!$C$2:$W$197,MATCH(Decomp!$I127,Data!$A$2:$A$197,0),MATCH(Decomp!S$62,Data!$C$1:$W$1,0))*Decomp!S$61</f>
        <v>0</v>
      </c>
      <c r="T127">
        <f>INDEX(Data!$C$2:$W$197,MATCH(Decomp!$I127,Data!$A$2:$A$197,0),MATCH(Decomp!T$62,Data!$C$1:$W$1,0))*Decomp!T$61</f>
        <v>0</v>
      </c>
      <c r="U127">
        <f>INDEX(Data!$C$2:$W$197,MATCH(Decomp!$I127,Data!$A$2:$A$197,0),MATCH(Decomp!U$62,Data!$C$1:$W$1,0))*Decomp!U$61</f>
        <v>1794.5775679999999</v>
      </c>
      <c r="V127">
        <f>INDEX(Data!$C$2:$W$197,MATCH(Decomp!$I127,Data!$A$2:$A$197,0),MATCH(Decomp!V$62,Data!$C$1:$W$1,0))*Decomp!V$61</f>
        <v>0</v>
      </c>
      <c r="W127">
        <f>INDEX(Data!$C$2:$W$197,MATCH(Decomp!$I127,Data!$A$2:$A$197,0),MATCH(Decomp!W$62,Data!$C$1:$W$1,0))*Decomp!W$61</f>
        <v>0</v>
      </c>
      <c r="Y127" s="4"/>
    </row>
    <row r="128" spans="1:25" x14ac:dyDescent="0.3">
      <c r="A128">
        <f t="shared" ref="A128:A191" si="17">YEAR(I128)</f>
        <v>2020</v>
      </c>
      <c r="B128">
        <f t="shared" ref="B128:B191" si="18">J128</f>
        <v>11524.099179999999</v>
      </c>
      <c r="C128">
        <f t="shared" ref="C128:C191" si="19">SUM(K128:W128)</f>
        <v>9856.7780387919556</v>
      </c>
      <c r="D128">
        <f t="shared" ref="D128:D191" si="20">B128-C128</f>
        <v>1667.3211412080436</v>
      </c>
      <c r="E128">
        <f t="shared" ref="E128:E191" si="21">D128^2</f>
        <v>2779959.7879192932</v>
      </c>
      <c r="F128">
        <f t="shared" si="15"/>
        <v>4408212.1944888569</v>
      </c>
      <c r="G128" s="1">
        <f t="shared" si="16"/>
        <v>0.14468125578975136</v>
      </c>
      <c r="I128" s="2" t="s">
        <v>79</v>
      </c>
      <c r="J128">
        <v>11524.099179999999</v>
      </c>
      <c r="K128">
        <f t="shared" ref="K128:K191" si="22">$K$61</f>
        <v>13157.705457</v>
      </c>
      <c r="L128">
        <f>INDEX(Data!$C$2:$W$197,MATCH(Decomp!$I128,Data!$A$2:$A$197,0),MATCH(Decomp!L$62,Data!$C$1:$W$1,0))*Decomp!L$61</f>
        <v>1522.233753964</v>
      </c>
      <c r="M128">
        <f>INDEX(Data!$C$2:$W$197,MATCH(Decomp!$I128,Data!$A$2:$A$197,0),MATCH(Decomp!M$62,Data!$C$1:$W$1,0))*Decomp!M$61</f>
        <v>-1781.4081881720431</v>
      </c>
      <c r="N128">
        <f>INDEX(Data!$C$2:$W$197,MATCH(Decomp!$I128,Data!$A$2:$A$197,0),MATCH(Decomp!N$62,Data!$C$1:$W$1,0))*Decomp!N$61</f>
        <v>-4845.8944000000001</v>
      </c>
      <c r="O128">
        <f>INDEX(Data!$C$2:$W$197,MATCH(Decomp!$I128,Data!$A$2:$A$197,0),MATCH(Decomp!O$62,Data!$C$1:$W$1,0))*Decomp!O$61</f>
        <v>0</v>
      </c>
      <c r="P128">
        <f>INDEX(Data!$C$2:$W$197,MATCH(Decomp!$I128,Data!$A$2:$A$197,0),MATCH(Decomp!P$62,Data!$C$1:$W$1,0))*Decomp!P$61</f>
        <v>0</v>
      </c>
      <c r="Q128">
        <f>INDEX(Data!$C$2:$W$197,MATCH(Decomp!$I128,Data!$A$2:$A$197,0),MATCH(Decomp!Q$62,Data!$C$1:$W$1,0))*Decomp!Q$61</f>
        <v>0</v>
      </c>
      <c r="R128">
        <f>INDEX(Data!$C$2:$W$197,MATCH(Decomp!$I128,Data!$A$2:$A$197,0),MATCH(Decomp!R$62,Data!$C$1:$W$1,0))*Decomp!R$61</f>
        <v>0</v>
      </c>
      <c r="S128">
        <f>INDEX(Data!$C$2:$W$197,MATCH(Decomp!$I128,Data!$A$2:$A$197,0),MATCH(Decomp!S$62,Data!$C$1:$W$1,0))*Decomp!S$61</f>
        <v>0</v>
      </c>
      <c r="T128">
        <f>INDEX(Data!$C$2:$W$197,MATCH(Decomp!$I128,Data!$A$2:$A$197,0),MATCH(Decomp!T$62,Data!$C$1:$W$1,0))*Decomp!T$61</f>
        <v>0</v>
      </c>
      <c r="U128">
        <f>INDEX(Data!$C$2:$W$197,MATCH(Decomp!$I128,Data!$A$2:$A$197,0),MATCH(Decomp!U$62,Data!$C$1:$W$1,0))*Decomp!U$61</f>
        <v>1804.1414159999999</v>
      </c>
      <c r="V128">
        <f>INDEX(Data!$C$2:$W$197,MATCH(Decomp!$I128,Data!$A$2:$A$197,0),MATCH(Decomp!V$62,Data!$C$1:$W$1,0))*Decomp!V$61</f>
        <v>0</v>
      </c>
      <c r="W128">
        <f>INDEX(Data!$C$2:$W$197,MATCH(Decomp!$I128,Data!$A$2:$A$197,0),MATCH(Decomp!W$62,Data!$C$1:$W$1,0))*Decomp!W$61</f>
        <v>0</v>
      </c>
      <c r="Y128" s="4"/>
    </row>
    <row r="129" spans="1:25" x14ac:dyDescent="0.3">
      <c r="A129">
        <f t="shared" si="17"/>
        <v>2020</v>
      </c>
      <c r="B129">
        <f t="shared" si="18"/>
        <v>11441.302820000001</v>
      </c>
      <c r="C129">
        <f t="shared" si="19"/>
        <v>9759.8998600477044</v>
      </c>
      <c r="D129">
        <f t="shared" si="20"/>
        <v>1681.4029599522964</v>
      </c>
      <c r="E129">
        <f t="shared" si="21"/>
        <v>2827115.9137363438</v>
      </c>
      <c r="F129">
        <f t="shared" ref="F129:F192" si="23">POWER(D129-D128,2)</f>
        <v>198.2976191459899</v>
      </c>
      <c r="G129" s="1">
        <f t="shared" si="16"/>
        <v>0.14695904709497903</v>
      </c>
      <c r="I129" s="2" t="s">
        <v>80</v>
      </c>
      <c r="J129">
        <v>11441.302820000001</v>
      </c>
      <c r="K129">
        <f t="shared" si="22"/>
        <v>13157.705457</v>
      </c>
      <c r="L129">
        <f>INDEX(Data!$C$2:$W$197,MATCH(Decomp!$I129,Data!$A$2:$A$197,0),MATCH(Decomp!L$62,Data!$C$1:$W$1,0))*Decomp!L$61</f>
        <v>1678.2514756559999</v>
      </c>
      <c r="M129">
        <f>INDEX(Data!$C$2:$W$197,MATCH(Decomp!$I129,Data!$A$2:$A$197,0),MATCH(Decomp!M$62,Data!$C$1:$W$1,0))*Decomp!M$61</f>
        <v>-1991.6950046082952</v>
      </c>
      <c r="N129">
        <f>INDEX(Data!$C$2:$W$197,MATCH(Decomp!$I129,Data!$A$2:$A$197,0),MATCH(Decomp!N$62,Data!$C$1:$W$1,0))*Decomp!N$61</f>
        <v>-4845.8944000000001</v>
      </c>
      <c r="O129">
        <f>INDEX(Data!$C$2:$W$197,MATCH(Decomp!$I129,Data!$A$2:$A$197,0),MATCH(Decomp!O$62,Data!$C$1:$W$1,0))*Decomp!O$61</f>
        <v>0</v>
      </c>
      <c r="P129">
        <f>INDEX(Data!$C$2:$W$197,MATCH(Decomp!$I129,Data!$A$2:$A$197,0),MATCH(Decomp!P$62,Data!$C$1:$W$1,0))*Decomp!P$61</f>
        <v>0</v>
      </c>
      <c r="Q129">
        <f>INDEX(Data!$C$2:$W$197,MATCH(Decomp!$I129,Data!$A$2:$A$197,0),MATCH(Decomp!Q$62,Data!$C$1:$W$1,0))*Decomp!Q$61</f>
        <v>0</v>
      </c>
      <c r="R129">
        <f>INDEX(Data!$C$2:$W$197,MATCH(Decomp!$I129,Data!$A$2:$A$197,0),MATCH(Decomp!R$62,Data!$C$1:$W$1,0))*Decomp!R$61</f>
        <v>0</v>
      </c>
      <c r="S129">
        <f>INDEX(Data!$C$2:$W$197,MATCH(Decomp!$I129,Data!$A$2:$A$197,0),MATCH(Decomp!S$62,Data!$C$1:$W$1,0))*Decomp!S$61</f>
        <v>0</v>
      </c>
      <c r="T129">
        <f>INDEX(Data!$C$2:$W$197,MATCH(Decomp!$I129,Data!$A$2:$A$197,0),MATCH(Decomp!T$62,Data!$C$1:$W$1,0))*Decomp!T$61</f>
        <v>0</v>
      </c>
      <c r="U129">
        <f>INDEX(Data!$C$2:$W$197,MATCH(Decomp!$I129,Data!$A$2:$A$197,0),MATCH(Decomp!U$62,Data!$C$1:$W$1,0))*Decomp!U$61</f>
        <v>1761.532332</v>
      </c>
      <c r="V129">
        <f>INDEX(Data!$C$2:$W$197,MATCH(Decomp!$I129,Data!$A$2:$A$197,0),MATCH(Decomp!V$62,Data!$C$1:$W$1,0))*Decomp!V$61</f>
        <v>0</v>
      </c>
      <c r="W129">
        <f>INDEX(Data!$C$2:$W$197,MATCH(Decomp!$I129,Data!$A$2:$A$197,0),MATCH(Decomp!W$62,Data!$C$1:$W$1,0))*Decomp!W$61</f>
        <v>0</v>
      </c>
      <c r="Y129" s="4"/>
    </row>
    <row r="130" spans="1:25" x14ac:dyDescent="0.3">
      <c r="A130">
        <f t="shared" si="17"/>
        <v>2020</v>
      </c>
      <c r="B130">
        <f t="shared" si="18"/>
        <v>10510.09526</v>
      </c>
      <c r="C130">
        <f t="shared" si="19"/>
        <v>9698.4844537181962</v>
      </c>
      <c r="D130">
        <f t="shared" si="20"/>
        <v>811.61080628180389</v>
      </c>
      <c r="E130">
        <f t="shared" si="21"/>
        <v>658712.10087339976</v>
      </c>
      <c r="F130">
        <f t="shared" si="23"/>
        <v>756538.39058675373</v>
      </c>
      <c r="G130" s="1">
        <f t="shared" si="16"/>
        <v>7.7222021894576429E-2</v>
      </c>
      <c r="I130" s="2" t="s">
        <v>81</v>
      </c>
      <c r="J130">
        <v>10510.09526</v>
      </c>
      <c r="K130">
        <f t="shared" si="22"/>
        <v>13157.705457</v>
      </c>
      <c r="L130">
        <f>INDEX(Data!$C$2:$W$197,MATCH(Decomp!$I130,Data!$A$2:$A$197,0),MATCH(Decomp!L$62,Data!$C$1:$W$1,0))*Decomp!L$61</f>
        <v>1392.220405646</v>
      </c>
      <c r="M130">
        <f>INDEX(Data!$C$2:$W$197,MATCH(Decomp!$I130,Data!$A$2:$A$197,0),MATCH(Decomp!M$62,Data!$C$1:$W$1,0))*Decomp!M$61</f>
        <v>-1629.5454969278035</v>
      </c>
      <c r="N130">
        <f>INDEX(Data!$C$2:$W$197,MATCH(Decomp!$I130,Data!$A$2:$A$197,0),MATCH(Decomp!N$62,Data!$C$1:$W$1,0))*Decomp!N$61</f>
        <v>-4845.8944000000001</v>
      </c>
      <c r="O130">
        <f>INDEX(Data!$C$2:$W$197,MATCH(Decomp!$I130,Data!$A$2:$A$197,0),MATCH(Decomp!O$62,Data!$C$1:$W$1,0))*Decomp!O$61</f>
        <v>0</v>
      </c>
      <c r="P130">
        <f>INDEX(Data!$C$2:$W$197,MATCH(Decomp!$I130,Data!$A$2:$A$197,0),MATCH(Decomp!P$62,Data!$C$1:$W$1,0))*Decomp!P$61</f>
        <v>0</v>
      </c>
      <c r="Q130">
        <f>INDEX(Data!$C$2:$W$197,MATCH(Decomp!$I130,Data!$A$2:$A$197,0),MATCH(Decomp!Q$62,Data!$C$1:$W$1,0))*Decomp!Q$61</f>
        <v>0</v>
      </c>
      <c r="R130">
        <f>INDEX(Data!$C$2:$W$197,MATCH(Decomp!$I130,Data!$A$2:$A$197,0),MATCH(Decomp!R$62,Data!$C$1:$W$1,0))*Decomp!R$61</f>
        <v>0</v>
      </c>
      <c r="S130">
        <f>INDEX(Data!$C$2:$W$197,MATCH(Decomp!$I130,Data!$A$2:$A$197,0),MATCH(Decomp!S$62,Data!$C$1:$W$1,0))*Decomp!S$61</f>
        <v>0</v>
      </c>
      <c r="T130">
        <f>INDEX(Data!$C$2:$W$197,MATCH(Decomp!$I130,Data!$A$2:$A$197,0),MATCH(Decomp!T$62,Data!$C$1:$W$1,0))*Decomp!T$61</f>
        <v>0</v>
      </c>
      <c r="U130">
        <f>INDEX(Data!$C$2:$W$197,MATCH(Decomp!$I130,Data!$A$2:$A$197,0),MATCH(Decomp!U$62,Data!$C$1:$W$1,0))*Decomp!U$61</f>
        <v>1623.998488</v>
      </c>
      <c r="V130">
        <f>INDEX(Data!$C$2:$W$197,MATCH(Decomp!$I130,Data!$A$2:$A$197,0),MATCH(Decomp!V$62,Data!$C$1:$W$1,0))*Decomp!V$61</f>
        <v>0</v>
      </c>
      <c r="W130">
        <f>INDEX(Data!$C$2:$W$197,MATCH(Decomp!$I130,Data!$A$2:$A$197,0),MATCH(Decomp!W$62,Data!$C$1:$W$1,0))*Decomp!W$61</f>
        <v>0</v>
      </c>
      <c r="Y130" s="4"/>
    </row>
    <row r="131" spans="1:25" x14ac:dyDescent="0.3">
      <c r="A131">
        <f t="shared" si="17"/>
        <v>2020</v>
      </c>
      <c r="B131">
        <f t="shared" si="18"/>
        <v>9816.8853060000001</v>
      </c>
      <c r="C131">
        <f t="shared" si="19"/>
        <v>9726.4491548286042</v>
      </c>
      <c r="D131">
        <f t="shared" si="20"/>
        <v>90.436151171395977</v>
      </c>
      <c r="E131">
        <f t="shared" si="21"/>
        <v>8178.6974386955862</v>
      </c>
      <c r="F131">
        <f t="shared" si="23"/>
        <v>520092.88317361579</v>
      </c>
      <c r="G131" s="1">
        <f t="shared" si="16"/>
        <v>9.2123059761248446E-3</v>
      </c>
      <c r="I131" s="2" t="s">
        <v>82</v>
      </c>
      <c r="J131">
        <v>9816.8853060000001</v>
      </c>
      <c r="K131">
        <f t="shared" si="22"/>
        <v>13157.705457</v>
      </c>
      <c r="L131">
        <f>INDEX(Data!$C$2:$W$197,MATCH(Decomp!$I131,Data!$A$2:$A$197,0),MATCH(Decomp!L$62,Data!$C$1:$W$1,0))*Decomp!L$61</f>
        <v>1358.6995971220001</v>
      </c>
      <c r="M131">
        <f>INDEX(Data!$C$2:$W$197,MATCH(Decomp!$I131,Data!$A$2:$A$197,0),MATCH(Decomp!M$62,Data!$C$1:$W$1,0))*Decomp!M$61</f>
        <v>-1536.0139592933949</v>
      </c>
      <c r="N131">
        <f>INDEX(Data!$C$2:$W$197,MATCH(Decomp!$I131,Data!$A$2:$A$197,0),MATCH(Decomp!N$62,Data!$C$1:$W$1,0))*Decomp!N$61</f>
        <v>-4845.8944000000001</v>
      </c>
      <c r="O131">
        <f>INDEX(Data!$C$2:$W$197,MATCH(Decomp!$I131,Data!$A$2:$A$197,0),MATCH(Decomp!O$62,Data!$C$1:$W$1,0))*Decomp!O$61</f>
        <v>0</v>
      </c>
      <c r="P131">
        <f>INDEX(Data!$C$2:$W$197,MATCH(Decomp!$I131,Data!$A$2:$A$197,0),MATCH(Decomp!P$62,Data!$C$1:$W$1,0))*Decomp!P$61</f>
        <v>0</v>
      </c>
      <c r="Q131">
        <f>INDEX(Data!$C$2:$W$197,MATCH(Decomp!$I131,Data!$A$2:$A$197,0),MATCH(Decomp!Q$62,Data!$C$1:$W$1,0))*Decomp!Q$61</f>
        <v>0</v>
      </c>
      <c r="R131">
        <f>INDEX(Data!$C$2:$W$197,MATCH(Decomp!$I131,Data!$A$2:$A$197,0),MATCH(Decomp!R$62,Data!$C$1:$W$1,0))*Decomp!R$61</f>
        <v>0</v>
      </c>
      <c r="S131">
        <f>INDEX(Data!$C$2:$W$197,MATCH(Decomp!$I131,Data!$A$2:$A$197,0),MATCH(Decomp!S$62,Data!$C$1:$W$1,0))*Decomp!S$61</f>
        <v>0</v>
      </c>
      <c r="T131">
        <f>INDEX(Data!$C$2:$W$197,MATCH(Decomp!$I131,Data!$A$2:$A$197,0),MATCH(Decomp!T$62,Data!$C$1:$W$1,0))*Decomp!T$61</f>
        <v>0</v>
      </c>
      <c r="U131">
        <f>INDEX(Data!$C$2:$W$197,MATCH(Decomp!$I131,Data!$A$2:$A$197,0),MATCH(Decomp!U$62,Data!$C$1:$W$1,0))*Decomp!U$61</f>
        <v>1591.95246</v>
      </c>
      <c r="V131">
        <f>INDEX(Data!$C$2:$W$197,MATCH(Decomp!$I131,Data!$A$2:$A$197,0),MATCH(Decomp!V$62,Data!$C$1:$W$1,0))*Decomp!V$61</f>
        <v>0</v>
      </c>
      <c r="W131">
        <f>INDEX(Data!$C$2:$W$197,MATCH(Decomp!$I131,Data!$A$2:$A$197,0),MATCH(Decomp!W$62,Data!$C$1:$W$1,0))*Decomp!W$61</f>
        <v>0</v>
      </c>
      <c r="Y131" s="4"/>
    </row>
    <row r="132" spans="1:25" x14ac:dyDescent="0.3">
      <c r="A132">
        <f t="shared" si="17"/>
        <v>2020</v>
      </c>
      <c r="B132">
        <f t="shared" si="18"/>
        <v>10818.821739999999</v>
      </c>
      <c r="C132">
        <f t="shared" si="19"/>
        <v>10922.660416438654</v>
      </c>
      <c r="D132">
        <f t="shared" si="20"/>
        <v>-103.83867643865415</v>
      </c>
      <c r="E132">
        <f t="shared" si="21"/>
        <v>10782.470724531508</v>
      </c>
      <c r="F132">
        <f t="shared" si="23"/>
        <v>37742.708642914695</v>
      </c>
      <c r="G132" s="1">
        <f t="shared" si="16"/>
        <v>-9.5979653731362944E-3</v>
      </c>
      <c r="I132" s="2" t="s">
        <v>83</v>
      </c>
      <c r="J132">
        <v>10818.821739999999</v>
      </c>
      <c r="K132">
        <f t="shared" si="22"/>
        <v>13157.705457</v>
      </c>
      <c r="L132">
        <f>INDEX(Data!$C$2:$W$197,MATCH(Decomp!$I132,Data!$A$2:$A$197,0),MATCH(Decomp!L$62,Data!$C$1:$W$1,0))*Decomp!L$61</f>
        <v>1726.3898271130001</v>
      </c>
      <c r="M132">
        <f>INDEX(Data!$C$2:$W$197,MATCH(Decomp!$I132,Data!$A$2:$A$197,0),MATCH(Decomp!M$62,Data!$C$1:$W$1,0))*Decomp!M$61</f>
        <v>-726.90611167434724</v>
      </c>
      <c r="N132">
        <f>INDEX(Data!$C$2:$W$197,MATCH(Decomp!$I132,Data!$A$2:$A$197,0),MATCH(Decomp!N$62,Data!$C$1:$W$1,0))*Decomp!N$61</f>
        <v>-4845.8944000000001</v>
      </c>
      <c r="O132">
        <f>INDEX(Data!$C$2:$W$197,MATCH(Decomp!$I132,Data!$A$2:$A$197,0),MATCH(Decomp!O$62,Data!$C$1:$W$1,0))*Decomp!O$61</f>
        <v>0</v>
      </c>
      <c r="P132">
        <f>INDEX(Data!$C$2:$W$197,MATCH(Decomp!$I132,Data!$A$2:$A$197,0),MATCH(Decomp!P$62,Data!$C$1:$W$1,0))*Decomp!P$61</f>
        <v>0</v>
      </c>
      <c r="Q132">
        <f>INDEX(Data!$C$2:$W$197,MATCH(Decomp!$I132,Data!$A$2:$A$197,0),MATCH(Decomp!Q$62,Data!$C$1:$W$1,0))*Decomp!Q$61</f>
        <v>0</v>
      </c>
      <c r="R132">
        <f>INDEX(Data!$C$2:$W$197,MATCH(Decomp!$I132,Data!$A$2:$A$197,0),MATCH(Decomp!R$62,Data!$C$1:$W$1,0))*Decomp!R$61</f>
        <v>0</v>
      </c>
      <c r="S132">
        <f>INDEX(Data!$C$2:$W$197,MATCH(Decomp!$I132,Data!$A$2:$A$197,0),MATCH(Decomp!S$62,Data!$C$1:$W$1,0))*Decomp!S$61</f>
        <v>0</v>
      </c>
      <c r="T132">
        <f>INDEX(Data!$C$2:$W$197,MATCH(Decomp!$I132,Data!$A$2:$A$197,0),MATCH(Decomp!T$62,Data!$C$1:$W$1,0))*Decomp!T$61</f>
        <v>0</v>
      </c>
      <c r="U132">
        <f>INDEX(Data!$C$2:$W$197,MATCH(Decomp!$I132,Data!$A$2:$A$197,0),MATCH(Decomp!U$62,Data!$C$1:$W$1,0))*Decomp!U$61</f>
        <v>1611.365644</v>
      </c>
      <c r="V132">
        <f>INDEX(Data!$C$2:$W$197,MATCH(Decomp!$I132,Data!$A$2:$A$197,0),MATCH(Decomp!V$62,Data!$C$1:$W$1,0))*Decomp!V$61</f>
        <v>0</v>
      </c>
      <c r="W132">
        <f>INDEX(Data!$C$2:$W$197,MATCH(Decomp!$I132,Data!$A$2:$A$197,0),MATCH(Decomp!W$62,Data!$C$1:$W$1,0))*Decomp!W$61</f>
        <v>0</v>
      </c>
      <c r="Y132" s="4"/>
    </row>
    <row r="133" spans="1:25" x14ac:dyDescent="0.3">
      <c r="A133">
        <f t="shared" si="17"/>
        <v>2020</v>
      </c>
      <c r="B133">
        <f t="shared" si="18"/>
        <v>6954.8801940000003</v>
      </c>
      <c r="C133">
        <f t="shared" si="19"/>
        <v>6779.7490395886252</v>
      </c>
      <c r="D133">
        <f t="shared" si="20"/>
        <v>175.13115441137506</v>
      </c>
      <c r="E133">
        <f t="shared" si="21"/>
        <v>30670.921245460897</v>
      </c>
      <c r="F133">
        <f t="shared" si="23"/>
        <v>77824.166524493907</v>
      </c>
      <c r="G133" s="1">
        <f t="shared" si="16"/>
        <v>2.5181045471129947E-2</v>
      </c>
      <c r="I133" s="2" t="s">
        <v>84</v>
      </c>
      <c r="J133">
        <v>6954.8801940000003</v>
      </c>
      <c r="K133">
        <f t="shared" si="22"/>
        <v>13157.705457</v>
      </c>
      <c r="L133">
        <f>INDEX(Data!$C$2:$W$197,MATCH(Decomp!$I133,Data!$A$2:$A$197,0),MATCH(Decomp!L$62,Data!$C$1:$W$1,0))*Decomp!L$61</f>
        <v>1624.6870697960001</v>
      </c>
      <c r="M133">
        <f>INDEX(Data!$C$2:$W$197,MATCH(Decomp!$I133,Data!$A$2:$A$197,0),MATCH(Decomp!M$62,Data!$C$1:$W$1,0))*Decomp!M$61</f>
        <v>-778.64461520737336</v>
      </c>
      <c r="N133">
        <f>INDEX(Data!$C$2:$W$197,MATCH(Decomp!$I133,Data!$A$2:$A$197,0),MATCH(Decomp!N$62,Data!$C$1:$W$1,0))*Decomp!N$61</f>
        <v>-4845.8944000000001</v>
      </c>
      <c r="O133">
        <f>INDEX(Data!$C$2:$W$197,MATCH(Decomp!$I133,Data!$A$2:$A$197,0),MATCH(Decomp!O$62,Data!$C$1:$W$1,0))*Decomp!O$61</f>
        <v>0</v>
      </c>
      <c r="P133">
        <f>INDEX(Data!$C$2:$W$197,MATCH(Decomp!$I133,Data!$A$2:$A$197,0),MATCH(Decomp!P$62,Data!$C$1:$W$1,0))*Decomp!P$61</f>
        <v>0</v>
      </c>
      <c r="Q133">
        <f>INDEX(Data!$C$2:$W$197,MATCH(Decomp!$I133,Data!$A$2:$A$197,0),MATCH(Decomp!Q$62,Data!$C$1:$W$1,0))*Decomp!Q$61</f>
        <v>0</v>
      </c>
      <c r="R133">
        <f>INDEX(Data!$C$2:$W$197,MATCH(Decomp!$I133,Data!$A$2:$A$197,0),MATCH(Decomp!R$62,Data!$C$1:$W$1,0))*Decomp!R$61</f>
        <v>0</v>
      </c>
      <c r="S133">
        <f>INDEX(Data!$C$2:$W$197,MATCH(Decomp!$I133,Data!$A$2:$A$197,0),MATCH(Decomp!S$62,Data!$C$1:$W$1,0))*Decomp!S$61</f>
        <v>0</v>
      </c>
      <c r="T133">
        <f>INDEX(Data!$C$2:$W$197,MATCH(Decomp!$I133,Data!$A$2:$A$197,0),MATCH(Decomp!T$62,Data!$C$1:$W$1,0))*Decomp!T$61</f>
        <v>0</v>
      </c>
      <c r="U133">
        <f>INDEX(Data!$C$2:$W$197,MATCH(Decomp!$I133,Data!$A$2:$A$197,0),MATCH(Decomp!U$62,Data!$C$1:$W$1,0))*Decomp!U$61</f>
        <v>1348.859428</v>
      </c>
      <c r="V133">
        <f>INDEX(Data!$C$2:$W$197,MATCH(Decomp!$I133,Data!$A$2:$A$197,0),MATCH(Decomp!V$62,Data!$C$1:$W$1,0))*Decomp!V$61</f>
        <v>0</v>
      </c>
      <c r="W133">
        <f>INDEX(Data!$C$2:$W$197,MATCH(Decomp!$I133,Data!$A$2:$A$197,0),MATCH(Decomp!W$62,Data!$C$1:$W$1,0))*Decomp!W$61</f>
        <v>-3726.9639000000002</v>
      </c>
      <c r="Y133" s="4"/>
    </row>
    <row r="134" spans="1:25" x14ac:dyDescent="0.3">
      <c r="A134">
        <f t="shared" si="17"/>
        <v>2020</v>
      </c>
      <c r="B134">
        <f t="shared" si="18"/>
        <v>17141.513279999999</v>
      </c>
      <c r="C134">
        <f t="shared" si="19"/>
        <v>16404.013310560484</v>
      </c>
      <c r="D134">
        <f t="shared" si="20"/>
        <v>737.49996943951555</v>
      </c>
      <c r="E134">
        <f t="shared" si="21"/>
        <v>543906.20492328634</v>
      </c>
      <c r="F134">
        <f t="shared" si="23"/>
        <v>316258.68411615491</v>
      </c>
      <c r="G134" s="1">
        <f t="shared" si="16"/>
        <v>4.3024204304062216E-2</v>
      </c>
      <c r="I134" s="2" t="s">
        <v>85</v>
      </c>
      <c r="J134">
        <v>17141.513279999999</v>
      </c>
      <c r="K134">
        <f t="shared" si="22"/>
        <v>13157.705457</v>
      </c>
      <c r="L134">
        <f>INDEX(Data!$C$2:$W$197,MATCH(Decomp!$I134,Data!$A$2:$A$197,0),MATCH(Decomp!L$62,Data!$C$1:$W$1,0))*Decomp!L$61</f>
        <v>1902.3966036250001</v>
      </c>
      <c r="M134">
        <f>INDEX(Data!$C$2:$W$197,MATCH(Decomp!$I134,Data!$A$2:$A$197,0),MATCH(Decomp!M$62,Data!$C$1:$W$1,0))*Decomp!M$61</f>
        <v>-743.46985806451607</v>
      </c>
      <c r="N134">
        <f>INDEX(Data!$C$2:$W$197,MATCH(Decomp!$I134,Data!$A$2:$A$197,0),MATCH(Decomp!N$62,Data!$C$1:$W$1,0))*Decomp!N$61</f>
        <v>-4845.8944000000001</v>
      </c>
      <c r="O134">
        <f>INDEX(Data!$C$2:$W$197,MATCH(Decomp!$I134,Data!$A$2:$A$197,0),MATCH(Decomp!O$62,Data!$C$1:$W$1,0))*Decomp!O$61</f>
        <v>0</v>
      </c>
      <c r="P134">
        <f>INDEX(Data!$C$2:$W$197,MATCH(Decomp!$I134,Data!$A$2:$A$197,0),MATCH(Decomp!P$62,Data!$C$1:$W$1,0))*Decomp!P$61</f>
        <v>0</v>
      </c>
      <c r="Q134">
        <f>INDEX(Data!$C$2:$W$197,MATCH(Decomp!$I134,Data!$A$2:$A$197,0),MATCH(Decomp!Q$62,Data!$C$1:$W$1,0))*Decomp!Q$61</f>
        <v>0</v>
      </c>
      <c r="R134">
        <f>INDEX(Data!$C$2:$W$197,MATCH(Decomp!$I134,Data!$A$2:$A$197,0),MATCH(Decomp!R$62,Data!$C$1:$W$1,0))*Decomp!R$61</f>
        <v>0</v>
      </c>
      <c r="S134">
        <f>INDEX(Data!$C$2:$W$197,MATCH(Decomp!$I134,Data!$A$2:$A$197,0),MATCH(Decomp!S$62,Data!$C$1:$W$1,0))*Decomp!S$61</f>
        <v>0</v>
      </c>
      <c r="T134">
        <f>INDEX(Data!$C$2:$W$197,MATCH(Decomp!$I134,Data!$A$2:$A$197,0),MATCH(Decomp!T$62,Data!$C$1:$W$1,0))*Decomp!T$61</f>
        <v>0</v>
      </c>
      <c r="U134">
        <f>INDEX(Data!$C$2:$W$197,MATCH(Decomp!$I134,Data!$A$2:$A$197,0),MATCH(Decomp!U$62,Data!$C$1:$W$1,0))*Decomp!U$61</f>
        <v>1735.338808</v>
      </c>
      <c r="V134">
        <f>INDEX(Data!$C$2:$W$197,MATCH(Decomp!$I134,Data!$A$2:$A$197,0),MATCH(Decomp!V$62,Data!$C$1:$W$1,0))*Decomp!V$61</f>
        <v>5197.9367000000002</v>
      </c>
      <c r="W134">
        <f>INDEX(Data!$C$2:$W$197,MATCH(Decomp!$I134,Data!$A$2:$A$197,0),MATCH(Decomp!W$62,Data!$C$1:$W$1,0))*Decomp!W$61</f>
        <v>0</v>
      </c>
      <c r="Y134" s="4"/>
    </row>
    <row r="135" spans="1:25" x14ac:dyDescent="0.3">
      <c r="A135">
        <f t="shared" si="17"/>
        <v>2020</v>
      </c>
      <c r="B135">
        <f t="shared" si="18"/>
        <v>10803.06697</v>
      </c>
      <c r="C135">
        <f t="shared" si="19"/>
        <v>10847.116550930272</v>
      </c>
      <c r="D135">
        <f t="shared" si="20"/>
        <v>-44.049580930271986</v>
      </c>
      <c r="E135">
        <f t="shared" si="21"/>
        <v>1940.3655801325815</v>
      </c>
      <c r="F135">
        <f t="shared" si="23"/>
        <v>610819.6996832171</v>
      </c>
      <c r="G135" s="1">
        <f t="shared" si="16"/>
        <v>-4.077506975805778E-3</v>
      </c>
      <c r="I135" s="2" t="s">
        <v>86</v>
      </c>
      <c r="J135">
        <v>10803.06697</v>
      </c>
      <c r="K135">
        <f t="shared" si="22"/>
        <v>13157.705457</v>
      </c>
      <c r="L135">
        <f>INDEX(Data!$C$2:$W$197,MATCH(Decomp!$I135,Data!$A$2:$A$197,0),MATCH(Decomp!L$62,Data!$C$1:$W$1,0))*Decomp!L$61</f>
        <v>1586.8676225570002</v>
      </c>
      <c r="M135">
        <f>INDEX(Data!$C$2:$W$197,MATCH(Decomp!$I135,Data!$A$2:$A$197,0),MATCH(Decomp!M$62,Data!$C$1:$W$1,0))*Decomp!M$61</f>
        <v>-870.6202926267282</v>
      </c>
      <c r="N135">
        <f>INDEX(Data!$C$2:$W$197,MATCH(Decomp!$I135,Data!$A$2:$A$197,0),MATCH(Decomp!N$62,Data!$C$1:$W$1,0))*Decomp!N$61</f>
        <v>-4845.8944000000001</v>
      </c>
      <c r="O135">
        <f>INDEX(Data!$C$2:$W$197,MATCH(Decomp!$I135,Data!$A$2:$A$197,0),MATCH(Decomp!O$62,Data!$C$1:$W$1,0))*Decomp!O$61</f>
        <v>0</v>
      </c>
      <c r="P135">
        <f>INDEX(Data!$C$2:$W$197,MATCH(Decomp!$I135,Data!$A$2:$A$197,0),MATCH(Decomp!P$62,Data!$C$1:$W$1,0))*Decomp!P$61</f>
        <v>0</v>
      </c>
      <c r="Q135">
        <f>INDEX(Data!$C$2:$W$197,MATCH(Decomp!$I135,Data!$A$2:$A$197,0),MATCH(Decomp!Q$62,Data!$C$1:$W$1,0))*Decomp!Q$61</f>
        <v>0</v>
      </c>
      <c r="R135">
        <f>INDEX(Data!$C$2:$W$197,MATCH(Decomp!$I135,Data!$A$2:$A$197,0),MATCH(Decomp!R$62,Data!$C$1:$W$1,0))*Decomp!R$61</f>
        <v>0</v>
      </c>
      <c r="S135">
        <f>INDEX(Data!$C$2:$W$197,MATCH(Decomp!$I135,Data!$A$2:$A$197,0),MATCH(Decomp!S$62,Data!$C$1:$W$1,0))*Decomp!S$61</f>
        <v>0</v>
      </c>
      <c r="T135">
        <f>INDEX(Data!$C$2:$W$197,MATCH(Decomp!$I135,Data!$A$2:$A$197,0),MATCH(Decomp!T$62,Data!$C$1:$W$1,0))*Decomp!T$61</f>
        <v>0</v>
      </c>
      <c r="U135">
        <f>INDEX(Data!$C$2:$W$197,MATCH(Decomp!$I135,Data!$A$2:$A$197,0),MATCH(Decomp!U$62,Data!$C$1:$W$1,0))*Decomp!U$61</f>
        <v>1819.058164</v>
      </c>
      <c r="V135">
        <f>INDEX(Data!$C$2:$W$197,MATCH(Decomp!$I135,Data!$A$2:$A$197,0),MATCH(Decomp!V$62,Data!$C$1:$W$1,0))*Decomp!V$61</f>
        <v>0</v>
      </c>
      <c r="W135">
        <f>INDEX(Data!$C$2:$W$197,MATCH(Decomp!$I135,Data!$A$2:$A$197,0),MATCH(Decomp!W$62,Data!$C$1:$W$1,0))*Decomp!W$61</f>
        <v>0</v>
      </c>
      <c r="Y135" s="4"/>
    </row>
    <row r="136" spans="1:25" x14ac:dyDescent="0.3">
      <c r="A136">
        <f t="shared" si="17"/>
        <v>2020</v>
      </c>
      <c r="B136">
        <f t="shared" si="18"/>
        <v>10867.426890000001</v>
      </c>
      <c r="C136">
        <f t="shared" si="19"/>
        <v>12114.715370524813</v>
      </c>
      <c r="D136">
        <f t="shared" si="20"/>
        <v>-1247.2884805248123</v>
      </c>
      <c r="E136">
        <f t="shared" si="21"/>
        <v>1555728.5536498949</v>
      </c>
      <c r="F136">
        <f t="shared" si="23"/>
        <v>1447783.8494974801</v>
      </c>
      <c r="G136" s="1">
        <f t="shared" si="16"/>
        <v>-0.11477311907867936</v>
      </c>
      <c r="I136" s="2" t="s">
        <v>87</v>
      </c>
      <c r="J136">
        <v>10867.426890000001</v>
      </c>
      <c r="K136">
        <f t="shared" si="22"/>
        <v>13157.705457</v>
      </c>
      <c r="L136">
        <f>INDEX(Data!$C$2:$W$197,MATCH(Decomp!$I136,Data!$A$2:$A$197,0),MATCH(Decomp!L$62,Data!$C$1:$W$1,0))*Decomp!L$61</f>
        <v>1383.5456405539999</v>
      </c>
      <c r="M136">
        <f>INDEX(Data!$C$2:$W$197,MATCH(Decomp!$I136,Data!$A$2:$A$197,0),MATCH(Decomp!M$62,Data!$C$1:$W$1,0))*Decomp!M$61</f>
        <v>-923.38333102918591</v>
      </c>
      <c r="N136">
        <f>INDEX(Data!$C$2:$W$197,MATCH(Decomp!$I136,Data!$A$2:$A$197,0),MATCH(Decomp!N$62,Data!$C$1:$W$1,0))*Decomp!N$61</f>
        <v>-4845.8944000000001</v>
      </c>
      <c r="O136">
        <f>INDEX(Data!$C$2:$W$197,MATCH(Decomp!$I136,Data!$A$2:$A$197,0),MATCH(Decomp!O$62,Data!$C$1:$W$1,0))*Decomp!O$61</f>
        <v>0</v>
      </c>
      <c r="P136">
        <f>INDEX(Data!$C$2:$W$197,MATCH(Decomp!$I136,Data!$A$2:$A$197,0),MATCH(Decomp!P$62,Data!$C$1:$W$1,0))*Decomp!P$61</f>
        <v>0</v>
      </c>
      <c r="Q136">
        <f>INDEX(Data!$C$2:$W$197,MATCH(Decomp!$I136,Data!$A$2:$A$197,0),MATCH(Decomp!Q$62,Data!$C$1:$W$1,0))*Decomp!Q$61</f>
        <v>0</v>
      </c>
      <c r="R136">
        <f>INDEX(Data!$C$2:$W$197,MATCH(Decomp!$I136,Data!$A$2:$A$197,0),MATCH(Decomp!R$62,Data!$C$1:$W$1,0))*Decomp!R$61</f>
        <v>0</v>
      </c>
      <c r="S136">
        <f>INDEX(Data!$C$2:$W$197,MATCH(Decomp!$I136,Data!$A$2:$A$197,0),MATCH(Decomp!S$62,Data!$C$1:$W$1,0))*Decomp!S$61</f>
        <v>1490.1389999999999</v>
      </c>
      <c r="T136">
        <f>INDEX(Data!$C$2:$W$197,MATCH(Decomp!$I136,Data!$A$2:$A$197,0),MATCH(Decomp!T$62,Data!$C$1:$W$1,0))*Decomp!T$61</f>
        <v>0</v>
      </c>
      <c r="U136">
        <f>INDEX(Data!$C$2:$W$197,MATCH(Decomp!$I136,Data!$A$2:$A$197,0),MATCH(Decomp!U$62,Data!$C$1:$W$1,0))*Decomp!U$61</f>
        <v>1852.6030040000001</v>
      </c>
      <c r="V136">
        <f>INDEX(Data!$C$2:$W$197,MATCH(Decomp!$I136,Data!$A$2:$A$197,0),MATCH(Decomp!V$62,Data!$C$1:$W$1,0))*Decomp!V$61</f>
        <v>0</v>
      </c>
      <c r="W136">
        <f>INDEX(Data!$C$2:$W$197,MATCH(Decomp!$I136,Data!$A$2:$A$197,0),MATCH(Decomp!W$62,Data!$C$1:$W$1,0))*Decomp!W$61</f>
        <v>0</v>
      </c>
      <c r="Y136" s="4"/>
    </row>
    <row r="137" spans="1:25" x14ac:dyDescent="0.3">
      <c r="A137">
        <f t="shared" si="17"/>
        <v>2020</v>
      </c>
      <c r="B137">
        <f t="shared" si="18"/>
        <v>9480.0013589999999</v>
      </c>
      <c r="C137">
        <f t="shared" si="19"/>
        <v>11848.931616684231</v>
      </c>
      <c r="D137">
        <f t="shared" si="20"/>
        <v>-2368.930257684231</v>
      </c>
      <c r="E137">
        <f t="shared" si="21"/>
        <v>5611830.5657718768</v>
      </c>
      <c r="F137">
        <f t="shared" si="23"/>
        <v>1258080.2762693393</v>
      </c>
      <c r="G137" s="1">
        <f t="shared" si="16"/>
        <v>-0.24988712216114262</v>
      </c>
      <c r="I137" s="2" t="s">
        <v>88</v>
      </c>
      <c r="J137">
        <v>9480.0013589999999</v>
      </c>
      <c r="K137">
        <f t="shared" si="22"/>
        <v>13157.705457</v>
      </c>
      <c r="L137">
        <f>INDEX(Data!$C$2:$W$197,MATCH(Decomp!$I137,Data!$A$2:$A$197,0),MATCH(Decomp!L$62,Data!$C$1:$W$1,0))*Decomp!L$61</f>
        <v>809.2591650359999</v>
      </c>
      <c r="M137">
        <f>INDEX(Data!$C$2:$W$197,MATCH(Decomp!$I137,Data!$A$2:$A$197,0),MATCH(Decomp!M$62,Data!$C$1:$W$1,0))*Decomp!M$61</f>
        <v>-616.3794213517665</v>
      </c>
      <c r="N137">
        <f>INDEX(Data!$C$2:$W$197,MATCH(Decomp!$I137,Data!$A$2:$A$197,0),MATCH(Decomp!N$62,Data!$C$1:$W$1,0))*Decomp!N$61</f>
        <v>-4845.8944000000001</v>
      </c>
      <c r="O137">
        <f>INDEX(Data!$C$2:$W$197,MATCH(Decomp!$I137,Data!$A$2:$A$197,0),MATCH(Decomp!O$62,Data!$C$1:$W$1,0))*Decomp!O$61</f>
        <v>0</v>
      </c>
      <c r="P137">
        <f>INDEX(Data!$C$2:$W$197,MATCH(Decomp!$I137,Data!$A$2:$A$197,0),MATCH(Decomp!P$62,Data!$C$1:$W$1,0))*Decomp!P$61</f>
        <v>0</v>
      </c>
      <c r="Q137">
        <f>INDEX(Data!$C$2:$W$197,MATCH(Decomp!$I137,Data!$A$2:$A$197,0),MATCH(Decomp!Q$62,Data!$C$1:$W$1,0))*Decomp!Q$61</f>
        <v>0</v>
      </c>
      <c r="R137">
        <f>INDEX(Data!$C$2:$W$197,MATCH(Decomp!$I137,Data!$A$2:$A$197,0),MATCH(Decomp!R$62,Data!$C$1:$W$1,0))*Decomp!R$61</f>
        <v>0</v>
      </c>
      <c r="S137">
        <f>INDEX(Data!$C$2:$W$197,MATCH(Decomp!$I137,Data!$A$2:$A$197,0),MATCH(Decomp!S$62,Data!$C$1:$W$1,0))*Decomp!S$61</f>
        <v>1490.1389999999999</v>
      </c>
      <c r="T137">
        <f>INDEX(Data!$C$2:$W$197,MATCH(Decomp!$I137,Data!$A$2:$A$197,0),MATCH(Decomp!T$62,Data!$C$1:$W$1,0))*Decomp!T$61</f>
        <v>0</v>
      </c>
      <c r="U137">
        <f>INDEX(Data!$C$2:$W$197,MATCH(Decomp!$I137,Data!$A$2:$A$197,0),MATCH(Decomp!U$62,Data!$C$1:$W$1,0))*Decomp!U$61</f>
        <v>1854.1018159999999</v>
      </c>
      <c r="V137">
        <f>INDEX(Data!$C$2:$W$197,MATCH(Decomp!$I137,Data!$A$2:$A$197,0),MATCH(Decomp!V$62,Data!$C$1:$W$1,0))*Decomp!V$61</f>
        <v>0</v>
      </c>
      <c r="W137">
        <f>INDEX(Data!$C$2:$W$197,MATCH(Decomp!$I137,Data!$A$2:$A$197,0),MATCH(Decomp!W$62,Data!$C$1:$W$1,0))*Decomp!W$61</f>
        <v>0</v>
      </c>
      <c r="Y137" s="4"/>
    </row>
    <row r="138" spans="1:25" x14ac:dyDescent="0.3">
      <c r="A138">
        <f t="shared" si="17"/>
        <v>2020</v>
      </c>
      <c r="B138">
        <f t="shared" si="18"/>
        <v>13342.93728</v>
      </c>
      <c r="C138">
        <f t="shared" si="19"/>
        <v>12304.652840298655</v>
      </c>
      <c r="D138">
        <f t="shared" si="20"/>
        <v>1038.284439701345</v>
      </c>
      <c r="E138">
        <f t="shared" si="21"/>
        <v>1078034.577725936</v>
      </c>
      <c r="F138">
        <f t="shared" si="23"/>
        <v>11609111.994080283</v>
      </c>
      <c r="G138" s="1">
        <f t="shared" si="16"/>
        <v>7.7815282940559921E-2</v>
      </c>
      <c r="I138" s="2" t="s">
        <v>89</v>
      </c>
      <c r="J138">
        <v>13342.93728</v>
      </c>
      <c r="K138">
        <f t="shared" si="22"/>
        <v>13157.705457</v>
      </c>
      <c r="L138">
        <f>INDEX(Data!$C$2:$W$197,MATCH(Decomp!$I138,Data!$A$2:$A$197,0),MATCH(Decomp!L$62,Data!$C$1:$W$1,0))*Decomp!L$61</f>
        <v>1747.062805824</v>
      </c>
      <c r="M138">
        <f>INDEX(Data!$C$2:$W$197,MATCH(Decomp!$I138,Data!$A$2:$A$197,0),MATCH(Decomp!M$62,Data!$C$1:$W$1,0))*Decomp!M$61</f>
        <v>-774.43295852534561</v>
      </c>
      <c r="N138">
        <f>INDEX(Data!$C$2:$W$197,MATCH(Decomp!$I138,Data!$A$2:$A$197,0),MATCH(Decomp!N$62,Data!$C$1:$W$1,0))*Decomp!N$61</f>
        <v>-4845.8944000000001</v>
      </c>
      <c r="O138">
        <f>INDEX(Data!$C$2:$W$197,MATCH(Decomp!$I138,Data!$A$2:$A$197,0),MATCH(Decomp!O$62,Data!$C$1:$W$1,0))*Decomp!O$61</f>
        <v>0</v>
      </c>
      <c r="P138">
        <f>INDEX(Data!$C$2:$W$197,MATCH(Decomp!$I138,Data!$A$2:$A$197,0),MATCH(Decomp!P$62,Data!$C$1:$W$1,0))*Decomp!P$61</f>
        <v>0</v>
      </c>
      <c r="Q138">
        <f>INDEX(Data!$C$2:$W$197,MATCH(Decomp!$I138,Data!$A$2:$A$197,0),MATCH(Decomp!Q$62,Data!$C$1:$W$1,0))*Decomp!Q$61</f>
        <v>0</v>
      </c>
      <c r="R138">
        <f>INDEX(Data!$C$2:$W$197,MATCH(Decomp!$I138,Data!$A$2:$A$197,0),MATCH(Decomp!R$62,Data!$C$1:$W$1,0))*Decomp!R$61</f>
        <v>0</v>
      </c>
      <c r="S138">
        <f>INDEX(Data!$C$2:$W$197,MATCH(Decomp!$I138,Data!$A$2:$A$197,0),MATCH(Decomp!S$62,Data!$C$1:$W$1,0))*Decomp!S$61</f>
        <v>1490.1389999999999</v>
      </c>
      <c r="T138">
        <f>INDEX(Data!$C$2:$W$197,MATCH(Decomp!$I138,Data!$A$2:$A$197,0),MATCH(Decomp!T$62,Data!$C$1:$W$1,0))*Decomp!T$61</f>
        <v>0</v>
      </c>
      <c r="U138">
        <f>INDEX(Data!$C$2:$W$197,MATCH(Decomp!$I138,Data!$A$2:$A$197,0),MATCH(Decomp!U$62,Data!$C$1:$W$1,0))*Decomp!U$61</f>
        <v>1530.072936</v>
      </c>
      <c r="V138">
        <f>INDEX(Data!$C$2:$W$197,MATCH(Decomp!$I138,Data!$A$2:$A$197,0),MATCH(Decomp!V$62,Data!$C$1:$W$1,0))*Decomp!V$61</f>
        <v>0</v>
      </c>
      <c r="W138">
        <f>INDEX(Data!$C$2:$W$197,MATCH(Decomp!$I138,Data!$A$2:$A$197,0),MATCH(Decomp!W$62,Data!$C$1:$W$1,0))*Decomp!W$61</f>
        <v>0</v>
      </c>
      <c r="Y138" s="4"/>
    </row>
    <row r="139" spans="1:25" x14ac:dyDescent="0.3">
      <c r="A139">
        <f t="shared" si="17"/>
        <v>2020</v>
      </c>
      <c r="B139">
        <f t="shared" si="18"/>
        <v>18592.293109999999</v>
      </c>
      <c r="C139">
        <f t="shared" si="19"/>
        <v>17861.891614537293</v>
      </c>
      <c r="D139">
        <f t="shared" si="20"/>
        <v>730.4014954627055</v>
      </c>
      <c r="E139">
        <f t="shared" si="21"/>
        <v>533486.34457415657</v>
      </c>
      <c r="F139">
        <f t="shared" si="23"/>
        <v>94791.907353053219</v>
      </c>
      <c r="G139" s="1">
        <f t="shared" si="16"/>
        <v>3.9285175375696597E-2</v>
      </c>
      <c r="I139" s="2" t="s">
        <v>90</v>
      </c>
      <c r="J139">
        <v>18592.293109999999</v>
      </c>
      <c r="K139">
        <f t="shared" si="22"/>
        <v>13157.705457</v>
      </c>
      <c r="L139">
        <f>INDEX(Data!$C$2:$W$197,MATCH(Decomp!$I139,Data!$A$2:$A$197,0),MATCH(Decomp!L$62,Data!$C$1:$W$1,0))*Decomp!L$61</f>
        <v>2029.1432452270001</v>
      </c>
      <c r="M139">
        <f>INDEX(Data!$C$2:$W$197,MATCH(Decomp!$I139,Data!$A$2:$A$197,0),MATCH(Decomp!M$62,Data!$C$1:$W$1,0))*Decomp!M$61</f>
        <v>-462.8514516897082</v>
      </c>
      <c r="N139">
        <f>INDEX(Data!$C$2:$W$197,MATCH(Decomp!$I139,Data!$A$2:$A$197,0),MATCH(Decomp!N$62,Data!$C$1:$W$1,0))*Decomp!N$61</f>
        <v>-5073.0457000000006</v>
      </c>
      <c r="O139">
        <f>INDEX(Data!$C$2:$W$197,MATCH(Decomp!$I139,Data!$A$2:$A$197,0),MATCH(Decomp!O$62,Data!$C$1:$W$1,0))*Decomp!O$61</f>
        <v>0</v>
      </c>
      <c r="P139">
        <f>INDEX(Data!$C$2:$W$197,MATCH(Decomp!$I139,Data!$A$2:$A$197,0),MATCH(Decomp!P$62,Data!$C$1:$W$1,0))*Decomp!P$61</f>
        <v>0</v>
      </c>
      <c r="Q139">
        <f>INDEX(Data!$C$2:$W$197,MATCH(Decomp!$I139,Data!$A$2:$A$197,0),MATCH(Decomp!Q$62,Data!$C$1:$W$1,0))*Decomp!Q$61</f>
        <v>0</v>
      </c>
      <c r="R139">
        <f>INDEX(Data!$C$2:$W$197,MATCH(Decomp!$I139,Data!$A$2:$A$197,0),MATCH(Decomp!R$62,Data!$C$1:$W$1,0))*Decomp!R$61</f>
        <v>0</v>
      </c>
      <c r="S139">
        <f>INDEX(Data!$C$2:$W$197,MATCH(Decomp!$I139,Data!$A$2:$A$197,0),MATCH(Decomp!S$62,Data!$C$1:$W$1,0))*Decomp!S$61</f>
        <v>1490.1389999999999</v>
      </c>
      <c r="T139">
        <f>INDEX(Data!$C$2:$W$197,MATCH(Decomp!$I139,Data!$A$2:$A$197,0),MATCH(Decomp!T$62,Data!$C$1:$W$1,0))*Decomp!T$61</f>
        <v>0</v>
      </c>
      <c r="U139">
        <f>INDEX(Data!$C$2:$W$197,MATCH(Decomp!$I139,Data!$A$2:$A$197,0),MATCH(Decomp!U$62,Data!$C$1:$W$1,0))*Decomp!U$61</f>
        <v>1522.864364</v>
      </c>
      <c r="V139">
        <f>INDEX(Data!$C$2:$W$197,MATCH(Decomp!$I139,Data!$A$2:$A$197,0),MATCH(Decomp!V$62,Data!$C$1:$W$1,0))*Decomp!V$61</f>
        <v>5197.9367000000002</v>
      </c>
      <c r="W139">
        <f>INDEX(Data!$C$2:$W$197,MATCH(Decomp!$I139,Data!$A$2:$A$197,0),MATCH(Decomp!W$62,Data!$C$1:$W$1,0))*Decomp!W$61</f>
        <v>0</v>
      </c>
      <c r="Y139" s="4"/>
    </row>
    <row r="140" spans="1:25" x14ac:dyDescent="0.3">
      <c r="A140">
        <f t="shared" si="17"/>
        <v>2020</v>
      </c>
      <c r="B140">
        <f t="shared" si="18"/>
        <v>17388.896720000001</v>
      </c>
      <c r="C140">
        <f t="shared" si="19"/>
        <v>12853.729914354411</v>
      </c>
      <c r="D140">
        <f t="shared" si="20"/>
        <v>4535.1668056455892</v>
      </c>
      <c r="E140">
        <f t="shared" si="21"/>
        <v>20567737.955029618</v>
      </c>
      <c r="F140">
        <f t="shared" si="23"/>
        <v>14476239.065571055</v>
      </c>
      <c r="G140" s="1">
        <f t="shared" si="16"/>
        <v>0.26080819724631665</v>
      </c>
      <c r="I140" s="2" t="s">
        <v>91</v>
      </c>
      <c r="J140">
        <v>17388.896720000001</v>
      </c>
      <c r="K140">
        <f t="shared" si="22"/>
        <v>13157.705457</v>
      </c>
      <c r="L140">
        <f>INDEX(Data!$C$2:$W$197,MATCH(Decomp!$I140,Data!$A$2:$A$197,0),MATCH(Decomp!L$62,Data!$C$1:$W$1,0))*Decomp!L$61</f>
        <v>2105.436937422</v>
      </c>
      <c r="M140">
        <f>INDEX(Data!$C$2:$W$197,MATCH(Decomp!$I140,Data!$A$2:$A$197,0),MATCH(Decomp!M$62,Data!$C$1:$W$1,0))*Decomp!M$61</f>
        <v>-684.53305606758829</v>
      </c>
      <c r="N140">
        <f>INDEX(Data!$C$2:$W$197,MATCH(Decomp!$I140,Data!$A$2:$A$197,0),MATCH(Decomp!N$62,Data!$C$1:$W$1,0))*Decomp!N$61</f>
        <v>-5073.0457000000006</v>
      </c>
      <c r="O140">
        <f>INDEX(Data!$C$2:$W$197,MATCH(Decomp!$I140,Data!$A$2:$A$197,0),MATCH(Decomp!O$62,Data!$C$1:$W$1,0))*Decomp!O$61</f>
        <v>0</v>
      </c>
      <c r="P140">
        <f>INDEX(Data!$C$2:$W$197,MATCH(Decomp!$I140,Data!$A$2:$A$197,0),MATCH(Decomp!P$62,Data!$C$1:$W$1,0))*Decomp!P$61</f>
        <v>0</v>
      </c>
      <c r="Q140">
        <f>INDEX(Data!$C$2:$W$197,MATCH(Decomp!$I140,Data!$A$2:$A$197,0),MATCH(Decomp!Q$62,Data!$C$1:$W$1,0))*Decomp!Q$61</f>
        <v>0</v>
      </c>
      <c r="R140">
        <f>INDEX(Data!$C$2:$W$197,MATCH(Decomp!$I140,Data!$A$2:$A$197,0),MATCH(Decomp!R$62,Data!$C$1:$W$1,0))*Decomp!R$61</f>
        <v>0</v>
      </c>
      <c r="S140">
        <f>INDEX(Data!$C$2:$W$197,MATCH(Decomp!$I140,Data!$A$2:$A$197,0),MATCH(Decomp!S$62,Data!$C$1:$W$1,0))*Decomp!S$61</f>
        <v>1490.1389999999999</v>
      </c>
      <c r="T140">
        <f>INDEX(Data!$C$2:$W$197,MATCH(Decomp!$I140,Data!$A$2:$A$197,0),MATCH(Decomp!T$62,Data!$C$1:$W$1,0))*Decomp!T$61</f>
        <v>0</v>
      </c>
      <c r="U140">
        <f>INDEX(Data!$C$2:$W$197,MATCH(Decomp!$I140,Data!$A$2:$A$197,0),MATCH(Decomp!U$62,Data!$C$1:$W$1,0))*Decomp!U$61</f>
        <v>1858.0272759999998</v>
      </c>
      <c r="V140">
        <f>INDEX(Data!$C$2:$W$197,MATCH(Decomp!$I140,Data!$A$2:$A$197,0),MATCH(Decomp!V$62,Data!$C$1:$W$1,0))*Decomp!V$61</f>
        <v>0</v>
      </c>
      <c r="W140">
        <f>INDEX(Data!$C$2:$W$197,MATCH(Decomp!$I140,Data!$A$2:$A$197,0),MATCH(Decomp!W$62,Data!$C$1:$W$1,0))*Decomp!W$61</f>
        <v>0</v>
      </c>
      <c r="Y140" s="4"/>
    </row>
    <row r="141" spans="1:25" x14ac:dyDescent="0.3">
      <c r="A141">
        <f t="shared" si="17"/>
        <v>2020</v>
      </c>
      <c r="B141">
        <f t="shared" si="18"/>
        <v>16167.063899999999</v>
      </c>
      <c r="C141">
        <f t="shared" si="19"/>
        <v>15891.54575179771</v>
      </c>
      <c r="D141">
        <f t="shared" si="20"/>
        <v>275.51814820228901</v>
      </c>
      <c r="E141">
        <f t="shared" si="21"/>
        <v>75910.249988818498</v>
      </c>
      <c r="F141">
        <f t="shared" si="23"/>
        <v>18144606.684858508</v>
      </c>
      <c r="G141" s="1">
        <f t="shared" si="16"/>
        <v>1.704194094280094E-2</v>
      </c>
      <c r="I141" s="2" t="s">
        <v>92</v>
      </c>
      <c r="J141">
        <v>16167.063899999999</v>
      </c>
      <c r="K141">
        <f t="shared" si="22"/>
        <v>13157.705457</v>
      </c>
      <c r="L141">
        <f>INDEX(Data!$C$2:$W$197,MATCH(Decomp!$I141,Data!$A$2:$A$197,0),MATCH(Decomp!L$62,Data!$C$1:$W$1,0))*Decomp!L$61</f>
        <v>2221.88294881</v>
      </c>
      <c r="M141">
        <f>INDEX(Data!$C$2:$W$197,MATCH(Decomp!$I141,Data!$A$2:$A$197,0),MATCH(Decomp!M$62,Data!$C$1:$W$1,0))*Decomp!M$61</f>
        <v>-685.44944201228873</v>
      </c>
      <c r="N141">
        <f>INDEX(Data!$C$2:$W$197,MATCH(Decomp!$I141,Data!$A$2:$A$197,0),MATCH(Decomp!N$62,Data!$C$1:$W$1,0))*Decomp!N$61</f>
        <v>-5073.0457000000006</v>
      </c>
      <c r="O141">
        <f>INDEX(Data!$C$2:$W$197,MATCH(Decomp!$I141,Data!$A$2:$A$197,0),MATCH(Decomp!O$62,Data!$C$1:$W$1,0))*Decomp!O$61</f>
        <v>0</v>
      </c>
      <c r="P141">
        <f>INDEX(Data!$C$2:$W$197,MATCH(Decomp!$I141,Data!$A$2:$A$197,0),MATCH(Decomp!P$62,Data!$C$1:$W$1,0))*Decomp!P$61</f>
        <v>0</v>
      </c>
      <c r="Q141">
        <f>INDEX(Data!$C$2:$W$197,MATCH(Decomp!$I141,Data!$A$2:$A$197,0),MATCH(Decomp!Q$62,Data!$C$1:$W$1,0))*Decomp!Q$61</f>
        <v>4790.9822999999997</v>
      </c>
      <c r="R141">
        <f>INDEX(Data!$C$2:$W$197,MATCH(Decomp!$I141,Data!$A$2:$A$197,0),MATCH(Decomp!R$62,Data!$C$1:$W$1,0))*Decomp!R$61</f>
        <v>0</v>
      </c>
      <c r="S141">
        <f>INDEX(Data!$C$2:$W$197,MATCH(Decomp!$I141,Data!$A$2:$A$197,0),MATCH(Decomp!S$62,Data!$C$1:$W$1,0))*Decomp!S$61</f>
        <v>0</v>
      </c>
      <c r="T141">
        <f>INDEX(Data!$C$2:$W$197,MATCH(Decomp!$I141,Data!$A$2:$A$197,0),MATCH(Decomp!T$62,Data!$C$1:$W$1,0))*Decomp!T$61</f>
        <v>0</v>
      </c>
      <c r="U141">
        <f>INDEX(Data!$C$2:$W$197,MATCH(Decomp!$I141,Data!$A$2:$A$197,0),MATCH(Decomp!U$62,Data!$C$1:$W$1,0))*Decomp!U$61</f>
        <v>1479.470188</v>
      </c>
      <c r="V141">
        <f>INDEX(Data!$C$2:$W$197,MATCH(Decomp!$I141,Data!$A$2:$A$197,0),MATCH(Decomp!V$62,Data!$C$1:$W$1,0))*Decomp!V$61</f>
        <v>0</v>
      </c>
      <c r="W141">
        <f>INDEX(Data!$C$2:$W$197,MATCH(Decomp!$I141,Data!$A$2:$A$197,0),MATCH(Decomp!W$62,Data!$C$1:$W$1,0))*Decomp!W$61</f>
        <v>0</v>
      </c>
      <c r="Y141" s="4"/>
    </row>
    <row r="142" spans="1:25" x14ac:dyDescent="0.3">
      <c r="A142">
        <f t="shared" si="17"/>
        <v>2020</v>
      </c>
      <c r="B142">
        <f t="shared" si="18"/>
        <v>17329.900130000002</v>
      </c>
      <c r="C142">
        <f t="shared" si="19"/>
        <v>16639.039006640782</v>
      </c>
      <c r="D142">
        <f t="shared" si="20"/>
        <v>690.86112335922007</v>
      </c>
      <c r="E142">
        <f t="shared" si="21"/>
        <v>477289.0917691635</v>
      </c>
      <c r="F142">
        <f t="shared" si="23"/>
        <v>172509.78701221105</v>
      </c>
      <c r="G142" s="1">
        <f t="shared" si="16"/>
        <v>3.9865268592244332E-2</v>
      </c>
      <c r="I142" s="2" t="s">
        <v>93</v>
      </c>
      <c r="J142">
        <v>17329.900130000002</v>
      </c>
      <c r="K142">
        <f t="shared" si="22"/>
        <v>13157.705457</v>
      </c>
      <c r="L142">
        <f>INDEX(Data!$C$2:$W$197,MATCH(Decomp!$I142,Data!$A$2:$A$197,0),MATCH(Decomp!L$62,Data!$C$1:$W$1,0))*Decomp!L$61</f>
        <v>2601.8956316500003</v>
      </c>
      <c r="M142">
        <f>INDEX(Data!$C$2:$W$197,MATCH(Decomp!$I142,Data!$A$2:$A$197,0),MATCH(Decomp!M$62,Data!$C$1:$W$1,0))*Decomp!M$61</f>
        <v>-720.64969400921666</v>
      </c>
      <c r="N142">
        <f>INDEX(Data!$C$2:$W$197,MATCH(Decomp!$I142,Data!$A$2:$A$197,0),MATCH(Decomp!N$62,Data!$C$1:$W$1,0))*Decomp!N$61</f>
        <v>-5073.0457000000006</v>
      </c>
      <c r="O142">
        <f>INDEX(Data!$C$2:$W$197,MATCH(Decomp!$I142,Data!$A$2:$A$197,0),MATCH(Decomp!O$62,Data!$C$1:$W$1,0))*Decomp!O$61</f>
        <v>0</v>
      </c>
      <c r="P142">
        <f>INDEX(Data!$C$2:$W$197,MATCH(Decomp!$I142,Data!$A$2:$A$197,0),MATCH(Decomp!P$62,Data!$C$1:$W$1,0))*Decomp!P$61</f>
        <v>0</v>
      </c>
      <c r="Q142">
        <f>INDEX(Data!$C$2:$W$197,MATCH(Decomp!$I142,Data!$A$2:$A$197,0),MATCH(Decomp!Q$62,Data!$C$1:$W$1,0))*Decomp!Q$61</f>
        <v>4790.9822999999997</v>
      </c>
      <c r="R142">
        <f>INDEX(Data!$C$2:$W$197,MATCH(Decomp!$I142,Data!$A$2:$A$197,0),MATCH(Decomp!R$62,Data!$C$1:$W$1,0))*Decomp!R$61</f>
        <v>0</v>
      </c>
      <c r="S142">
        <f>INDEX(Data!$C$2:$W$197,MATCH(Decomp!$I142,Data!$A$2:$A$197,0),MATCH(Decomp!S$62,Data!$C$1:$W$1,0))*Decomp!S$61</f>
        <v>0</v>
      </c>
      <c r="T142">
        <f>INDEX(Data!$C$2:$W$197,MATCH(Decomp!$I142,Data!$A$2:$A$197,0),MATCH(Decomp!T$62,Data!$C$1:$W$1,0))*Decomp!T$61</f>
        <v>0</v>
      </c>
      <c r="U142">
        <f>INDEX(Data!$C$2:$W$197,MATCH(Decomp!$I142,Data!$A$2:$A$197,0),MATCH(Decomp!U$62,Data!$C$1:$W$1,0))*Decomp!U$61</f>
        <v>1882.1510119999998</v>
      </c>
      <c r="V142">
        <f>INDEX(Data!$C$2:$W$197,MATCH(Decomp!$I142,Data!$A$2:$A$197,0),MATCH(Decomp!V$62,Data!$C$1:$W$1,0))*Decomp!V$61</f>
        <v>0</v>
      </c>
      <c r="W142">
        <f>INDEX(Data!$C$2:$W$197,MATCH(Decomp!$I142,Data!$A$2:$A$197,0),MATCH(Decomp!W$62,Data!$C$1:$W$1,0))*Decomp!W$61</f>
        <v>0</v>
      </c>
      <c r="Y142" s="4"/>
    </row>
    <row r="143" spans="1:25" x14ac:dyDescent="0.3">
      <c r="A143">
        <f t="shared" si="17"/>
        <v>2020</v>
      </c>
      <c r="B143">
        <f t="shared" si="18"/>
        <v>16846.19512</v>
      </c>
      <c r="C143">
        <f t="shared" si="19"/>
        <v>16177.653824004508</v>
      </c>
      <c r="D143">
        <f t="shared" si="20"/>
        <v>668.54129599549196</v>
      </c>
      <c r="E143">
        <f t="shared" si="21"/>
        <v>446947.46445133199</v>
      </c>
      <c r="F143">
        <f t="shared" si="23"/>
        <v>498.17469354662609</v>
      </c>
      <c r="G143" s="1">
        <f t="shared" si="16"/>
        <v>3.9685002532221174E-2</v>
      </c>
      <c r="I143" s="2" t="s">
        <v>94</v>
      </c>
      <c r="J143">
        <v>16846.19512</v>
      </c>
      <c r="K143">
        <f t="shared" si="22"/>
        <v>13157.705457</v>
      </c>
      <c r="L143">
        <f>INDEX(Data!$C$2:$W$197,MATCH(Decomp!$I143,Data!$A$2:$A$197,0),MATCH(Decomp!L$62,Data!$C$1:$W$1,0))*Decomp!L$61</f>
        <v>2049.7983635360001</v>
      </c>
      <c r="M143">
        <f>INDEX(Data!$C$2:$W$197,MATCH(Decomp!$I143,Data!$A$2:$A$197,0),MATCH(Decomp!M$62,Data!$C$1:$W$1,0))*Decomp!M$61</f>
        <v>-650.84960453149006</v>
      </c>
      <c r="N143">
        <f>INDEX(Data!$C$2:$W$197,MATCH(Decomp!$I143,Data!$A$2:$A$197,0),MATCH(Decomp!N$62,Data!$C$1:$W$1,0))*Decomp!N$61</f>
        <v>-5073.0457000000006</v>
      </c>
      <c r="O143">
        <f>INDEX(Data!$C$2:$W$197,MATCH(Decomp!$I143,Data!$A$2:$A$197,0),MATCH(Decomp!O$62,Data!$C$1:$W$1,0))*Decomp!O$61</f>
        <v>0</v>
      </c>
      <c r="P143">
        <f>INDEX(Data!$C$2:$W$197,MATCH(Decomp!$I143,Data!$A$2:$A$197,0),MATCH(Decomp!P$62,Data!$C$1:$W$1,0))*Decomp!P$61</f>
        <v>0</v>
      </c>
      <c r="Q143">
        <f>INDEX(Data!$C$2:$W$197,MATCH(Decomp!$I143,Data!$A$2:$A$197,0),MATCH(Decomp!Q$62,Data!$C$1:$W$1,0))*Decomp!Q$61</f>
        <v>4790.9822999999997</v>
      </c>
      <c r="R143">
        <f>INDEX(Data!$C$2:$W$197,MATCH(Decomp!$I143,Data!$A$2:$A$197,0),MATCH(Decomp!R$62,Data!$C$1:$W$1,0))*Decomp!R$61</f>
        <v>0</v>
      </c>
      <c r="S143">
        <f>INDEX(Data!$C$2:$W$197,MATCH(Decomp!$I143,Data!$A$2:$A$197,0),MATCH(Decomp!S$62,Data!$C$1:$W$1,0))*Decomp!S$61</f>
        <v>0</v>
      </c>
      <c r="T143">
        <f>INDEX(Data!$C$2:$W$197,MATCH(Decomp!$I143,Data!$A$2:$A$197,0),MATCH(Decomp!T$62,Data!$C$1:$W$1,0))*Decomp!T$61</f>
        <v>0</v>
      </c>
      <c r="U143">
        <f>INDEX(Data!$C$2:$W$197,MATCH(Decomp!$I143,Data!$A$2:$A$197,0),MATCH(Decomp!U$62,Data!$C$1:$W$1,0))*Decomp!U$61</f>
        <v>1903.0630079999999</v>
      </c>
      <c r="V143">
        <f>INDEX(Data!$C$2:$W$197,MATCH(Decomp!$I143,Data!$A$2:$A$197,0),MATCH(Decomp!V$62,Data!$C$1:$W$1,0))*Decomp!V$61</f>
        <v>0</v>
      </c>
      <c r="W143">
        <f>INDEX(Data!$C$2:$W$197,MATCH(Decomp!$I143,Data!$A$2:$A$197,0),MATCH(Decomp!W$62,Data!$C$1:$W$1,0))*Decomp!W$61</f>
        <v>0</v>
      </c>
      <c r="Y143" s="4"/>
    </row>
    <row r="144" spans="1:25" x14ac:dyDescent="0.3">
      <c r="A144">
        <f t="shared" si="17"/>
        <v>2020</v>
      </c>
      <c r="B144">
        <f t="shared" si="18"/>
        <v>15326.697679999999</v>
      </c>
      <c r="C144">
        <f t="shared" si="19"/>
        <v>15843.511722860279</v>
      </c>
      <c r="D144">
        <f t="shared" si="20"/>
        <v>-516.8140428602801</v>
      </c>
      <c r="E144">
        <f t="shared" si="21"/>
        <v>267096.75489758741</v>
      </c>
      <c r="F144">
        <f t="shared" si="23"/>
        <v>1405067.2793538822</v>
      </c>
      <c r="G144" s="1">
        <f t="shared" si="16"/>
        <v>-3.3719856269800196E-2</v>
      </c>
      <c r="I144" s="2" t="s">
        <v>95</v>
      </c>
      <c r="J144">
        <v>15326.697679999999</v>
      </c>
      <c r="K144">
        <f t="shared" si="22"/>
        <v>13157.705457</v>
      </c>
      <c r="L144">
        <f>INDEX(Data!$C$2:$W$197,MATCH(Decomp!$I144,Data!$A$2:$A$197,0),MATCH(Decomp!L$62,Data!$C$1:$W$1,0))*Decomp!L$61</f>
        <v>1759.0077127420002</v>
      </c>
      <c r="M144">
        <f>INDEX(Data!$C$2:$W$197,MATCH(Decomp!$I144,Data!$A$2:$A$197,0),MATCH(Decomp!M$62,Data!$C$1:$W$1,0))*Decomp!M$61</f>
        <v>-678.2137268817205</v>
      </c>
      <c r="N144">
        <f>INDEX(Data!$C$2:$W$197,MATCH(Decomp!$I144,Data!$A$2:$A$197,0),MATCH(Decomp!N$62,Data!$C$1:$W$1,0))*Decomp!N$61</f>
        <v>-5073.0457000000006</v>
      </c>
      <c r="O144">
        <f>INDEX(Data!$C$2:$W$197,MATCH(Decomp!$I144,Data!$A$2:$A$197,0),MATCH(Decomp!O$62,Data!$C$1:$W$1,0))*Decomp!O$61</f>
        <v>0</v>
      </c>
      <c r="P144">
        <f>INDEX(Data!$C$2:$W$197,MATCH(Decomp!$I144,Data!$A$2:$A$197,0),MATCH(Decomp!P$62,Data!$C$1:$W$1,0))*Decomp!P$61</f>
        <v>0</v>
      </c>
      <c r="Q144">
        <f>INDEX(Data!$C$2:$W$197,MATCH(Decomp!$I144,Data!$A$2:$A$197,0),MATCH(Decomp!Q$62,Data!$C$1:$W$1,0))*Decomp!Q$61</f>
        <v>4790.9822999999997</v>
      </c>
      <c r="R144">
        <f>INDEX(Data!$C$2:$W$197,MATCH(Decomp!$I144,Data!$A$2:$A$197,0),MATCH(Decomp!R$62,Data!$C$1:$W$1,0))*Decomp!R$61</f>
        <v>0</v>
      </c>
      <c r="S144">
        <f>INDEX(Data!$C$2:$W$197,MATCH(Decomp!$I144,Data!$A$2:$A$197,0),MATCH(Decomp!S$62,Data!$C$1:$W$1,0))*Decomp!S$61</f>
        <v>0</v>
      </c>
      <c r="T144">
        <f>INDEX(Data!$C$2:$W$197,MATCH(Decomp!$I144,Data!$A$2:$A$197,0),MATCH(Decomp!T$62,Data!$C$1:$W$1,0))*Decomp!T$61</f>
        <v>0</v>
      </c>
      <c r="U144">
        <f>INDEX(Data!$C$2:$W$197,MATCH(Decomp!$I144,Data!$A$2:$A$197,0),MATCH(Decomp!U$62,Data!$C$1:$W$1,0))*Decomp!U$61</f>
        <v>1887.0756799999999</v>
      </c>
      <c r="V144">
        <f>INDEX(Data!$C$2:$W$197,MATCH(Decomp!$I144,Data!$A$2:$A$197,0),MATCH(Decomp!V$62,Data!$C$1:$W$1,0))*Decomp!V$61</f>
        <v>0</v>
      </c>
      <c r="W144">
        <f>INDEX(Data!$C$2:$W$197,MATCH(Decomp!$I144,Data!$A$2:$A$197,0),MATCH(Decomp!W$62,Data!$C$1:$W$1,0))*Decomp!W$61</f>
        <v>0</v>
      </c>
      <c r="Y144" s="4"/>
    </row>
    <row r="145" spans="1:25" x14ac:dyDescent="0.3">
      <c r="A145">
        <f t="shared" si="17"/>
        <v>2020</v>
      </c>
      <c r="B145">
        <f t="shared" si="18"/>
        <v>14744.106330000001</v>
      </c>
      <c r="C145">
        <f t="shared" si="19"/>
        <v>16127.423315787406</v>
      </c>
      <c r="D145">
        <f t="shared" si="20"/>
        <v>-1383.3169857874054</v>
      </c>
      <c r="E145">
        <f t="shared" si="21"/>
        <v>1913565.8831679528</v>
      </c>
      <c r="F145">
        <f t="shared" si="23"/>
        <v>750827.35010136897</v>
      </c>
      <c r="G145" s="1">
        <f t="shared" si="16"/>
        <v>-9.3821690838783126E-2</v>
      </c>
      <c r="I145" s="2" t="s">
        <v>96</v>
      </c>
      <c r="J145">
        <v>14744.106330000001</v>
      </c>
      <c r="K145">
        <f t="shared" si="22"/>
        <v>13157.705457</v>
      </c>
      <c r="L145">
        <f>INDEX(Data!$C$2:$W$197,MATCH(Decomp!$I145,Data!$A$2:$A$197,0),MATCH(Decomp!L$62,Data!$C$1:$W$1,0))*Decomp!L$61</f>
        <v>1763.702307451</v>
      </c>
      <c r="M145">
        <f>INDEX(Data!$C$2:$W$197,MATCH(Decomp!$I145,Data!$A$2:$A$197,0),MATCH(Decomp!M$62,Data!$C$1:$W$1,0))*Decomp!M$61</f>
        <v>-561.8295686635945</v>
      </c>
      <c r="N145">
        <f>INDEX(Data!$C$2:$W$197,MATCH(Decomp!$I145,Data!$A$2:$A$197,0),MATCH(Decomp!N$62,Data!$C$1:$W$1,0))*Decomp!N$61</f>
        <v>-5073.0457000000006</v>
      </c>
      <c r="O145">
        <f>INDEX(Data!$C$2:$W$197,MATCH(Decomp!$I145,Data!$A$2:$A$197,0),MATCH(Decomp!O$62,Data!$C$1:$W$1,0))*Decomp!O$61</f>
        <v>0</v>
      </c>
      <c r="P145">
        <f>INDEX(Data!$C$2:$W$197,MATCH(Decomp!$I145,Data!$A$2:$A$197,0),MATCH(Decomp!P$62,Data!$C$1:$W$1,0))*Decomp!P$61</f>
        <v>0</v>
      </c>
      <c r="Q145">
        <f>INDEX(Data!$C$2:$W$197,MATCH(Decomp!$I145,Data!$A$2:$A$197,0),MATCH(Decomp!Q$62,Data!$C$1:$W$1,0))*Decomp!Q$61</f>
        <v>0</v>
      </c>
      <c r="R145">
        <f>INDEX(Data!$C$2:$W$197,MATCH(Decomp!$I145,Data!$A$2:$A$197,0),MATCH(Decomp!R$62,Data!$C$1:$W$1,0))*Decomp!R$61</f>
        <v>4941.6818999999996</v>
      </c>
      <c r="S145">
        <f>INDEX(Data!$C$2:$W$197,MATCH(Decomp!$I145,Data!$A$2:$A$197,0),MATCH(Decomp!S$62,Data!$C$1:$W$1,0))*Decomp!S$61</f>
        <v>0</v>
      </c>
      <c r="T145">
        <f>INDEX(Data!$C$2:$W$197,MATCH(Decomp!$I145,Data!$A$2:$A$197,0),MATCH(Decomp!T$62,Data!$C$1:$W$1,0))*Decomp!T$61</f>
        <v>0</v>
      </c>
      <c r="U145">
        <f>INDEX(Data!$C$2:$W$197,MATCH(Decomp!$I145,Data!$A$2:$A$197,0),MATCH(Decomp!U$62,Data!$C$1:$W$1,0))*Decomp!U$61</f>
        <v>1899.2089200000003</v>
      </c>
      <c r="V145">
        <f>INDEX(Data!$C$2:$W$197,MATCH(Decomp!$I145,Data!$A$2:$A$197,0),MATCH(Decomp!V$62,Data!$C$1:$W$1,0))*Decomp!V$61</f>
        <v>0</v>
      </c>
      <c r="W145">
        <f>INDEX(Data!$C$2:$W$197,MATCH(Decomp!$I145,Data!$A$2:$A$197,0),MATCH(Decomp!W$62,Data!$C$1:$W$1,0))*Decomp!W$61</f>
        <v>0</v>
      </c>
      <c r="Y145" s="4"/>
    </row>
    <row r="146" spans="1:25" x14ac:dyDescent="0.3">
      <c r="A146">
        <f t="shared" si="17"/>
        <v>2020</v>
      </c>
      <c r="B146">
        <f t="shared" si="18"/>
        <v>17749.915639999999</v>
      </c>
      <c r="C146">
        <f t="shared" si="19"/>
        <v>15890.444782505332</v>
      </c>
      <c r="D146">
        <f t="shared" si="20"/>
        <v>1859.4708574946671</v>
      </c>
      <c r="E146">
        <f t="shared" si="21"/>
        <v>3457631.8698719526</v>
      </c>
      <c r="F146">
        <f t="shared" si="23"/>
        <v>10515672.996537996</v>
      </c>
      <c r="G146" s="1">
        <f t="shared" si="16"/>
        <v>0.10475941943657976</v>
      </c>
      <c r="I146" s="2" t="s">
        <v>97</v>
      </c>
      <c r="J146">
        <v>17749.915639999999</v>
      </c>
      <c r="K146">
        <f t="shared" si="22"/>
        <v>13157.705457</v>
      </c>
      <c r="L146">
        <f>INDEX(Data!$C$2:$W$197,MATCH(Decomp!$I146,Data!$A$2:$A$197,0),MATCH(Decomp!L$62,Data!$C$1:$W$1,0))*Decomp!L$61</f>
        <v>1834.4726721720001</v>
      </c>
      <c r="M146">
        <f>INDEX(Data!$C$2:$W$197,MATCH(Decomp!$I146,Data!$A$2:$A$197,0),MATCH(Decomp!M$62,Data!$C$1:$W$1,0))*Decomp!M$61</f>
        <v>-512.7184666666667</v>
      </c>
      <c r="N146">
        <f>INDEX(Data!$C$2:$W$197,MATCH(Decomp!$I146,Data!$A$2:$A$197,0),MATCH(Decomp!N$62,Data!$C$1:$W$1,0))*Decomp!N$61</f>
        <v>-5073.0457000000006</v>
      </c>
      <c r="O146">
        <f>INDEX(Data!$C$2:$W$197,MATCH(Decomp!$I146,Data!$A$2:$A$197,0),MATCH(Decomp!O$62,Data!$C$1:$W$1,0))*Decomp!O$61</f>
        <v>0</v>
      </c>
      <c r="P146">
        <f>INDEX(Data!$C$2:$W$197,MATCH(Decomp!$I146,Data!$A$2:$A$197,0),MATCH(Decomp!P$62,Data!$C$1:$W$1,0))*Decomp!P$61</f>
        <v>0</v>
      </c>
      <c r="Q146">
        <f>INDEX(Data!$C$2:$W$197,MATCH(Decomp!$I146,Data!$A$2:$A$197,0),MATCH(Decomp!Q$62,Data!$C$1:$W$1,0))*Decomp!Q$61</f>
        <v>0</v>
      </c>
      <c r="R146">
        <f>INDEX(Data!$C$2:$W$197,MATCH(Decomp!$I146,Data!$A$2:$A$197,0),MATCH(Decomp!R$62,Data!$C$1:$W$1,0))*Decomp!R$61</f>
        <v>4941.6818999999996</v>
      </c>
      <c r="S146">
        <f>INDEX(Data!$C$2:$W$197,MATCH(Decomp!$I146,Data!$A$2:$A$197,0),MATCH(Decomp!S$62,Data!$C$1:$W$1,0))*Decomp!S$61</f>
        <v>0</v>
      </c>
      <c r="T146">
        <f>INDEX(Data!$C$2:$W$197,MATCH(Decomp!$I146,Data!$A$2:$A$197,0),MATCH(Decomp!T$62,Data!$C$1:$W$1,0))*Decomp!T$61</f>
        <v>0</v>
      </c>
      <c r="U146">
        <f>INDEX(Data!$C$2:$W$197,MATCH(Decomp!$I146,Data!$A$2:$A$197,0),MATCH(Decomp!U$62,Data!$C$1:$W$1,0))*Decomp!U$61</f>
        <v>1542.3489199999999</v>
      </c>
      <c r="V146">
        <f>INDEX(Data!$C$2:$W$197,MATCH(Decomp!$I146,Data!$A$2:$A$197,0),MATCH(Decomp!V$62,Data!$C$1:$W$1,0))*Decomp!V$61</f>
        <v>0</v>
      </c>
      <c r="W146">
        <f>INDEX(Data!$C$2:$W$197,MATCH(Decomp!$I146,Data!$A$2:$A$197,0),MATCH(Decomp!W$62,Data!$C$1:$W$1,0))*Decomp!W$61</f>
        <v>0</v>
      </c>
      <c r="Y146" s="4"/>
    </row>
    <row r="147" spans="1:25" x14ac:dyDescent="0.3">
      <c r="A147">
        <f t="shared" si="17"/>
        <v>2020</v>
      </c>
      <c r="B147">
        <f t="shared" si="18"/>
        <v>15334.40746</v>
      </c>
      <c r="C147">
        <f t="shared" si="19"/>
        <v>16216.523298596501</v>
      </c>
      <c r="D147">
        <f t="shared" si="20"/>
        <v>-882.11583859650091</v>
      </c>
      <c r="E147">
        <f t="shared" si="21"/>
        <v>778128.35270280798</v>
      </c>
      <c r="F147">
        <f t="shared" si="23"/>
        <v>7516297.6121840868</v>
      </c>
      <c r="G147" s="1">
        <f t="shared" si="16"/>
        <v>-5.7525264076718416E-2</v>
      </c>
      <c r="I147" s="2" t="s">
        <v>98</v>
      </c>
      <c r="J147">
        <v>15334.40746</v>
      </c>
      <c r="K147">
        <f t="shared" si="22"/>
        <v>13157.705457</v>
      </c>
      <c r="L147">
        <f>INDEX(Data!$C$2:$W$197,MATCH(Decomp!$I147,Data!$A$2:$A$197,0),MATCH(Decomp!L$62,Data!$C$1:$W$1,0))*Decomp!L$61</f>
        <v>1780.0019078729999</v>
      </c>
      <c r="M147">
        <f>INDEX(Data!$C$2:$W$197,MATCH(Decomp!$I147,Data!$A$2:$A$197,0),MATCH(Decomp!M$62,Data!$C$1:$W$1,0))*Decomp!M$61</f>
        <v>-501.30517027649768</v>
      </c>
      <c r="N147">
        <f>INDEX(Data!$C$2:$W$197,MATCH(Decomp!$I147,Data!$A$2:$A$197,0),MATCH(Decomp!N$62,Data!$C$1:$W$1,0))*Decomp!N$61</f>
        <v>-5073.0457000000006</v>
      </c>
      <c r="O147">
        <f>INDEX(Data!$C$2:$W$197,MATCH(Decomp!$I147,Data!$A$2:$A$197,0),MATCH(Decomp!O$62,Data!$C$1:$W$1,0))*Decomp!O$61</f>
        <v>0</v>
      </c>
      <c r="P147">
        <f>INDEX(Data!$C$2:$W$197,MATCH(Decomp!$I147,Data!$A$2:$A$197,0),MATCH(Decomp!P$62,Data!$C$1:$W$1,0))*Decomp!P$61</f>
        <v>0</v>
      </c>
      <c r="Q147">
        <f>INDEX(Data!$C$2:$W$197,MATCH(Decomp!$I147,Data!$A$2:$A$197,0),MATCH(Decomp!Q$62,Data!$C$1:$W$1,0))*Decomp!Q$61</f>
        <v>0</v>
      </c>
      <c r="R147">
        <f>INDEX(Data!$C$2:$W$197,MATCH(Decomp!$I147,Data!$A$2:$A$197,0),MATCH(Decomp!R$62,Data!$C$1:$W$1,0))*Decomp!R$61</f>
        <v>4941.6818999999996</v>
      </c>
      <c r="S147">
        <f>INDEX(Data!$C$2:$W$197,MATCH(Decomp!$I147,Data!$A$2:$A$197,0),MATCH(Decomp!S$62,Data!$C$1:$W$1,0))*Decomp!S$61</f>
        <v>0</v>
      </c>
      <c r="T147">
        <f>INDEX(Data!$C$2:$W$197,MATCH(Decomp!$I147,Data!$A$2:$A$197,0),MATCH(Decomp!T$62,Data!$C$1:$W$1,0))*Decomp!T$61</f>
        <v>0</v>
      </c>
      <c r="U147">
        <f>INDEX(Data!$C$2:$W$197,MATCH(Decomp!$I147,Data!$A$2:$A$197,0),MATCH(Decomp!U$62,Data!$C$1:$W$1,0))*Decomp!U$61</f>
        <v>1911.4849039999999</v>
      </c>
      <c r="V147">
        <f>INDEX(Data!$C$2:$W$197,MATCH(Decomp!$I147,Data!$A$2:$A$197,0),MATCH(Decomp!V$62,Data!$C$1:$W$1,0))*Decomp!V$61</f>
        <v>0</v>
      </c>
      <c r="W147">
        <f>INDEX(Data!$C$2:$W$197,MATCH(Decomp!$I147,Data!$A$2:$A$197,0),MATCH(Decomp!W$62,Data!$C$1:$W$1,0))*Decomp!W$61</f>
        <v>0</v>
      </c>
      <c r="Y147" s="4"/>
    </row>
    <row r="148" spans="1:25" x14ac:dyDescent="0.3">
      <c r="A148">
        <f t="shared" si="17"/>
        <v>2020</v>
      </c>
      <c r="B148">
        <f t="shared" si="18"/>
        <v>17284.647059999999</v>
      </c>
      <c r="C148">
        <f t="shared" si="19"/>
        <v>16133.720980842161</v>
      </c>
      <c r="D148">
        <f t="shared" si="20"/>
        <v>1150.9260791578381</v>
      </c>
      <c r="E148">
        <f t="shared" si="21"/>
        <v>1324630.8396856342</v>
      </c>
      <c r="F148">
        <f t="shared" si="23"/>
        <v>4133259.4393462404</v>
      </c>
      <c r="G148" s="1">
        <f t="shared" si="16"/>
        <v>6.6586611526555414E-2</v>
      </c>
      <c r="I148" s="2" t="s">
        <v>99</v>
      </c>
      <c r="J148">
        <v>17284.647059999999</v>
      </c>
      <c r="K148">
        <f t="shared" si="22"/>
        <v>13157.705457</v>
      </c>
      <c r="L148">
        <f>INDEX(Data!$C$2:$W$197,MATCH(Decomp!$I148,Data!$A$2:$A$197,0),MATCH(Decomp!L$62,Data!$C$1:$W$1,0))*Decomp!L$61</f>
        <v>1675.265593197</v>
      </c>
      <c r="M148">
        <f>INDEX(Data!$C$2:$W$197,MATCH(Decomp!$I148,Data!$A$2:$A$197,0),MATCH(Decomp!M$62,Data!$C$1:$W$1,0))*Decomp!M$61</f>
        <v>-370.02926935483873</v>
      </c>
      <c r="N148">
        <f>INDEX(Data!$C$2:$W$197,MATCH(Decomp!$I148,Data!$A$2:$A$197,0),MATCH(Decomp!N$62,Data!$C$1:$W$1,0))*Decomp!N$61</f>
        <v>-5073.0457000000006</v>
      </c>
      <c r="O148">
        <f>INDEX(Data!$C$2:$W$197,MATCH(Decomp!$I148,Data!$A$2:$A$197,0),MATCH(Decomp!O$62,Data!$C$1:$W$1,0))*Decomp!O$61</f>
        <v>0</v>
      </c>
      <c r="P148">
        <f>INDEX(Data!$C$2:$W$197,MATCH(Decomp!$I148,Data!$A$2:$A$197,0),MATCH(Decomp!P$62,Data!$C$1:$W$1,0))*Decomp!P$61</f>
        <v>0</v>
      </c>
      <c r="Q148">
        <f>INDEX(Data!$C$2:$W$197,MATCH(Decomp!$I148,Data!$A$2:$A$197,0),MATCH(Decomp!Q$62,Data!$C$1:$W$1,0))*Decomp!Q$61</f>
        <v>0</v>
      </c>
      <c r="R148">
        <f>INDEX(Data!$C$2:$W$197,MATCH(Decomp!$I148,Data!$A$2:$A$197,0),MATCH(Decomp!R$62,Data!$C$1:$W$1,0))*Decomp!R$61</f>
        <v>4941.6818999999996</v>
      </c>
      <c r="S148">
        <f>INDEX(Data!$C$2:$W$197,MATCH(Decomp!$I148,Data!$A$2:$A$197,0),MATCH(Decomp!S$62,Data!$C$1:$W$1,0))*Decomp!S$61</f>
        <v>0</v>
      </c>
      <c r="T148">
        <f>INDEX(Data!$C$2:$W$197,MATCH(Decomp!$I148,Data!$A$2:$A$197,0),MATCH(Decomp!T$62,Data!$C$1:$W$1,0))*Decomp!T$61</f>
        <v>0</v>
      </c>
      <c r="U148">
        <f>INDEX(Data!$C$2:$W$197,MATCH(Decomp!$I148,Data!$A$2:$A$197,0),MATCH(Decomp!U$62,Data!$C$1:$W$1,0))*Decomp!U$61</f>
        <v>1802.143</v>
      </c>
      <c r="V148">
        <f>INDEX(Data!$C$2:$W$197,MATCH(Decomp!$I148,Data!$A$2:$A$197,0),MATCH(Decomp!V$62,Data!$C$1:$W$1,0))*Decomp!V$61</f>
        <v>0</v>
      </c>
      <c r="W148">
        <f>INDEX(Data!$C$2:$W$197,MATCH(Decomp!$I148,Data!$A$2:$A$197,0),MATCH(Decomp!W$62,Data!$C$1:$W$1,0))*Decomp!W$61</f>
        <v>0</v>
      </c>
      <c r="Y148" s="4"/>
    </row>
    <row r="149" spans="1:25" x14ac:dyDescent="0.3">
      <c r="A149">
        <f t="shared" si="17"/>
        <v>2020</v>
      </c>
      <c r="B149">
        <f t="shared" si="18"/>
        <v>15838.22494</v>
      </c>
      <c r="C149">
        <f t="shared" si="19"/>
        <v>15763.058958032248</v>
      </c>
      <c r="D149">
        <f t="shared" si="20"/>
        <v>75.165981967751577</v>
      </c>
      <c r="E149">
        <f t="shared" si="21"/>
        <v>5649.9248451763551</v>
      </c>
      <c r="F149">
        <f t="shared" si="23"/>
        <v>1157259.7867064243</v>
      </c>
      <c r="G149" s="1">
        <f t="shared" si="16"/>
        <v>4.74585897425394E-3</v>
      </c>
      <c r="I149" s="2" t="s">
        <v>100</v>
      </c>
      <c r="J149">
        <v>15838.22494</v>
      </c>
      <c r="K149">
        <f t="shared" si="22"/>
        <v>13157.705457</v>
      </c>
      <c r="L149">
        <f>INDEX(Data!$C$2:$W$197,MATCH(Decomp!$I149,Data!$A$2:$A$197,0),MATCH(Decomp!L$62,Data!$C$1:$W$1,0))*Decomp!L$61</f>
        <v>1388.8222168940001</v>
      </c>
      <c r="M149">
        <f>INDEX(Data!$C$2:$W$197,MATCH(Decomp!$I149,Data!$A$2:$A$197,0),MATCH(Decomp!M$62,Data!$C$1:$W$1,0))*Decomp!M$61</f>
        <v>-366.24623986175118</v>
      </c>
      <c r="N149">
        <f>INDEX(Data!$C$2:$W$197,MATCH(Decomp!$I149,Data!$A$2:$A$197,0),MATCH(Decomp!N$62,Data!$C$1:$W$1,0))*Decomp!N$61</f>
        <v>-5073.0457000000006</v>
      </c>
      <c r="O149">
        <f>INDEX(Data!$C$2:$W$197,MATCH(Decomp!$I149,Data!$A$2:$A$197,0),MATCH(Decomp!O$62,Data!$C$1:$W$1,0))*Decomp!O$61</f>
        <v>0</v>
      </c>
      <c r="P149">
        <f>INDEX(Data!$C$2:$W$197,MATCH(Decomp!$I149,Data!$A$2:$A$197,0),MATCH(Decomp!P$62,Data!$C$1:$W$1,0))*Decomp!P$61</f>
        <v>0</v>
      </c>
      <c r="Q149">
        <f>INDEX(Data!$C$2:$W$197,MATCH(Decomp!$I149,Data!$A$2:$A$197,0),MATCH(Decomp!Q$62,Data!$C$1:$W$1,0))*Decomp!Q$61</f>
        <v>0</v>
      </c>
      <c r="R149">
        <f>INDEX(Data!$C$2:$W$197,MATCH(Decomp!$I149,Data!$A$2:$A$197,0),MATCH(Decomp!R$62,Data!$C$1:$W$1,0))*Decomp!R$61</f>
        <v>4941.6818999999996</v>
      </c>
      <c r="S149">
        <f>INDEX(Data!$C$2:$W$197,MATCH(Decomp!$I149,Data!$A$2:$A$197,0),MATCH(Decomp!S$62,Data!$C$1:$W$1,0))*Decomp!S$61</f>
        <v>0</v>
      </c>
      <c r="T149">
        <f>INDEX(Data!$C$2:$W$197,MATCH(Decomp!$I149,Data!$A$2:$A$197,0),MATCH(Decomp!T$62,Data!$C$1:$W$1,0))*Decomp!T$61</f>
        <v>0</v>
      </c>
      <c r="U149">
        <f>INDEX(Data!$C$2:$W$197,MATCH(Decomp!$I149,Data!$A$2:$A$197,0),MATCH(Decomp!U$62,Data!$C$1:$W$1,0))*Decomp!U$61</f>
        <v>1714.1413239999999</v>
      </c>
      <c r="V149">
        <f>INDEX(Data!$C$2:$W$197,MATCH(Decomp!$I149,Data!$A$2:$A$197,0),MATCH(Decomp!V$62,Data!$C$1:$W$1,0))*Decomp!V$61</f>
        <v>0</v>
      </c>
      <c r="W149">
        <f>INDEX(Data!$C$2:$W$197,MATCH(Decomp!$I149,Data!$A$2:$A$197,0),MATCH(Decomp!W$62,Data!$C$1:$W$1,0))*Decomp!W$61</f>
        <v>0</v>
      </c>
      <c r="Y149" s="4"/>
    </row>
    <row r="150" spans="1:25" x14ac:dyDescent="0.3">
      <c r="A150">
        <f t="shared" si="17"/>
        <v>2020</v>
      </c>
      <c r="B150">
        <f t="shared" si="18"/>
        <v>15570.72903</v>
      </c>
      <c r="C150">
        <f t="shared" si="19"/>
        <v>15271.3134467377</v>
      </c>
      <c r="D150">
        <f t="shared" si="20"/>
        <v>299.41558326230006</v>
      </c>
      <c r="E150">
        <f t="shared" si="21"/>
        <v>89649.691500303335</v>
      </c>
      <c r="F150">
        <f t="shared" si="23"/>
        <v>50287.88368076396</v>
      </c>
      <c r="G150" s="1">
        <f t="shared" si="16"/>
        <v>1.922938756980604E-2</v>
      </c>
      <c r="I150" s="2" t="s">
        <v>101</v>
      </c>
      <c r="J150">
        <v>15570.72903</v>
      </c>
      <c r="K150">
        <f t="shared" si="22"/>
        <v>13157.705457</v>
      </c>
      <c r="L150">
        <f>INDEX(Data!$C$2:$W$197,MATCH(Decomp!$I150,Data!$A$2:$A$197,0),MATCH(Decomp!L$62,Data!$C$1:$W$1,0))*Decomp!L$61</f>
        <v>1342.335423793</v>
      </c>
      <c r="M150">
        <f>INDEX(Data!$C$2:$W$197,MATCH(Decomp!$I150,Data!$A$2:$A$197,0),MATCH(Decomp!M$62,Data!$C$1:$W$1,0))*Decomp!M$61</f>
        <v>-407.98671405529956</v>
      </c>
      <c r="N150">
        <f>INDEX(Data!$C$2:$W$197,MATCH(Decomp!$I150,Data!$A$2:$A$197,0),MATCH(Decomp!N$62,Data!$C$1:$W$1,0))*Decomp!N$61</f>
        <v>-5073.0457000000006</v>
      </c>
      <c r="O150">
        <f>INDEX(Data!$C$2:$W$197,MATCH(Decomp!$I150,Data!$A$2:$A$197,0),MATCH(Decomp!O$62,Data!$C$1:$W$1,0))*Decomp!O$61</f>
        <v>0</v>
      </c>
      <c r="P150">
        <f>INDEX(Data!$C$2:$W$197,MATCH(Decomp!$I150,Data!$A$2:$A$197,0),MATCH(Decomp!P$62,Data!$C$1:$W$1,0))*Decomp!P$61</f>
        <v>0</v>
      </c>
      <c r="Q150">
        <f>INDEX(Data!$C$2:$W$197,MATCH(Decomp!$I150,Data!$A$2:$A$197,0),MATCH(Decomp!Q$62,Data!$C$1:$W$1,0))*Decomp!Q$61</f>
        <v>0</v>
      </c>
      <c r="R150">
        <f>INDEX(Data!$C$2:$W$197,MATCH(Decomp!$I150,Data!$A$2:$A$197,0),MATCH(Decomp!R$62,Data!$C$1:$W$1,0))*Decomp!R$61</f>
        <v>0</v>
      </c>
      <c r="S150">
        <f>INDEX(Data!$C$2:$W$197,MATCH(Decomp!$I150,Data!$A$2:$A$197,0),MATCH(Decomp!S$62,Data!$C$1:$W$1,0))*Decomp!S$61</f>
        <v>0</v>
      </c>
      <c r="T150">
        <f>INDEX(Data!$C$2:$W$197,MATCH(Decomp!$I150,Data!$A$2:$A$197,0),MATCH(Decomp!T$62,Data!$C$1:$W$1,0))*Decomp!T$61</f>
        <v>4565.0708999999997</v>
      </c>
      <c r="U150">
        <f>INDEX(Data!$C$2:$W$197,MATCH(Decomp!$I150,Data!$A$2:$A$197,0),MATCH(Decomp!U$62,Data!$C$1:$W$1,0))*Decomp!U$61</f>
        <v>1687.2340799999999</v>
      </c>
      <c r="V150">
        <f>INDEX(Data!$C$2:$W$197,MATCH(Decomp!$I150,Data!$A$2:$A$197,0),MATCH(Decomp!V$62,Data!$C$1:$W$1,0))*Decomp!V$61</f>
        <v>0</v>
      </c>
      <c r="W150">
        <f>INDEX(Data!$C$2:$W$197,MATCH(Decomp!$I150,Data!$A$2:$A$197,0),MATCH(Decomp!W$62,Data!$C$1:$W$1,0))*Decomp!W$61</f>
        <v>0</v>
      </c>
      <c r="Y150" s="4"/>
    </row>
    <row r="151" spans="1:25" x14ac:dyDescent="0.3">
      <c r="A151">
        <f t="shared" si="17"/>
        <v>2020</v>
      </c>
      <c r="B151">
        <f t="shared" si="18"/>
        <v>16074.881719999999</v>
      </c>
      <c r="C151">
        <f t="shared" si="19"/>
        <v>15494.782060305426</v>
      </c>
      <c r="D151">
        <f t="shared" si="20"/>
        <v>580.09965969457335</v>
      </c>
      <c r="E151">
        <f t="shared" si="21"/>
        <v>336515.61517775978</v>
      </c>
      <c r="F151">
        <f t="shared" si="23"/>
        <v>78783.550762638231</v>
      </c>
      <c r="G151" s="1">
        <f t="shared" si="16"/>
        <v>3.6087336118487683E-2</v>
      </c>
      <c r="I151" s="2" t="s">
        <v>102</v>
      </c>
      <c r="J151">
        <v>16074.881719999999</v>
      </c>
      <c r="K151">
        <f t="shared" si="22"/>
        <v>13157.705457</v>
      </c>
      <c r="L151">
        <f>INDEX(Data!$C$2:$W$197,MATCH(Decomp!$I151,Data!$A$2:$A$197,0),MATCH(Decomp!L$62,Data!$C$1:$W$1,0))*Decomp!L$61</f>
        <v>1486.262056734</v>
      </c>
      <c r="M151">
        <f>INDEX(Data!$C$2:$W$197,MATCH(Decomp!$I151,Data!$A$2:$A$197,0),MATCH(Decomp!M$62,Data!$C$1:$W$1,0))*Decomp!M$61</f>
        <v>-394.74932142857148</v>
      </c>
      <c r="N151">
        <f>INDEX(Data!$C$2:$W$197,MATCH(Decomp!$I151,Data!$A$2:$A$197,0),MATCH(Decomp!N$62,Data!$C$1:$W$1,0))*Decomp!N$61</f>
        <v>-5073.0457000000006</v>
      </c>
      <c r="O151">
        <f>INDEX(Data!$C$2:$W$197,MATCH(Decomp!$I151,Data!$A$2:$A$197,0),MATCH(Decomp!O$62,Data!$C$1:$W$1,0))*Decomp!O$61</f>
        <v>0</v>
      </c>
      <c r="P151">
        <f>INDEX(Data!$C$2:$W$197,MATCH(Decomp!$I151,Data!$A$2:$A$197,0),MATCH(Decomp!P$62,Data!$C$1:$W$1,0))*Decomp!P$61</f>
        <v>0</v>
      </c>
      <c r="Q151">
        <f>INDEX(Data!$C$2:$W$197,MATCH(Decomp!$I151,Data!$A$2:$A$197,0),MATCH(Decomp!Q$62,Data!$C$1:$W$1,0))*Decomp!Q$61</f>
        <v>0</v>
      </c>
      <c r="R151">
        <f>INDEX(Data!$C$2:$W$197,MATCH(Decomp!$I151,Data!$A$2:$A$197,0),MATCH(Decomp!R$62,Data!$C$1:$W$1,0))*Decomp!R$61</f>
        <v>0</v>
      </c>
      <c r="S151">
        <f>INDEX(Data!$C$2:$W$197,MATCH(Decomp!$I151,Data!$A$2:$A$197,0),MATCH(Decomp!S$62,Data!$C$1:$W$1,0))*Decomp!S$61</f>
        <v>0</v>
      </c>
      <c r="T151">
        <f>INDEX(Data!$C$2:$W$197,MATCH(Decomp!$I151,Data!$A$2:$A$197,0),MATCH(Decomp!T$62,Data!$C$1:$W$1,0))*Decomp!T$61</f>
        <v>4565.0708999999997</v>
      </c>
      <c r="U151">
        <f>INDEX(Data!$C$2:$W$197,MATCH(Decomp!$I151,Data!$A$2:$A$197,0),MATCH(Decomp!U$62,Data!$C$1:$W$1,0))*Decomp!U$61</f>
        <v>1753.5386679999999</v>
      </c>
      <c r="V151">
        <f>INDEX(Data!$C$2:$W$197,MATCH(Decomp!$I151,Data!$A$2:$A$197,0),MATCH(Decomp!V$62,Data!$C$1:$W$1,0))*Decomp!V$61</f>
        <v>0</v>
      </c>
      <c r="W151">
        <f>INDEX(Data!$C$2:$W$197,MATCH(Decomp!$I151,Data!$A$2:$A$197,0),MATCH(Decomp!W$62,Data!$C$1:$W$1,0))*Decomp!W$61</f>
        <v>0</v>
      </c>
      <c r="Y151" s="4"/>
    </row>
    <row r="152" spans="1:25" x14ac:dyDescent="0.3">
      <c r="A152">
        <f t="shared" si="17"/>
        <v>2020</v>
      </c>
      <c r="B152">
        <f t="shared" si="18"/>
        <v>16253.882750000001</v>
      </c>
      <c r="C152">
        <f t="shared" si="19"/>
        <v>15429.222274466016</v>
      </c>
      <c r="D152">
        <f t="shared" si="20"/>
        <v>824.66047553398494</v>
      </c>
      <c r="E152">
        <f t="shared" si="21"/>
        <v>680064.8999079382</v>
      </c>
      <c r="F152">
        <f t="shared" si="23"/>
        <v>59809.99264403859</v>
      </c>
      <c r="G152" s="1">
        <f t="shared" si="16"/>
        <v>5.0736214122990696E-2</v>
      </c>
      <c r="I152" s="2" t="s">
        <v>103</v>
      </c>
      <c r="J152">
        <v>16253.882750000001</v>
      </c>
      <c r="K152">
        <f t="shared" si="22"/>
        <v>13157.705457</v>
      </c>
      <c r="L152">
        <f>INDEX(Data!$C$2:$W$197,MATCH(Decomp!$I152,Data!$A$2:$A$197,0),MATCH(Decomp!L$62,Data!$C$1:$W$1,0))*Decomp!L$61</f>
        <v>1390.3016256779999</v>
      </c>
      <c r="M152">
        <f>INDEX(Data!$C$2:$W$197,MATCH(Decomp!$I152,Data!$A$2:$A$197,0),MATCH(Decomp!M$62,Data!$C$1:$W$1,0))*Decomp!M$61</f>
        <v>-440.21711221198166</v>
      </c>
      <c r="N152">
        <f>INDEX(Data!$C$2:$W$197,MATCH(Decomp!$I152,Data!$A$2:$A$197,0),MATCH(Decomp!N$62,Data!$C$1:$W$1,0))*Decomp!N$61</f>
        <v>-5073.0457000000006</v>
      </c>
      <c r="O152">
        <f>INDEX(Data!$C$2:$W$197,MATCH(Decomp!$I152,Data!$A$2:$A$197,0),MATCH(Decomp!O$62,Data!$C$1:$W$1,0))*Decomp!O$61</f>
        <v>0</v>
      </c>
      <c r="P152">
        <f>INDEX(Data!$C$2:$W$197,MATCH(Decomp!$I152,Data!$A$2:$A$197,0),MATCH(Decomp!P$62,Data!$C$1:$W$1,0))*Decomp!P$61</f>
        <v>0</v>
      </c>
      <c r="Q152">
        <f>INDEX(Data!$C$2:$W$197,MATCH(Decomp!$I152,Data!$A$2:$A$197,0),MATCH(Decomp!Q$62,Data!$C$1:$W$1,0))*Decomp!Q$61</f>
        <v>0</v>
      </c>
      <c r="R152">
        <f>INDEX(Data!$C$2:$W$197,MATCH(Decomp!$I152,Data!$A$2:$A$197,0),MATCH(Decomp!R$62,Data!$C$1:$W$1,0))*Decomp!R$61</f>
        <v>0</v>
      </c>
      <c r="S152">
        <f>INDEX(Data!$C$2:$W$197,MATCH(Decomp!$I152,Data!$A$2:$A$197,0),MATCH(Decomp!S$62,Data!$C$1:$W$1,0))*Decomp!S$61</f>
        <v>0</v>
      </c>
      <c r="T152">
        <f>INDEX(Data!$C$2:$W$197,MATCH(Decomp!$I152,Data!$A$2:$A$197,0),MATCH(Decomp!T$62,Data!$C$1:$W$1,0))*Decomp!T$61</f>
        <v>4565.0708999999997</v>
      </c>
      <c r="U152">
        <f>INDEX(Data!$C$2:$W$197,MATCH(Decomp!$I152,Data!$A$2:$A$197,0),MATCH(Decomp!U$62,Data!$C$1:$W$1,0))*Decomp!U$61</f>
        <v>1829.4071039999999</v>
      </c>
      <c r="V152">
        <f>INDEX(Data!$C$2:$W$197,MATCH(Decomp!$I152,Data!$A$2:$A$197,0),MATCH(Decomp!V$62,Data!$C$1:$W$1,0))*Decomp!V$61</f>
        <v>0</v>
      </c>
      <c r="W152">
        <f>INDEX(Data!$C$2:$W$197,MATCH(Decomp!$I152,Data!$A$2:$A$197,0),MATCH(Decomp!W$62,Data!$C$1:$W$1,0))*Decomp!W$61</f>
        <v>0</v>
      </c>
      <c r="Y152" s="4"/>
    </row>
    <row r="153" spans="1:25" x14ac:dyDescent="0.3">
      <c r="A153">
        <f t="shared" si="17"/>
        <v>2020</v>
      </c>
      <c r="B153">
        <f t="shared" si="18"/>
        <v>14722.653029999999</v>
      </c>
      <c r="C153">
        <f t="shared" si="19"/>
        <v>15294.109801066321</v>
      </c>
      <c r="D153">
        <f t="shared" si="20"/>
        <v>-571.45677106632138</v>
      </c>
      <c r="E153">
        <f t="shared" si="21"/>
        <v>326562.84119754605</v>
      </c>
      <c r="F153">
        <f t="shared" si="23"/>
        <v>1949143.3662548205</v>
      </c>
      <c r="G153" s="1">
        <f t="shared" si="16"/>
        <v>-3.8814795804932543E-2</v>
      </c>
      <c r="I153" s="2" t="s">
        <v>104</v>
      </c>
      <c r="J153">
        <v>14722.653029999999</v>
      </c>
      <c r="K153">
        <f t="shared" si="22"/>
        <v>13157.705457</v>
      </c>
      <c r="L153">
        <f>INDEX(Data!$C$2:$W$197,MATCH(Decomp!$I153,Data!$A$2:$A$197,0),MATCH(Decomp!L$62,Data!$C$1:$W$1,0))*Decomp!L$61</f>
        <v>1428.6013859250002</v>
      </c>
      <c r="M153">
        <f>INDEX(Data!$C$2:$W$197,MATCH(Decomp!$I153,Data!$A$2:$A$197,0),MATCH(Decomp!M$62,Data!$C$1:$W$1,0))*Decomp!M$61</f>
        <v>-302.66154185867896</v>
      </c>
      <c r="N153">
        <f>INDEX(Data!$C$2:$W$197,MATCH(Decomp!$I153,Data!$A$2:$A$197,0),MATCH(Decomp!N$62,Data!$C$1:$W$1,0))*Decomp!N$61</f>
        <v>-5073.0457000000006</v>
      </c>
      <c r="O153">
        <f>INDEX(Data!$C$2:$W$197,MATCH(Decomp!$I153,Data!$A$2:$A$197,0),MATCH(Decomp!O$62,Data!$C$1:$W$1,0))*Decomp!O$61</f>
        <v>0</v>
      </c>
      <c r="P153">
        <f>INDEX(Data!$C$2:$W$197,MATCH(Decomp!$I153,Data!$A$2:$A$197,0),MATCH(Decomp!P$62,Data!$C$1:$W$1,0))*Decomp!P$61</f>
        <v>0</v>
      </c>
      <c r="Q153">
        <f>INDEX(Data!$C$2:$W$197,MATCH(Decomp!$I153,Data!$A$2:$A$197,0),MATCH(Decomp!Q$62,Data!$C$1:$W$1,0))*Decomp!Q$61</f>
        <v>0</v>
      </c>
      <c r="R153">
        <f>INDEX(Data!$C$2:$W$197,MATCH(Decomp!$I153,Data!$A$2:$A$197,0),MATCH(Decomp!R$62,Data!$C$1:$W$1,0))*Decomp!R$61</f>
        <v>0</v>
      </c>
      <c r="S153">
        <f>INDEX(Data!$C$2:$W$197,MATCH(Decomp!$I153,Data!$A$2:$A$197,0),MATCH(Decomp!S$62,Data!$C$1:$W$1,0))*Decomp!S$61</f>
        <v>0</v>
      </c>
      <c r="T153">
        <f>INDEX(Data!$C$2:$W$197,MATCH(Decomp!$I153,Data!$A$2:$A$197,0),MATCH(Decomp!T$62,Data!$C$1:$W$1,0))*Decomp!T$61</f>
        <v>4565.0708999999997</v>
      </c>
      <c r="U153">
        <f>INDEX(Data!$C$2:$W$197,MATCH(Decomp!$I153,Data!$A$2:$A$197,0),MATCH(Decomp!U$62,Data!$C$1:$W$1,0))*Decomp!U$61</f>
        <v>1518.4393</v>
      </c>
      <c r="V153">
        <f>INDEX(Data!$C$2:$W$197,MATCH(Decomp!$I153,Data!$A$2:$A$197,0),MATCH(Decomp!V$62,Data!$C$1:$W$1,0))*Decomp!V$61</f>
        <v>0</v>
      </c>
      <c r="W153">
        <f>INDEX(Data!$C$2:$W$197,MATCH(Decomp!$I153,Data!$A$2:$A$197,0),MATCH(Decomp!W$62,Data!$C$1:$W$1,0))*Decomp!W$61</f>
        <v>0</v>
      </c>
      <c r="Y153" s="4"/>
    </row>
    <row r="154" spans="1:25" x14ac:dyDescent="0.3">
      <c r="A154">
        <f t="shared" si="17"/>
        <v>2020</v>
      </c>
      <c r="B154">
        <f t="shared" si="18"/>
        <v>15157.082469999999</v>
      </c>
      <c r="C154">
        <f t="shared" si="19"/>
        <v>15583.288072849406</v>
      </c>
      <c r="D154">
        <f t="shared" si="20"/>
        <v>-426.2056028494062</v>
      </c>
      <c r="E154">
        <f t="shared" si="21"/>
        <v>181651.21590022577</v>
      </c>
      <c r="F154">
        <f t="shared" si="23"/>
        <v>21097.901868378591</v>
      </c>
      <c r="G154" s="1">
        <f t="shared" si="16"/>
        <v>-2.8119237570487812E-2</v>
      </c>
      <c r="I154" s="2" t="s">
        <v>105</v>
      </c>
      <c r="J154">
        <v>15157.082469999999</v>
      </c>
      <c r="K154">
        <f t="shared" si="22"/>
        <v>13157.705457</v>
      </c>
      <c r="L154">
        <f>INDEX(Data!$C$2:$W$197,MATCH(Decomp!$I154,Data!$A$2:$A$197,0),MATCH(Decomp!L$62,Data!$C$1:$W$1,0))*Decomp!L$61</f>
        <v>1500.2411505130001</v>
      </c>
      <c r="M154">
        <f>INDEX(Data!$C$2:$W$197,MATCH(Decomp!$I154,Data!$A$2:$A$197,0),MATCH(Decomp!M$62,Data!$C$1:$W$1,0))*Decomp!M$61</f>
        <v>-245.88951866359449</v>
      </c>
      <c r="N154">
        <f>INDEX(Data!$C$2:$W$197,MATCH(Decomp!$I154,Data!$A$2:$A$197,0),MATCH(Decomp!N$62,Data!$C$1:$W$1,0))*Decomp!N$61</f>
        <v>-5073.0457000000006</v>
      </c>
      <c r="O154">
        <f>INDEX(Data!$C$2:$W$197,MATCH(Decomp!$I154,Data!$A$2:$A$197,0),MATCH(Decomp!O$62,Data!$C$1:$W$1,0))*Decomp!O$61</f>
        <v>0</v>
      </c>
      <c r="P154">
        <f>INDEX(Data!$C$2:$W$197,MATCH(Decomp!$I154,Data!$A$2:$A$197,0),MATCH(Decomp!P$62,Data!$C$1:$W$1,0))*Decomp!P$61</f>
        <v>4420.9362000000001</v>
      </c>
      <c r="Q154">
        <f>INDEX(Data!$C$2:$W$197,MATCH(Decomp!$I154,Data!$A$2:$A$197,0),MATCH(Decomp!Q$62,Data!$C$1:$W$1,0))*Decomp!Q$61</f>
        <v>0</v>
      </c>
      <c r="R154">
        <f>INDEX(Data!$C$2:$W$197,MATCH(Decomp!$I154,Data!$A$2:$A$197,0),MATCH(Decomp!R$62,Data!$C$1:$W$1,0))*Decomp!R$61</f>
        <v>0</v>
      </c>
      <c r="S154">
        <f>INDEX(Data!$C$2:$W$197,MATCH(Decomp!$I154,Data!$A$2:$A$197,0),MATCH(Decomp!S$62,Data!$C$1:$W$1,0))*Decomp!S$61</f>
        <v>0</v>
      </c>
      <c r="T154">
        <f>INDEX(Data!$C$2:$W$197,MATCH(Decomp!$I154,Data!$A$2:$A$197,0),MATCH(Decomp!T$62,Data!$C$1:$W$1,0))*Decomp!T$61</f>
        <v>0</v>
      </c>
      <c r="U154">
        <f>INDEX(Data!$C$2:$W$197,MATCH(Decomp!$I154,Data!$A$2:$A$197,0),MATCH(Decomp!U$62,Data!$C$1:$W$1,0))*Decomp!U$61</f>
        <v>1823.3404840000001</v>
      </c>
      <c r="V154">
        <f>INDEX(Data!$C$2:$W$197,MATCH(Decomp!$I154,Data!$A$2:$A$197,0),MATCH(Decomp!V$62,Data!$C$1:$W$1,0))*Decomp!V$61</f>
        <v>0</v>
      </c>
      <c r="W154">
        <f>INDEX(Data!$C$2:$W$197,MATCH(Decomp!$I154,Data!$A$2:$A$197,0),MATCH(Decomp!W$62,Data!$C$1:$W$1,0))*Decomp!W$61</f>
        <v>0</v>
      </c>
      <c r="Y154" s="4"/>
    </row>
    <row r="155" spans="1:25" x14ac:dyDescent="0.3">
      <c r="A155">
        <f t="shared" si="17"/>
        <v>2020</v>
      </c>
      <c r="B155">
        <f t="shared" si="18"/>
        <v>15502.34662</v>
      </c>
      <c r="C155">
        <f t="shared" si="19"/>
        <v>15332.187540441091</v>
      </c>
      <c r="D155">
        <f t="shared" si="20"/>
        <v>170.15907955890907</v>
      </c>
      <c r="E155">
        <f t="shared" si="21"/>
        <v>28954.112356335147</v>
      </c>
      <c r="F155">
        <f t="shared" si="23"/>
        <v>355650.83442397072</v>
      </c>
      <c r="G155" s="1">
        <f t="shared" si="16"/>
        <v>1.0976343371098554E-2</v>
      </c>
      <c r="I155" s="2" t="s">
        <v>106</v>
      </c>
      <c r="J155">
        <v>15502.34662</v>
      </c>
      <c r="K155">
        <f t="shared" si="22"/>
        <v>13157.705457</v>
      </c>
      <c r="L155">
        <f>INDEX(Data!$C$2:$W$197,MATCH(Decomp!$I155,Data!$A$2:$A$197,0),MATCH(Decomp!L$62,Data!$C$1:$W$1,0))*Decomp!L$61</f>
        <v>1315.3505025009999</v>
      </c>
      <c r="M155">
        <f>INDEX(Data!$C$2:$W$197,MATCH(Decomp!$I155,Data!$A$2:$A$197,0),MATCH(Decomp!M$62,Data!$C$1:$W$1,0))*Decomp!M$61</f>
        <v>-241.72661105990784</v>
      </c>
      <c r="N155">
        <f>INDEX(Data!$C$2:$W$197,MATCH(Decomp!$I155,Data!$A$2:$A$197,0),MATCH(Decomp!N$62,Data!$C$1:$W$1,0))*Decomp!N$61</f>
        <v>-5073.0457000000006</v>
      </c>
      <c r="O155">
        <f>INDEX(Data!$C$2:$W$197,MATCH(Decomp!$I155,Data!$A$2:$A$197,0),MATCH(Decomp!O$62,Data!$C$1:$W$1,0))*Decomp!O$61</f>
        <v>0</v>
      </c>
      <c r="P155">
        <f>INDEX(Data!$C$2:$W$197,MATCH(Decomp!$I155,Data!$A$2:$A$197,0),MATCH(Decomp!P$62,Data!$C$1:$W$1,0))*Decomp!P$61</f>
        <v>4420.9362000000001</v>
      </c>
      <c r="Q155">
        <f>INDEX(Data!$C$2:$W$197,MATCH(Decomp!$I155,Data!$A$2:$A$197,0),MATCH(Decomp!Q$62,Data!$C$1:$W$1,0))*Decomp!Q$61</f>
        <v>0</v>
      </c>
      <c r="R155">
        <f>INDEX(Data!$C$2:$W$197,MATCH(Decomp!$I155,Data!$A$2:$A$197,0),MATCH(Decomp!R$62,Data!$C$1:$W$1,0))*Decomp!R$61</f>
        <v>0</v>
      </c>
      <c r="S155">
        <f>INDEX(Data!$C$2:$W$197,MATCH(Decomp!$I155,Data!$A$2:$A$197,0),MATCH(Decomp!S$62,Data!$C$1:$W$1,0))*Decomp!S$61</f>
        <v>0</v>
      </c>
      <c r="T155">
        <f>INDEX(Data!$C$2:$W$197,MATCH(Decomp!$I155,Data!$A$2:$A$197,0),MATCH(Decomp!T$62,Data!$C$1:$W$1,0))*Decomp!T$61</f>
        <v>0</v>
      </c>
      <c r="U155">
        <f>INDEX(Data!$C$2:$W$197,MATCH(Decomp!$I155,Data!$A$2:$A$197,0),MATCH(Decomp!U$62,Data!$C$1:$W$1,0))*Decomp!U$61</f>
        <v>1752.9676920000002</v>
      </c>
      <c r="V155">
        <f>INDEX(Data!$C$2:$W$197,MATCH(Decomp!$I155,Data!$A$2:$A$197,0),MATCH(Decomp!V$62,Data!$C$1:$W$1,0))*Decomp!V$61</f>
        <v>0</v>
      </c>
      <c r="W155">
        <f>INDEX(Data!$C$2:$W$197,MATCH(Decomp!$I155,Data!$A$2:$A$197,0),MATCH(Decomp!W$62,Data!$C$1:$W$1,0))*Decomp!W$61</f>
        <v>0</v>
      </c>
      <c r="Y155" s="4"/>
    </row>
    <row r="156" spans="1:25" x14ac:dyDescent="0.3">
      <c r="A156">
        <f t="shared" si="17"/>
        <v>2020</v>
      </c>
      <c r="B156">
        <f t="shared" si="18"/>
        <v>15794.983120000001</v>
      </c>
      <c r="C156">
        <f t="shared" si="19"/>
        <v>14814.260132866759</v>
      </c>
      <c r="D156">
        <f t="shared" si="20"/>
        <v>980.72298713324199</v>
      </c>
      <c r="E156">
        <f t="shared" si="21"/>
        <v>961817.57749154908</v>
      </c>
      <c r="F156">
        <f t="shared" si="23"/>
        <v>657013.84826217173</v>
      </c>
      <c r="G156" s="1">
        <f t="shared" si="16"/>
        <v>6.2090790454307362E-2</v>
      </c>
      <c r="I156" s="2" t="s">
        <v>107</v>
      </c>
      <c r="J156">
        <v>15794.983120000001</v>
      </c>
      <c r="K156">
        <f t="shared" si="22"/>
        <v>13157.705457</v>
      </c>
      <c r="L156">
        <f>INDEX(Data!$C$2:$W$197,MATCH(Decomp!$I156,Data!$A$2:$A$197,0),MATCH(Decomp!L$62,Data!$C$1:$W$1,0))*Decomp!L$61</f>
        <v>837.01786340900003</v>
      </c>
      <c r="M156">
        <f>INDEX(Data!$C$2:$W$197,MATCH(Decomp!$I156,Data!$A$2:$A$197,0),MATCH(Decomp!M$62,Data!$C$1:$W$1,0))*Decomp!M$61</f>
        <v>-213.08974754224272</v>
      </c>
      <c r="N156">
        <f>INDEX(Data!$C$2:$W$197,MATCH(Decomp!$I156,Data!$A$2:$A$197,0),MATCH(Decomp!N$62,Data!$C$1:$W$1,0))*Decomp!N$61</f>
        <v>-5073.0457000000006</v>
      </c>
      <c r="O156">
        <f>INDEX(Data!$C$2:$W$197,MATCH(Decomp!$I156,Data!$A$2:$A$197,0),MATCH(Decomp!O$62,Data!$C$1:$W$1,0))*Decomp!O$61</f>
        <v>0</v>
      </c>
      <c r="P156">
        <f>INDEX(Data!$C$2:$W$197,MATCH(Decomp!$I156,Data!$A$2:$A$197,0),MATCH(Decomp!P$62,Data!$C$1:$W$1,0))*Decomp!P$61</f>
        <v>4420.9362000000001</v>
      </c>
      <c r="Q156">
        <f>INDEX(Data!$C$2:$W$197,MATCH(Decomp!$I156,Data!$A$2:$A$197,0),MATCH(Decomp!Q$62,Data!$C$1:$W$1,0))*Decomp!Q$61</f>
        <v>0</v>
      </c>
      <c r="R156">
        <f>INDEX(Data!$C$2:$W$197,MATCH(Decomp!$I156,Data!$A$2:$A$197,0),MATCH(Decomp!R$62,Data!$C$1:$W$1,0))*Decomp!R$61</f>
        <v>0</v>
      </c>
      <c r="S156">
        <f>INDEX(Data!$C$2:$W$197,MATCH(Decomp!$I156,Data!$A$2:$A$197,0),MATCH(Decomp!S$62,Data!$C$1:$W$1,0))*Decomp!S$61</f>
        <v>0</v>
      </c>
      <c r="T156">
        <f>INDEX(Data!$C$2:$W$197,MATCH(Decomp!$I156,Data!$A$2:$A$197,0),MATCH(Decomp!T$62,Data!$C$1:$W$1,0))*Decomp!T$61</f>
        <v>0</v>
      </c>
      <c r="U156">
        <f>INDEX(Data!$C$2:$W$197,MATCH(Decomp!$I156,Data!$A$2:$A$197,0),MATCH(Decomp!U$62,Data!$C$1:$W$1,0))*Decomp!U$61</f>
        <v>1684.7360600000002</v>
      </c>
      <c r="V156">
        <f>INDEX(Data!$C$2:$W$197,MATCH(Decomp!$I156,Data!$A$2:$A$197,0),MATCH(Decomp!V$62,Data!$C$1:$W$1,0))*Decomp!V$61</f>
        <v>0</v>
      </c>
      <c r="W156">
        <f>INDEX(Data!$C$2:$W$197,MATCH(Decomp!$I156,Data!$A$2:$A$197,0),MATCH(Decomp!W$62,Data!$C$1:$W$1,0))*Decomp!W$61</f>
        <v>0</v>
      </c>
      <c r="Y156" s="4"/>
    </row>
    <row r="157" spans="1:25" x14ac:dyDescent="0.3">
      <c r="A157">
        <f t="shared" si="17"/>
        <v>2020</v>
      </c>
      <c r="B157">
        <f t="shared" si="18"/>
        <v>14369.679099999999</v>
      </c>
      <c r="C157">
        <f t="shared" si="19"/>
        <v>14708.603046007485</v>
      </c>
      <c r="D157">
        <f t="shared" si="20"/>
        <v>-338.92394600748594</v>
      </c>
      <c r="E157">
        <f t="shared" si="21"/>
        <v>114869.44117728525</v>
      </c>
      <c r="F157">
        <f t="shared" si="23"/>
        <v>1741468.0281477289</v>
      </c>
      <c r="G157" s="1">
        <f t="shared" si="16"/>
        <v>-2.3586048348670913E-2</v>
      </c>
      <c r="I157" s="2" t="s">
        <v>108</v>
      </c>
      <c r="J157">
        <v>14369.679099999999</v>
      </c>
      <c r="K157">
        <f t="shared" si="22"/>
        <v>13157.705457</v>
      </c>
      <c r="L157">
        <f>INDEX(Data!$C$2:$W$197,MATCH(Decomp!$I157,Data!$A$2:$A$197,0),MATCH(Decomp!L$62,Data!$C$1:$W$1,0))*Decomp!L$61</f>
        <v>756.60496307200003</v>
      </c>
      <c r="M157">
        <f>INDEX(Data!$C$2:$W$197,MATCH(Decomp!$I157,Data!$A$2:$A$197,0),MATCH(Decomp!M$62,Data!$C$1:$W$1,0))*Decomp!M$61</f>
        <v>-232.41005806451616</v>
      </c>
      <c r="N157">
        <f>INDEX(Data!$C$2:$W$197,MATCH(Decomp!$I157,Data!$A$2:$A$197,0),MATCH(Decomp!N$62,Data!$C$1:$W$1,0))*Decomp!N$61</f>
        <v>-5073.0457000000006</v>
      </c>
      <c r="O157">
        <f>INDEX(Data!$C$2:$W$197,MATCH(Decomp!$I157,Data!$A$2:$A$197,0),MATCH(Decomp!O$62,Data!$C$1:$W$1,0))*Decomp!O$61</f>
        <v>0</v>
      </c>
      <c r="P157">
        <f>INDEX(Data!$C$2:$W$197,MATCH(Decomp!$I157,Data!$A$2:$A$197,0),MATCH(Decomp!P$62,Data!$C$1:$W$1,0))*Decomp!P$61</f>
        <v>4420.9362000000001</v>
      </c>
      <c r="Q157">
        <f>INDEX(Data!$C$2:$W$197,MATCH(Decomp!$I157,Data!$A$2:$A$197,0),MATCH(Decomp!Q$62,Data!$C$1:$W$1,0))*Decomp!Q$61</f>
        <v>0</v>
      </c>
      <c r="R157">
        <f>INDEX(Data!$C$2:$W$197,MATCH(Decomp!$I157,Data!$A$2:$A$197,0),MATCH(Decomp!R$62,Data!$C$1:$W$1,0))*Decomp!R$61</f>
        <v>0</v>
      </c>
      <c r="S157">
        <f>INDEX(Data!$C$2:$W$197,MATCH(Decomp!$I157,Data!$A$2:$A$197,0),MATCH(Decomp!S$62,Data!$C$1:$W$1,0))*Decomp!S$61</f>
        <v>0</v>
      </c>
      <c r="T157">
        <f>INDEX(Data!$C$2:$W$197,MATCH(Decomp!$I157,Data!$A$2:$A$197,0),MATCH(Decomp!T$62,Data!$C$1:$W$1,0))*Decomp!T$61</f>
        <v>0</v>
      </c>
      <c r="U157">
        <f>INDEX(Data!$C$2:$W$197,MATCH(Decomp!$I157,Data!$A$2:$A$197,0),MATCH(Decomp!U$62,Data!$C$1:$W$1,0))*Decomp!U$61</f>
        <v>1678.8121839999999</v>
      </c>
      <c r="V157">
        <f>INDEX(Data!$C$2:$W$197,MATCH(Decomp!$I157,Data!$A$2:$A$197,0),MATCH(Decomp!V$62,Data!$C$1:$W$1,0))*Decomp!V$61</f>
        <v>0</v>
      </c>
      <c r="W157">
        <f>INDEX(Data!$C$2:$W$197,MATCH(Decomp!$I157,Data!$A$2:$A$197,0),MATCH(Decomp!W$62,Data!$C$1:$W$1,0))*Decomp!W$61</f>
        <v>0</v>
      </c>
      <c r="Y157" s="4"/>
    </row>
    <row r="158" spans="1:25" x14ac:dyDescent="0.3">
      <c r="A158">
        <f t="shared" si="17"/>
        <v>2020</v>
      </c>
      <c r="B158">
        <f t="shared" si="18"/>
        <v>16223.714029999999</v>
      </c>
      <c r="C158">
        <f t="shared" si="19"/>
        <v>15157.065057735768</v>
      </c>
      <c r="D158">
        <f t="shared" si="20"/>
        <v>1066.6489722642309</v>
      </c>
      <c r="E158">
        <f t="shared" si="21"/>
        <v>1137740.03003234</v>
      </c>
      <c r="F158">
        <f t="shared" si="23"/>
        <v>1975635.2285788704</v>
      </c>
      <c r="G158" s="1">
        <f t="shared" si="16"/>
        <v>6.5746287828535588E-2</v>
      </c>
      <c r="I158" s="2" t="s">
        <v>109</v>
      </c>
      <c r="J158">
        <v>16223.714029999999</v>
      </c>
      <c r="K158">
        <f t="shared" si="22"/>
        <v>13157.705457</v>
      </c>
      <c r="L158">
        <f>INDEX(Data!$C$2:$W$197,MATCH(Decomp!$I158,Data!$A$2:$A$197,0),MATCH(Decomp!L$62,Data!$C$1:$W$1,0))*Decomp!L$61</f>
        <v>651.34849223500009</v>
      </c>
      <c r="M158">
        <f>INDEX(Data!$C$2:$W$197,MATCH(Decomp!$I158,Data!$A$2:$A$197,0),MATCH(Decomp!M$62,Data!$C$1:$W$1,0))*Decomp!M$61</f>
        <v>-212.95057549923195</v>
      </c>
      <c r="N158">
        <f>INDEX(Data!$C$2:$W$197,MATCH(Decomp!$I158,Data!$A$2:$A$197,0),MATCH(Decomp!N$62,Data!$C$1:$W$1,0))*Decomp!N$61</f>
        <v>-5073.0457000000006</v>
      </c>
      <c r="O158">
        <f>INDEX(Data!$C$2:$W$197,MATCH(Decomp!$I158,Data!$A$2:$A$197,0),MATCH(Decomp!O$62,Data!$C$1:$W$1,0))*Decomp!O$61</f>
        <v>4876.6859999999997</v>
      </c>
      <c r="P158">
        <f>INDEX(Data!$C$2:$W$197,MATCH(Decomp!$I158,Data!$A$2:$A$197,0),MATCH(Decomp!P$62,Data!$C$1:$W$1,0))*Decomp!P$61</f>
        <v>0</v>
      </c>
      <c r="Q158">
        <f>INDEX(Data!$C$2:$W$197,MATCH(Decomp!$I158,Data!$A$2:$A$197,0),MATCH(Decomp!Q$62,Data!$C$1:$W$1,0))*Decomp!Q$61</f>
        <v>0</v>
      </c>
      <c r="R158">
        <f>INDEX(Data!$C$2:$W$197,MATCH(Decomp!$I158,Data!$A$2:$A$197,0),MATCH(Decomp!R$62,Data!$C$1:$W$1,0))*Decomp!R$61</f>
        <v>0</v>
      </c>
      <c r="S158">
        <f>INDEX(Data!$C$2:$W$197,MATCH(Decomp!$I158,Data!$A$2:$A$197,0),MATCH(Decomp!S$62,Data!$C$1:$W$1,0))*Decomp!S$61</f>
        <v>0</v>
      </c>
      <c r="T158">
        <f>INDEX(Data!$C$2:$W$197,MATCH(Decomp!$I158,Data!$A$2:$A$197,0),MATCH(Decomp!T$62,Data!$C$1:$W$1,0))*Decomp!T$61</f>
        <v>0</v>
      </c>
      <c r="U158">
        <f>INDEX(Data!$C$2:$W$197,MATCH(Decomp!$I158,Data!$A$2:$A$197,0),MATCH(Decomp!U$62,Data!$C$1:$W$1,0))*Decomp!U$61</f>
        <v>1757.3213840000001</v>
      </c>
      <c r="V158">
        <f>INDEX(Data!$C$2:$W$197,MATCH(Decomp!$I158,Data!$A$2:$A$197,0),MATCH(Decomp!V$62,Data!$C$1:$W$1,0))*Decomp!V$61</f>
        <v>0</v>
      </c>
      <c r="W158">
        <f>INDEX(Data!$C$2:$W$197,MATCH(Decomp!$I158,Data!$A$2:$A$197,0),MATCH(Decomp!W$62,Data!$C$1:$W$1,0))*Decomp!W$61</f>
        <v>0</v>
      </c>
      <c r="Y158" s="4"/>
    </row>
    <row r="159" spans="1:25" x14ac:dyDescent="0.3">
      <c r="A159">
        <f t="shared" si="17"/>
        <v>2020</v>
      </c>
      <c r="B159">
        <f t="shared" si="18"/>
        <v>17306.10037</v>
      </c>
      <c r="C159">
        <f t="shared" si="19"/>
        <v>15051.211850248095</v>
      </c>
      <c r="D159">
        <f t="shared" si="20"/>
        <v>2254.8885197519048</v>
      </c>
      <c r="E159">
        <f t="shared" si="21"/>
        <v>5084522.2365089366</v>
      </c>
      <c r="F159">
        <f t="shared" si="23"/>
        <v>1411913.2222137121</v>
      </c>
      <c r="G159" s="1">
        <f t="shared" si="16"/>
        <v>0.13029443211023656</v>
      </c>
      <c r="I159" s="2" t="s">
        <v>110</v>
      </c>
      <c r="J159">
        <v>17306.10037</v>
      </c>
      <c r="K159">
        <f t="shared" si="22"/>
        <v>13157.705457</v>
      </c>
      <c r="L159">
        <f>INDEX(Data!$C$2:$W$197,MATCH(Decomp!$I159,Data!$A$2:$A$197,0),MATCH(Decomp!L$62,Data!$C$1:$W$1,0))*Decomp!L$61</f>
        <v>506.05153771200003</v>
      </c>
      <c r="M159">
        <f>INDEX(Data!$C$2:$W$197,MATCH(Decomp!$I159,Data!$A$2:$A$197,0),MATCH(Decomp!M$62,Data!$C$1:$W$1,0))*Decomp!M$61</f>
        <v>-208.12224846390171</v>
      </c>
      <c r="N159">
        <f>INDEX(Data!$C$2:$W$197,MATCH(Decomp!$I159,Data!$A$2:$A$197,0),MATCH(Decomp!N$62,Data!$C$1:$W$1,0))*Decomp!N$61</f>
        <v>-5073.0457000000006</v>
      </c>
      <c r="O159">
        <f>INDEX(Data!$C$2:$W$197,MATCH(Decomp!$I159,Data!$A$2:$A$197,0),MATCH(Decomp!O$62,Data!$C$1:$W$1,0))*Decomp!O$61</f>
        <v>4876.6859999999997</v>
      </c>
      <c r="P159">
        <f>INDEX(Data!$C$2:$W$197,MATCH(Decomp!$I159,Data!$A$2:$A$197,0),MATCH(Decomp!P$62,Data!$C$1:$W$1,0))*Decomp!P$61</f>
        <v>0</v>
      </c>
      <c r="Q159">
        <f>INDEX(Data!$C$2:$W$197,MATCH(Decomp!$I159,Data!$A$2:$A$197,0),MATCH(Decomp!Q$62,Data!$C$1:$W$1,0))*Decomp!Q$61</f>
        <v>0</v>
      </c>
      <c r="R159">
        <f>INDEX(Data!$C$2:$W$197,MATCH(Decomp!$I159,Data!$A$2:$A$197,0),MATCH(Decomp!R$62,Data!$C$1:$W$1,0))*Decomp!R$61</f>
        <v>0</v>
      </c>
      <c r="S159">
        <f>INDEX(Data!$C$2:$W$197,MATCH(Decomp!$I159,Data!$A$2:$A$197,0),MATCH(Decomp!S$62,Data!$C$1:$W$1,0))*Decomp!S$61</f>
        <v>0</v>
      </c>
      <c r="T159">
        <f>INDEX(Data!$C$2:$W$197,MATCH(Decomp!$I159,Data!$A$2:$A$197,0),MATCH(Decomp!T$62,Data!$C$1:$W$1,0))*Decomp!T$61</f>
        <v>0</v>
      </c>
      <c r="U159">
        <f>INDEX(Data!$C$2:$W$197,MATCH(Decomp!$I159,Data!$A$2:$A$197,0),MATCH(Decomp!U$62,Data!$C$1:$W$1,0))*Decomp!U$61</f>
        <v>1791.9368039999999</v>
      </c>
      <c r="V159">
        <f>INDEX(Data!$C$2:$W$197,MATCH(Decomp!$I159,Data!$A$2:$A$197,0),MATCH(Decomp!V$62,Data!$C$1:$W$1,0))*Decomp!V$61</f>
        <v>0</v>
      </c>
      <c r="W159">
        <f>INDEX(Data!$C$2:$W$197,MATCH(Decomp!$I159,Data!$A$2:$A$197,0),MATCH(Decomp!W$62,Data!$C$1:$W$1,0))*Decomp!W$61</f>
        <v>0</v>
      </c>
      <c r="Y159" s="4"/>
    </row>
    <row r="160" spans="1:25" x14ac:dyDescent="0.3">
      <c r="A160">
        <f t="shared" si="17"/>
        <v>2020</v>
      </c>
      <c r="B160">
        <f t="shared" si="18"/>
        <v>21239.765159999999</v>
      </c>
      <c r="C160">
        <f t="shared" si="19"/>
        <v>19921.62196848177</v>
      </c>
      <c r="D160">
        <f t="shared" si="20"/>
        <v>1318.1431915182293</v>
      </c>
      <c r="E160">
        <f t="shared" si="21"/>
        <v>1737501.4733458634</v>
      </c>
      <c r="F160">
        <f t="shared" si="23"/>
        <v>877491.80996761657</v>
      </c>
      <c r="G160" s="1">
        <f t="shared" si="16"/>
        <v>6.2060158461668666E-2</v>
      </c>
      <c r="I160" s="2" t="s">
        <v>111</v>
      </c>
      <c r="J160">
        <v>21239.765159999999</v>
      </c>
      <c r="K160">
        <f t="shared" si="22"/>
        <v>13157.705457</v>
      </c>
      <c r="L160">
        <f>INDEX(Data!$C$2:$W$197,MATCH(Decomp!$I160,Data!$A$2:$A$197,0),MATCH(Decomp!L$62,Data!$C$1:$W$1,0))*Decomp!L$61</f>
        <v>582.21470983200004</v>
      </c>
      <c r="M160">
        <f>INDEX(Data!$C$2:$W$197,MATCH(Decomp!$I160,Data!$A$2:$A$197,0),MATCH(Decomp!M$62,Data!$C$1:$W$1,0))*Decomp!M$61</f>
        <v>-203.92102235023043</v>
      </c>
      <c r="N160">
        <f>INDEX(Data!$C$2:$W$197,MATCH(Decomp!$I160,Data!$A$2:$A$197,0),MATCH(Decomp!N$62,Data!$C$1:$W$1,0))*Decomp!N$61</f>
        <v>-5073.0457000000006</v>
      </c>
      <c r="O160">
        <f>INDEX(Data!$C$2:$W$197,MATCH(Decomp!$I160,Data!$A$2:$A$197,0),MATCH(Decomp!O$62,Data!$C$1:$W$1,0))*Decomp!O$61</f>
        <v>4876.6859999999997</v>
      </c>
      <c r="P160">
        <f>INDEX(Data!$C$2:$W$197,MATCH(Decomp!$I160,Data!$A$2:$A$197,0),MATCH(Decomp!P$62,Data!$C$1:$W$1,0))*Decomp!P$61</f>
        <v>0</v>
      </c>
      <c r="Q160">
        <f>INDEX(Data!$C$2:$W$197,MATCH(Decomp!$I160,Data!$A$2:$A$197,0),MATCH(Decomp!Q$62,Data!$C$1:$W$1,0))*Decomp!Q$61</f>
        <v>0</v>
      </c>
      <c r="R160">
        <f>INDEX(Data!$C$2:$W$197,MATCH(Decomp!$I160,Data!$A$2:$A$197,0),MATCH(Decomp!R$62,Data!$C$1:$W$1,0))*Decomp!R$61</f>
        <v>0</v>
      </c>
      <c r="S160">
        <f>INDEX(Data!$C$2:$W$197,MATCH(Decomp!$I160,Data!$A$2:$A$197,0),MATCH(Decomp!S$62,Data!$C$1:$W$1,0))*Decomp!S$61</f>
        <v>0</v>
      </c>
      <c r="T160">
        <f>INDEX(Data!$C$2:$W$197,MATCH(Decomp!$I160,Data!$A$2:$A$197,0),MATCH(Decomp!T$62,Data!$C$1:$W$1,0))*Decomp!T$61</f>
        <v>0</v>
      </c>
      <c r="U160">
        <f>INDEX(Data!$C$2:$W$197,MATCH(Decomp!$I160,Data!$A$2:$A$197,0),MATCH(Decomp!U$62,Data!$C$1:$W$1,0))*Decomp!U$61</f>
        <v>1384.0458239999998</v>
      </c>
      <c r="V160">
        <f>INDEX(Data!$C$2:$W$197,MATCH(Decomp!$I160,Data!$A$2:$A$197,0),MATCH(Decomp!V$62,Data!$C$1:$W$1,0))*Decomp!V$61</f>
        <v>5197.9367000000002</v>
      </c>
      <c r="W160">
        <f>INDEX(Data!$C$2:$W$197,MATCH(Decomp!$I160,Data!$A$2:$A$197,0),MATCH(Decomp!W$62,Data!$C$1:$W$1,0))*Decomp!W$61</f>
        <v>0</v>
      </c>
      <c r="Y160" s="4"/>
    </row>
    <row r="161" spans="1:25" x14ac:dyDescent="0.3">
      <c r="A161">
        <f t="shared" si="17"/>
        <v>2020</v>
      </c>
      <c r="B161">
        <f t="shared" si="18"/>
        <v>12648.72171</v>
      </c>
      <c r="C161">
        <f t="shared" si="19"/>
        <v>14463.157652904509</v>
      </c>
      <c r="D161">
        <f t="shared" si="20"/>
        <v>-1814.4359429045089</v>
      </c>
      <c r="E161">
        <f t="shared" si="21"/>
        <v>3292177.7909037746</v>
      </c>
      <c r="F161">
        <f t="shared" si="23"/>
        <v>9813052.0334207118</v>
      </c>
      <c r="G161" s="1">
        <f t="shared" si="16"/>
        <v>-0.14344816689816389</v>
      </c>
      <c r="I161" s="2" t="s">
        <v>112</v>
      </c>
      <c r="J161">
        <v>12648.72171</v>
      </c>
      <c r="K161">
        <f t="shared" si="22"/>
        <v>13157.705457</v>
      </c>
      <c r="L161">
        <f>INDEX(Data!$C$2:$W$197,MATCH(Decomp!$I161,Data!$A$2:$A$197,0),MATCH(Decomp!L$62,Data!$C$1:$W$1,0))*Decomp!L$61</f>
        <v>576.146221287</v>
      </c>
      <c r="M161">
        <f>INDEX(Data!$C$2:$W$197,MATCH(Decomp!$I161,Data!$A$2:$A$197,0),MATCH(Decomp!M$62,Data!$C$1:$W$1,0))*Decomp!M$61</f>
        <v>-206.06890138248849</v>
      </c>
      <c r="N161">
        <f>INDEX(Data!$C$2:$W$197,MATCH(Decomp!$I161,Data!$A$2:$A$197,0),MATCH(Decomp!N$62,Data!$C$1:$W$1,0))*Decomp!N$61</f>
        <v>-5603.0654000000004</v>
      </c>
      <c r="O161">
        <f>INDEX(Data!$C$2:$W$197,MATCH(Decomp!$I161,Data!$A$2:$A$197,0),MATCH(Decomp!O$62,Data!$C$1:$W$1,0))*Decomp!O$61</f>
        <v>4876.6859999999997</v>
      </c>
      <c r="P161">
        <f>INDEX(Data!$C$2:$W$197,MATCH(Decomp!$I161,Data!$A$2:$A$197,0),MATCH(Decomp!P$62,Data!$C$1:$W$1,0))*Decomp!P$61</f>
        <v>0</v>
      </c>
      <c r="Q161">
        <f>INDEX(Data!$C$2:$W$197,MATCH(Decomp!$I161,Data!$A$2:$A$197,0),MATCH(Decomp!Q$62,Data!$C$1:$W$1,0))*Decomp!Q$61</f>
        <v>0</v>
      </c>
      <c r="R161">
        <f>INDEX(Data!$C$2:$W$197,MATCH(Decomp!$I161,Data!$A$2:$A$197,0),MATCH(Decomp!R$62,Data!$C$1:$W$1,0))*Decomp!R$61</f>
        <v>0</v>
      </c>
      <c r="S161">
        <f>INDEX(Data!$C$2:$W$197,MATCH(Decomp!$I161,Data!$A$2:$A$197,0),MATCH(Decomp!S$62,Data!$C$1:$W$1,0))*Decomp!S$61</f>
        <v>0</v>
      </c>
      <c r="T161">
        <f>INDEX(Data!$C$2:$W$197,MATCH(Decomp!$I161,Data!$A$2:$A$197,0),MATCH(Decomp!T$62,Data!$C$1:$W$1,0))*Decomp!T$61</f>
        <v>0</v>
      </c>
      <c r="U161">
        <f>INDEX(Data!$C$2:$W$197,MATCH(Decomp!$I161,Data!$A$2:$A$197,0),MATCH(Decomp!U$62,Data!$C$1:$W$1,0))*Decomp!U$61</f>
        <v>1661.7542760000001</v>
      </c>
      <c r="V161">
        <f>INDEX(Data!$C$2:$W$197,MATCH(Decomp!$I161,Data!$A$2:$A$197,0),MATCH(Decomp!V$62,Data!$C$1:$W$1,0))*Decomp!V$61</f>
        <v>0</v>
      </c>
      <c r="W161">
        <f>INDEX(Data!$C$2:$W$197,MATCH(Decomp!$I161,Data!$A$2:$A$197,0),MATCH(Decomp!W$62,Data!$C$1:$W$1,0))*Decomp!W$61</f>
        <v>0</v>
      </c>
      <c r="Y161" s="4"/>
    </row>
    <row r="162" spans="1:25" x14ac:dyDescent="0.3">
      <c r="A162">
        <f t="shared" si="17"/>
        <v>2020</v>
      </c>
      <c r="B162">
        <f t="shared" si="18"/>
        <v>11093.692220000001</v>
      </c>
      <c r="C162">
        <f t="shared" si="19"/>
        <v>14456.806239599422</v>
      </c>
      <c r="D162">
        <f t="shared" si="20"/>
        <v>-3363.1140195994212</v>
      </c>
      <c r="E162">
        <f t="shared" si="21"/>
        <v>11310535.908826176</v>
      </c>
      <c r="F162">
        <f t="shared" si="23"/>
        <v>2398403.7852354525</v>
      </c>
      <c r="G162" s="1">
        <f t="shared" si="16"/>
        <v>-0.30315551873129404</v>
      </c>
      <c r="I162" s="2" t="s">
        <v>113</v>
      </c>
      <c r="J162">
        <v>11093.692220000001</v>
      </c>
      <c r="K162">
        <f t="shared" si="22"/>
        <v>13157.705457</v>
      </c>
      <c r="L162">
        <f>INDEX(Data!$C$2:$W$197,MATCH(Decomp!$I162,Data!$A$2:$A$197,0),MATCH(Decomp!L$62,Data!$C$1:$W$1,0))*Decomp!L$61</f>
        <v>588.016113475</v>
      </c>
      <c r="M162">
        <f>INDEX(Data!$C$2:$W$197,MATCH(Decomp!$I162,Data!$A$2:$A$197,0),MATCH(Decomp!M$62,Data!$C$1:$W$1,0))*Decomp!M$61</f>
        <v>-179.11173087557603</v>
      </c>
      <c r="N162">
        <f>INDEX(Data!$C$2:$W$197,MATCH(Decomp!$I162,Data!$A$2:$A$197,0),MATCH(Decomp!N$62,Data!$C$1:$W$1,0))*Decomp!N$61</f>
        <v>-5603.0654000000004</v>
      </c>
      <c r="O162">
        <f>INDEX(Data!$C$2:$W$197,MATCH(Decomp!$I162,Data!$A$2:$A$197,0),MATCH(Decomp!O$62,Data!$C$1:$W$1,0))*Decomp!O$61</f>
        <v>4876.6859999999997</v>
      </c>
      <c r="P162">
        <f>INDEX(Data!$C$2:$W$197,MATCH(Decomp!$I162,Data!$A$2:$A$197,0),MATCH(Decomp!P$62,Data!$C$1:$W$1,0))*Decomp!P$61</f>
        <v>0</v>
      </c>
      <c r="Q162">
        <f>INDEX(Data!$C$2:$W$197,MATCH(Decomp!$I162,Data!$A$2:$A$197,0),MATCH(Decomp!Q$62,Data!$C$1:$W$1,0))*Decomp!Q$61</f>
        <v>0</v>
      </c>
      <c r="R162">
        <f>INDEX(Data!$C$2:$W$197,MATCH(Decomp!$I162,Data!$A$2:$A$197,0),MATCH(Decomp!R$62,Data!$C$1:$W$1,0))*Decomp!R$61</f>
        <v>0</v>
      </c>
      <c r="S162">
        <f>INDEX(Data!$C$2:$W$197,MATCH(Decomp!$I162,Data!$A$2:$A$197,0),MATCH(Decomp!S$62,Data!$C$1:$W$1,0))*Decomp!S$61</f>
        <v>0</v>
      </c>
      <c r="T162">
        <f>INDEX(Data!$C$2:$W$197,MATCH(Decomp!$I162,Data!$A$2:$A$197,0),MATCH(Decomp!T$62,Data!$C$1:$W$1,0))*Decomp!T$61</f>
        <v>0</v>
      </c>
      <c r="U162">
        <f>INDEX(Data!$C$2:$W$197,MATCH(Decomp!$I162,Data!$A$2:$A$197,0),MATCH(Decomp!U$62,Data!$C$1:$W$1,0))*Decomp!U$61</f>
        <v>1616.5758000000001</v>
      </c>
      <c r="V162">
        <f>INDEX(Data!$C$2:$W$197,MATCH(Decomp!$I162,Data!$A$2:$A$197,0),MATCH(Decomp!V$62,Data!$C$1:$W$1,0))*Decomp!V$61</f>
        <v>0</v>
      </c>
      <c r="W162">
        <f>INDEX(Data!$C$2:$W$197,MATCH(Decomp!$I162,Data!$A$2:$A$197,0),MATCH(Decomp!W$62,Data!$C$1:$W$1,0))*Decomp!W$61</f>
        <v>0</v>
      </c>
      <c r="Y162" s="4"/>
    </row>
    <row r="163" spans="1:25" x14ac:dyDescent="0.3">
      <c r="A163">
        <f t="shared" si="17"/>
        <v>2020</v>
      </c>
      <c r="B163">
        <f t="shared" si="18"/>
        <v>10078.68268</v>
      </c>
      <c r="C163">
        <f t="shared" si="19"/>
        <v>9463.4694841991241</v>
      </c>
      <c r="D163">
        <f t="shared" si="20"/>
        <v>615.21319580087584</v>
      </c>
      <c r="E163">
        <f t="shared" si="21"/>
        <v>378487.27628752677</v>
      </c>
      <c r="F163">
        <f t="shared" si="23"/>
        <v>15827087.432794681</v>
      </c>
      <c r="G163" s="1">
        <f t="shared" si="16"/>
        <v>6.1041032378338141E-2</v>
      </c>
      <c r="I163" s="2" t="s">
        <v>114</v>
      </c>
      <c r="J163">
        <v>10078.68268</v>
      </c>
      <c r="K163">
        <f t="shared" si="22"/>
        <v>13157.705457</v>
      </c>
      <c r="L163">
        <f>INDEX(Data!$C$2:$W$197,MATCH(Decomp!$I163,Data!$A$2:$A$197,0),MATCH(Decomp!L$62,Data!$C$1:$W$1,0))*Decomp!L$61</f>
        <v>601.65777898099998</v>
      </c>
      <c r="M163">
        <f>INDEX(Data!$C$2:$W$197,MATCH(Decomp!$I163,Data!$A$2:$A$197,0),MATCH(Decomp!M$62,Data!$C$1:$W$1,0))*Decomp!M$61</f>
        <v>-230.53809178187404</v>
      </c>
      <c r="N163">
        <f>INDEX(Data!$C$2:$W$197,MATCH(Decomp!$I163,Data!$A$2:$A$197,0),MATCH(Decomp!N$62,Data!$C$1:$W$1,0))*Decomp!N$61</f>
        <v>-5603.0654000000004</v>
      </c>
      <c r="O163">
        <f>INDEX(Data!$C$2:$W$197,MATCH(Decomp!$I163,Data!$A$2:$A$197,0),MATCH(Decomp!O$62,Data!$C$1:$W$1,0))*Decomp!O$61</f>
        <v>0</v>
      </c>
      <c r="P163">
        <f>INDEX(Data!$C$2:$W$197,MATCH(Decomp!$I163,Data!$A$2:$A$197,0),MATCH(Decomp!P$62,Data!$C$1:$W$1,0))*Decomp!P$61</f>
        <v>0</v>
      </c>
      <c r="Q163">
        <f>INDEX(Data!$C$2:$W$197,MATCH(Decomp!$I163,Data!$A$2:$A$197,0),MATCH(Decomp!Q$62,Data!$C$1:$W$1,0))*Decomp!Q$61</f>
        <v>0</v>
      </c>
      <c r="R163">
        <f>INDEX(Data!$C$2:$W$197,MATCH(Decomp!$I163,Data!$A$2:$A$197,0),MATCH(Decomp!R$62,Data!$C$1:$W$1,0))*Decomp!R$61</f>
        <v>0</v>
      </c>
      <c r="S163">
        <f>INDEX(Data!$C$2:$W$197,MATCH(Decomp!$I163,Data!$A$2:$A$197,0),MATCH(Decomp!S$62,Data!$C$1:$W$1,0))*Decomp!S$61</f>
        <v>0</v>
      </c>
      <c r="T163">
        <f>INDEX(Data!$C$2:$W$197,MATCH(Decomp!$I163,Data!$A$2:$A$197,0),MATCH(Decomp!T$62,Data!$C$1:$W$1,0))*Decomp!T$61</f>
        <v>0</v>
      </c>
      <c r="U163">
        <f>INDEX(Data!$C$2:$W$197,MATCH(Decomp!$I163,Data!$A$2:$A$197,0),MATCH(Decomp!U$62,Data!$C$1:$W$1,0))*Decomp!U$61</f>
        <v>1537.70974</v>
      </c>
      <c r="V163">
        <f>INDEX(Data!$C$2:$W$197,MATCH(Decomp!$I163,Data!$A$2:$A$197,0),MATCH(Decomp!V$62,Data!$C$1:$W$1,0))*Decomp!V$61</f>
        <v>0</v>
      </c>
      <c r="W163">
        <f>INDEX(Data!$C$2:$W$197,MATCH(Decomp!$I163,Data!$A$2:$A$197,0),MATCH(Decomp!W$62,Data!$C$1:$W$1,0))*Decomp!W$61</f>
        <v>0</v>
      </c>
      <c r="Y163" s="4"/>
    </row>
    <row r="164" spans="1:25" x14ac:dyDescent="0.3">
      <c r="A164">
        <f t="shared" si="17"/>
        <v>2020</v>
      </c>
      <c r="B164">
        <f t="shared" si="18"/>
        <v>9702.5794089999999</v>
      </c>
      <c r="C164">
        <f t="shared" si="19"/>
        <v>9536.0083906609107</v>
      </c>
      <c r="D164">
        <f t="shared" si="20"/>
        <v>166.57101833908928</v>
      </c>
      <c r="E164">
        <f t="shared" si="21"/>
        <v>27745.904150521215</v>
      </c>
      <c r="F164">
        <f t="shared" si="23"/>
        <v>201279.80339765319</v>
      </c>
      <c r="G164" s="1">
        <f t="shared" si="16"/>
        <v>1.7167704722373098E-2</v>
      </c>
      <c r="I164" s="2" t="s">
        <v>115</v>
      </c>
      <c r="J164">
        <v>9702.5794089999999</v>
      </c>
      <c r="K164">
        <f t="shared" si="22"/>
        <v>13157.705457</v>
      </c>
      <c r="L164">
        <f>INDEX(Data!$C$2:$W$197,MATCH(Decomp!$I164,Data!$A$2:$A$197,0),MATCH(Decomp!L$62,Data!$C$1:$W$1,0))*Decomp!L$61</f>
        <v>656.6374334520001</v>
      </c>
      <c r="M164">
        <f>INDEX(Data!$C$2:$W$197,MATCH(Decomp!$I164,Data!$A$2:$A$197,0),MATCH(Decomp!M$62,Data!$C$1:$W$1,0))*Decomp!M$61</f>
        <v>-267.79253579109064</v>
      </c>
      <c r="N164">
        <f>INDEX(Data!$C$2:$W$197,MATCH(Decomp!$I164,Data!$A$2:$A$197,0),MATCH(Decomp!N$62,Data!$C$1:$W$1,0))*Decomp!N$61</f>
        <v>-5603.0654000000004</v>
      </c>
      <c r="O164">
        <f>INDEX(Data!$C$2:$W$197,MATCH(Decomp!$I164,Data!$A$2:$A$197,0),MATCH(Decomp!O$62,Data!$C$1:$W$1,0))*Decomp!O$61</f>
        <v>0</v>
      </c>
      <c r="P164">
        <f>INDEX(Data!$C$2:$W$197,MATCH(Decomp!$I164,Data!$A$2:$A$197,0),MATCH(Decomp!P$62,Data!$C$1:$W$1,0))*Decomp!P$61</f>
        <v>0</v>
      </c>
      <c r="Q164">
        <f>INDEX(Data!$C$2:$W$197,MATCH(Decomp!$I164,Data!$A$2:$A$197,0),MATCH(Decomp!Q$62,Data!$C$1:$W$1,0))*Decomp!Q$61</f>
        <v>0</v>
      </c>
      <c r="R164">
        <f>INDEX(Data!$C$2:$W$197,MATCH(Decomp!$I164,Data!$A$2:$A$197,0),MATCH(Decomp!R$62,Data!$C$1:$W$1,0))*Decomp!R$61</f>
        <v>0</v>
      </c>
      <c r="S164">
        <f>INDEX(Data!$C$2:$W$197,MATCH(Decomp!$I164,Data!$A$2:$A$197,0),MATCH(Decomp!S$62,Data!$C$1:$W$1,0))*Decomp!S$61</f>
        <v>0</v>
      </c>
      <c r="T164">
        <f>INDEX(Data!$C$2:$W$197,MATCH(Decomp!$I164,Data!$A$2:$A$197,0),MATCH(Decomp!T$62,Data!$C$1:$W$1,0))*Decomp!T$61</f>
        <v>0</v>
      </c>
      <c r="U164">
        <f>INDEX(Data!$C$2:$W$197,MATCH(Decomp!$I164,Data!$A$2:$A$197,0),MATCH(Decomp!U$62,Data!$C$1:$W$1,0))*Decomp!U$61</f>
        <v>1592.5234359999999</v>
      </c>
      <c r="V164">
        <f>INDEX(Data!$C$2:$W$197,MATCH(Decomp!$I164,Data!$A$2:$A$197,0),MATCH(Decomp!V$62,Data!$C$1:$W$1,0))*Decomp!V$61</f>
        <v>0</v>
      </c>
      <c r="W164">
        <f>INDEX(Data!$C$2:$W$197,MATCH(Decomp!$I164,Data!$A$2:$A$197,0),MATCH(Decomp!W$62,Data!$C$1:$W$1,0))*Decomp!W$61</f>
        <v>0</v>
      </c>
      <c r="Y164" s="4"/>
    </row>
    <row r="165" spans="1:25" x14ac:dyDescent="0.3">
      <c r="A165">
        <f t="shared" si="17"/>
        <v>2020</v>
      </c>
      <c r="B165">
        <f t="shared" si="18"/>
        <v>10236.56561</v>
      </c>
      <c r="C165">
        <f t="shared" si="19"/>
        <v>8823.1027264807526</v>
      </c>
      <c r="D165">
        <f t="shared" si="20"/>
        <v>1413.462883519247</v>
      </c>
      <c r="E165">
        <f t="shared" si="21"/>
        <v>1997877.3230865446</v>
      </c>
      <c r="F165">
        <f t="shared" si="23"/>
        <v>1554739.3234524527</v>
      </c>
      <c r="G165" s="1">
        <f t="shared" si="16"/>
        <v>0.13807979525266259</v>
      </c>
      <c r="I165" s="2" t="s">
        <v>116</v>
      </c>
      <c r="J165">
        <v>10236.56561</v>
      </c>
      <c r="K165">
        <f t="shared" si="22"/>
        <v>13157.705457</v>
      </c>
      <c r="L165">
        <f>INDEX(Data!$C$2:$W$197,MATCH(Decomp!$I165,Data!$A$2:$A$197,0),MATCH(Decomp!L$62,Data!$C$1:$W$1,0))*Decomp!L$61</f>
        <v>602.05098732099998</v>
      </c>
      <c r="M165">
        <f>INDEX(Data!$C$2:$W$197,MATCH(Decomp!$I165,Data!$A$2:$A$197,0),MATCH(Decomp!M$62,Data!$C$1:$W$1,0))*Decomp!M$61</f>
        <v>-296.25385384024582</v>
      </c>
      <c r="N165">
        <f>INDEX(Data!$C$2:$W$197,MATCH(Decomp!$I165,Data!$A$2:$A$197,0),MATCH(Decomp!N$62,Data!$C$1:$W$1,0))*Decomp!N$61</f>
        <v>-5603.0654000000004</v>
      </c>
      <c r="O165">
        <f>INDEX(Data!$C$2:$W$197,MATCH(Decomp!$I165,Data!$A$2:$A$197,0),MATCH(Decomp!O$62,Data!$C$1:$W$1,0))*Decomp!O$61</f>
        <v>0</v>
      </c>
      <c r="P165">
        <f>INDEX(Data!$C$2:$W$197,MATCH(Decomp!$I165,Data!$A$2:$A$197,0),MATCH(Decomp!P$62,Data!$C$1:$W$1,0))*Decomp!P$61</f>
        <v>0</v>
      </c>
      <c r="Q165">
        <f>INDEX(Data!$C$2:$W$197,MATCH(Decomp!$I165,Data!$A$2:$A$197,0),MATCH(Decomp!Q$62,Data!$C$1:$W$1,0))*Decomp!Q$61</f>
        <v>0</v>
      </c>
      <c r="R165">
        <f>INDEX(Data!$C$2:$W$197,MATCH(Decomp!$I165,Data!$A$2:$A$197,0),MATCH(Decomp!R$62,Data!$C$1:$W$1,0))*Decomp!R$61</f>
        <v>0</v>
      </c>
      <c r="S165">
        <f>INDEX(Data!$C$2:$W$197,MATCH(Decomp!$I165,Data!$A$2:$A$197,0),MATCH(Decomp!S$62,Data!$C$1:$W$1,0))*Decomp!S$61</f>
        <v>0</v>
      </c>
      <c r="T165">
        <f>INDEX(Data!$C$2:$W$197,MATCH(Decomp!$I165,Data!$A$2:$A$197,0),MATCH(Decomp!T$62,Data!$C$1:$W$1,0))*Decomp!T$61</f>
        <v>0</v>
      </c>
      <c r="U165">
        <f>INDEX(Data!$C$2:$W$197,MATCH(Decomp!$I165,Data!$A$2:$A$197,0),MATCH(Decomp!U$62,Data!$C$1:$W$1,0))*Decomp!U$61</f>
        <v>962.66553599999997</v>
      </c>
      <c r="V165">
        <f>INDEX(Data!$C$2:$W$197,MATCH(Decomp!$I165,Data!$A$2:$A$197,0),MATCH(Decomp!V$62,Data!$C$1:$W$1,0))*Decomp!V$61</f>
        <v>0</v>
      </c>
      <c r="W165">
        <f>INDEX(Data!$C$2:$W$197,MATCH(Decomp!$I165,Data!$A$2:$A$197,0),MATCH(Decomp!W$62,Data!$C$1:$W$1,0))*Decomp!W$61</f>
        <v>0</v>
      </c>
      <c r="Y165" s="4"/>
    </row>
    <row r="166" spans="1:25" x14ac:dyDescent="0.3">
      <c r="A166">
        <f t="shared" si="17"/>
        <v>2020</v>
      </c>
      <c r="B166">
        <f t="shared" si="18"/>
        <v>9541.3444060000002</v>
      </c>
      <c r="C166">
        <f t="shared" si="19"/>
        <v>9395.9722703165771</v>
      </c>
      <c r="D166">
        <f t="shared" si="20"/>
        <v>145.37213568342304</v>
      </c>
      <c r="E166">
        <f t="shared" si="21"/>
        <v>21133.057833159557</v>
      </c>
      <c r="F166">
        <f t="shared" si="23"/>
        <v>1608054.1447468193</v>
      </c>
      <c r="G166" s="1">
        <f t="shared" si="16"/>
        <v>1.5236022251959263E-2</v>
      </c>
      <c r="I166" s="2" t="s">
        <v>117</v>
      </c>
      <c r="J166">
        <v>9541.3444060000002</v>
      </c>
      <c r="K166">
        <f t="shared" si="22"/>
        <v>13157.705457</v>
      </c>
      <c r="L166">
        <f>INDEX(Data!$C$2:$W$197,MATCH(Decomp!$I166,Data!$A$2:$A$197,0),MATCH(Decomp!L$62,Data!$C$1:$W$1,0))*Decomp!L$61</f>
        <v>682.95986329200002</v>
      </c>
      <c r="M166">
        <f>INDEX(Data!$C$2:$W$197,MATCH(Decomp!$I166,Data!$A$2:$A$197,0),MATCH(Decomp!M$62,Data!$C$1:$W$1,0))*Decomp!M$61</f>
        <v>-465.55476597542247</v>
      </c>
      <c r="N166">
        <f>INDEX(Data!$C$2:$W$197,MATCH(Decomp!$I166,Data!$A$2:$A$197,0),MATCH(Decomp!N$62,Data!$C$1:$W$1,0))*Decomp!N$61</f>
        <v>-5603.0654000000004</v>
      </c>
      <c r="O166">
        <f>INDEX(Data!$C$2:$W$197,MATCH(Decomp!$I166,Data!$A$2:$A$197,0),MATCH(Decomp!O$62,Data!$C$1:$W$1,0))*Decomp!O$61</f>
        <v>0</v>
      </c>
      <c r="P166">
        <f>INDEX(Data!$C$2:$W$197,MATCH(Decomp!$I166,Data!$A$2:$A$197,0),MATCH(Decomp!P$62,Data!$C$1:$W$1,0))*Decomp!P$61</f>
        <v>0</v>
      </c>
      <c r="Q166">
        <f>INDEX(Data!$C$2:$W$197,MATCH(Decomp!$I166,Data!$A$2:$A$197,0),MATCH(Decomp!Q$62,Data!$C$1:$W$1,0))*Decomp!Q$61</f>
        <v>0</v>
      </c>
      <c r="R166">
        <f>INDEX(Data!$C$2:$W$197,MATCH(Decomp!$I166,Data!$A$2:$A$197,0),MATCH(Decomp!R$62,Data!$C$1:$W$1,0))*Decomp!R$61</f>
        <v>0</v>
      </c>
      <c r="S166">
        <f>INDEX(Data!$C$2:$W$197,MATCH(Decomp!$I166,Data!$A$2:$A$197,0),MATCH(Decomp!S$62,Data!$C$1:$W$1,0))*Decomp!S$61</f>
        <v>0</v>
      </c>
      <c r="T166">
        <f>INDEX(Data!$C$2:$W$197,MATCH(Decomp!$I166,Data!$A$2:$A$197,0),MATCH(Decomp!T$62,Data!$C$1:$W$1,0))*Decomp!T$61</f>
        <v>0</v>
      </c>
      <c r="U166">
        <f>INDEX(Data!$C$2:$W$197,MATCH(Decomp!$I166,Data!$A$2:$A$197,0),MATCH(Decomp!U$62,Data!$C$1:$W$1,0))*Decomp!U$61</f>
        <v>1623.9271160000001</v>
      </c>
      <c r="V166">
        <f>INDEX(Data!$C$2:$W$197,MATCH(Decomp!$I166,Data!$A$2:$A$197,0),MATCH(Decomp!V$62,Data!$C$1:$W$1,0))*Decomp!V$61</f>
        <v>0</v>
      </c>
      <c r="W166">
        <f>INDEX(Data!$C$2:$W$197,MATCH(Decomp!$I166,Data!$A$2:$A$197,0),MATCH(Decomp!W$62,Data!$C$1:$W$1,0))*Decomp!W$61</f>
        <v>0</v>
      </c>
      <c r="Y166" s="4"/>
    </row>
    <row r="167" spans="1:25" x14ac:dyDescent="0.3">
      <c r="A167">
        <f t="shared" si="17"/>
        <v>2021</v>
      </c>
      <c r="B167">
        <f t="shared" si="18"/>
        <v>9472.6267850000004</v>
      </c>
      <c r="C167">
        <f t="shared" si="19"/>
        <v>9374.4111586717518</v>
      </c>
      <c r="D167">
        <f t="shared" si="20"/>
        <v>98.215626328248618</v>
      </c>
      <c r="E167">
        <f t="shared" si="21"/>
        <v>9646.3092550501624</v>
      </c>
      <c r="F167">
        <f t="shared" si="23"/>
        <v>2223.7363745646526</v>
      </c>
      <c r="G167" s="1">
        <f t="shared" si="16"/>
        <v>1.0368362288248709E-2</v>
      </c>
      <c r="I167" s="2" t="s">
        <v>118</v>
      </c>
      <c r="J167">
        <v>9472.6267850000004</v>
      </c>
      <c r="K167">
        <f t="shared" si="22"/>
        <v>13157.705457</v>
      </c>
      <c r="L167">
        <f>INDEX(Data!$C$2:$W$197,MATCH(Decomp!$I167,Data!$A$2:$A$197,0),MATCH(Decomp!L$62,Data!$C$1:$W$1,0))*Decomp!L$61</f>
        <v>694.72149266100007</v>
      </c>
      <c r="M167">
        <f>INDEX(Data!$C$2:$W$197,MATCH(Decomp!$I167,Data!$A$2:$A$197,0),MATCH(Decomp!M$62,Data!$C$1:$W$1,0))*Decomp!M$61</f>
        <v>-530.9949069892474</v>
      </c>
      <c r="N167">
        <f>INDEX(Data!$C$2:$W$197,MATCH(Decomp!$I167,Data!$A$2:$A$197,0),MATCH(Decomp!N$62,Data!$C$1:$W$1,0))*Decomp!N$61</f>
        <v>-5603.0654000000004</v>
      </c>
      <c r="O167">
        <f>INDEX(Data!$C$2:$W$197,MATCH(Decomp!$I167,Data!$A$2:$A$197,0),MATCH(Decomp!O$62,Data!$C$1:$W$1,0))*Decomp!O$61</f>
        <v>0</v>
      </c>
      <c r="P167">
        <f>INDEX(Data!$C$2:$W$197,MATCH(Decomp!$I167,Data!$A$2:$A$197,0),MATCH(Decomp!P$62,Data!$C$1:$W$1,0))*Decomp!P$61</f>
        <v>0</v>
      </c>
      <c r="Q167">
        <f>INDEX(Data!$C$2:$W$197,MATCH(Decomp!$I167,Data!$A$2:$A$197,0),MATCH(Decomp!Q$62,Data!$C$1:$W$1,0))*Decomp!Q$61</f>
        <v>0</v>
      </c>
      <c r="R167">
        <f>INDEX(Data!$C$2:$W$197,MATCH(Decomp!$I167,Data!$A$2:$A$197,0),MATCH(Decomp!R$62,Data!$C$1:$W$1,0))*Decomp!R$61</f>
        <v>0</v>
      </c>
      <c r="S167">
        <f>INDEX(Data!$C$2:$W$197,MATCH(Decomp!$I167,Data!$A$2:$A$197,0),MATCH(Decomp!S$62,Data!$C$1:$W$1,0))*Decomp!S$61</f>
        <v>0</v>
      </c>
      <c r="T167">
        <f>INDEX(Data!$C$2:$W$197,MATCH(Decomp!$I167,Data!$A$2:$A$197,0),MATCH(Decomp!T$62,Data!$C$1:$W$1,0))*Decomp!T$61</f>
        <v>0</v>
      </c>
      <c r="U167">
        <f>INDEX(Data!$C$2:$W$197,MATCH(Decomp!$I167,Data!$A$2:$A$197,0),MATCH(Decomp!U$62,Data!$C$1:$W$1,0))*Decomp!U$61</f>
        <v>1656.0445159999999</v>
      </c>
      <c r="V167">
        <f>INDEX(Data!$C$2:$W$197,MATCH(Decomp!$I167,Data!$A$2:$A$197,0),MATCH(Decomp!V$62,Data!$C$1:$W$1,0))*Decomp!V$61</f>
        <v>0</v>
      </c>
      <c r="W167">
        <f>INDEX(Data!$C$2:$W$197,MATCH(Decomp!$I167,Data!$A$2:$A$197,0),MATCH(Decomp!W$62,Data!$C$1:$W$1,0))*Decomp!W$61</f>
        <v>0</v>
      </c>
      <c r="Y167" s="4"/>
    </row>
    <row r="168" spans="1:25" x14ac:dyDescent="0.3">
      <c r="A168">
        <f t="shared" si="17"/>
        <v>2021</v>
      </c>
      <c r="B168">
        <f t="shared" si="18"/>
        <v>9436.4243310000002</v>
      </c>
      <c r="C168">
        <f t="shared" si="19"/>
        <v>9626.5435436749995</v>
      </c>
      <c r="D168">
        <f t="shared" si="20"/>
        <v>-190.11921267499929</v>
      </c>
      <c r="E168">
        <f t="shared" si="21"/>
        <v>36145.315028161611</v>
      </c>
      <c r="F168">
        <f t="shared" si="23"/>
        <v>83136.979383028884</v>
      </c>
      <c r="G168" s="1">
        <f t="shared" si="16"/>
        <v>-2.0147378499123927E-2</v>
      </c>
      <c r="I168" s="2" t="s">
        <v>119</v>
      </c>
      <c r="J168">
        <v>9436.4243310000002</v>
      </c>
      <c r="K168">
        <f t="shared" si="22"/>
        <v>13157.705457</v>
      </c>
      <c r="L168">
        <f>INDEX(Data!$C$2:$W$197,MATCH(Decomp!$I168,Data!$A$2:$A$197,0),MATCH(Decomp!L$62,Data!$C$1:$W$1,0))*Decomp!L$61</f>
        <v>855.12176067500002</v>
      </c>
      <c r="M168">
        <f>INDEX(Data!$C$2:$W$197,MATCH(Decomp!$I168,Data!$A$2:$A$197,0),MATCH(Decomp!M$62,Data!$C$1:$W$1,0))*Decomp!M$61</f>
        <v>-505.63875000000013</v>
      </c>
      <c r="N168">
        <f>INDEX(Data!$C$2:$W$197,MATCH(Decomp!$I168,Data!$A$2:$A$197,0),MATCH(Decomp!N$62,Data!$C$1:$W$1,0))*Decomp!N$61</f>
        <v>-5603.0654000000004</v>
      </c>
      <c r="O168">
        <f>INDEX(Data!$C$2:$W$197,MATCH(Decomp!$I168,Data!$A$2:$A$197,0),MATCH(Decomp!O$62,Data!$C$1:$W$1,0))*Decomp!O$61</f>
        <v>0</v>
      </c>
      <c r="P168">
        <f>INDEX(Data!$C$2:$W$197,MATCH(Decomp!$I168,Data!$A$2:$A$197,0),MATCH(Decomp!P$62,Data!$C$1:$W$1,0))*Decomp!P$61</f>
        <v>0</v>
      </c>
      <c r="Q168">
        <f>INDEX(Data!$C$2:$W$197,MATCH(Decomp!$I168,Data!$A$2:$A$197,0),MATCH(Decomp!Q$62,Data!$C$1:$W$1,0))*Decomp!Q$61</f>
        <v>0</v>
      </c>
      <c r="R168">
        <f>INDEX(Data!$C$2:$W$197,MATCH(Decomp!$I168,Data!$A$2:$A$197,0),MATCH(Decomp!R$62,Data!$C$1:$W$1,0))*Decomp!R$61</f>
        <v>0</v>
      </c>
      <c r="S168">
        <f>INDEX(Data!$C$2:$W$197,MATCH(Decomp!$I168,Data!$A$2:$A$197,0),MATCH(Decomp!S$62,Data!$C$1:$W$1,0))*Decomp!S$61</f>
        <v>0</v>
      </c>
      <c r="T168">
        <f>INDEX(Data!$C$2:$W$197,MATCH(Decomp!$I168,Data!$A$2:$A$197,0),MATCH(Decomp!T$62,Data!$C$1:$W$1,0))*Decomp!T$61</f>
        <v>0</v>
      </c>
      <c r="U168">
        <f>INDEX(Data!$C$2:$W$197,MATCH(Decomp!$I168,Data!$A$2:$A$197,0),MATCH(Decomp!U$62,Data!$C$1:$W$1,0))*Decomp!U$61</f>
        <v>1722.420476</v>
      </c>
      <c r="V168">
        <f>INDEX(Data!$C$2:$W$197,MATCH(Decomp!$I168,Data!$A$2:$A$197,0),MATCH(Decomp!V$62,Data!$C$1:$W$1,0))*Decomp!V$61</f>
        <v>0</v>
      </c>
      <c r="W168">
        <f>INDEX(Data!$C$2:$W$197,MATCH(Decomp!$I168,Data!$A$2:$A$197,0),MATCH(Decomp!W$62,Data!$C$1:$W$1,0))*Decomp!W$61</f>
        <v>0</v>
      </c>
      <c r="Y168" s="4"/>
    </row>
    <row r="169" spans="1:25" x14ac:dyDescent="0.3">
      <c r="A169">
        <f t="shared" si="17"/>
        <v>2021</v>
      </c>
      <c r="B169">
        <f t="shared" si="18"/>
        <v>10821.5034</v>
      </c>
      <c r="C169">
        <f t="shared" si="19"/>
        <v>10073.490848577369</v>
      </c>
      <c r="D169">
        <f t="shared" si="20"/>
        <v>748.01255142263108</v>
      </c>
      <c r="E169">
        <f t="shared" si="21"/>
        <v>559522.77708579425</v>
      </c>
      <c r="F169">
        <f t="shared" si="23"/>
        <v>880091.20680893201</v>
      </c>
      <c r="G169" s="1">
        <f t="shared" si="16"/>
        <v>6.9122794104803501E-2</v>
      </c>
      <c r="I169" s="2" t="s">
        <v>120</v>
      </c>
      <c r="J169">
        <v>10821.5034</v>
      </c>
      <c r="K169">
        <f t="shared" si="22"/>
        <v>13157.705457</v>
      </c>
      <c r="L169">
        <f>INDEX(Data!$C$2:$W$197,MATCH(Decomp!$I169,Data!$A$2:$A$197,0),MATCH(Decomp!L$62,Data!$C$1:$W$1,0))*Decomp!L$61</f>
        <v>1243.763015817</v>
      </c>
      <c r="M169">
        <f>INDEX(Data!$C$2:$W$197,MATCH(Decomp!$I169,Data!$A$2:$A$197,0),MATCH(Decomp!M$62,Data!$C$1:$W$1,0))*Decomp!M$61</f>
        <v>-492.08294423963133</v>
      </c>
      <c r="N169">
        <f>INDEX(Data!$C$2:$W$197,MATCH(Decomp!$I169,Data!$A$2:$A$197,0),MATCH(Decomp!N$62,Data!$C$1:$W$1,0))*Decomp!N$61</f>
        <v>-5603.0654000000004</v>
      </c>
      <c r="O169">
        <f>INDEX(Data!$C$2:$W$197,MATCH(Decomp!$I169,Data!$A$2:$A$197,0),MATCH(Decomp!O$62,Data!$C$1:$W$1,0))*Decomp!O$61</f>
        <v>0</v>
      </c>
      <c r="P169">
        <f>INDEX(Data!$C$2:$W$197,MATCH(Decomp!$I169,Data!$A$2:$A$197,0),MATCH(Decomp!P$62,Data!$C$1:$W$1,0))*Decomp!P$61</f>
        <v>0</v>
      </c>
      <c r="Q169">
        <f>INDEX(Data!$C$2:$W$197,MATCH(Decomp!$I169,Data!$A$2:$A$197,0),MATCH(Decomp!Q$62,Data!$C$1:$W$1,0))*Decomp!Q$61</f>
        <v>0</v>
      </c>
      <c r="R169">
        <f>INDEX(Data!$C$2:$W$197,MATCH(Decomp!$I169,Data!$A$2:$A$197,0),MATCH(Decomp!R$62,Data!$C$1:$W$1,0))*Decomp!R$61</f>
        <v>0</v>
      </c>
      <c r="S169">
        <f>INDEX(Data!$C$2:$W$197,MATCH(Decomp!$I169,Data!$A$2:$A$197,0),MATCH(Decomp!S$62,Data!$C$1:$W$1,0))*Decomp!S$61</f>
        <v>0</v>
      </c>
      <c r="T169">
        <f>INDEX(Data!$C$2:$W$197,MATCH(Decomp!$I169,Data!$A$2:$A$197,0),MATCH(Decomp!T$62,Data!$C$1:$W$1,0))*Decomp!T$61</f>
        <v>0</v>
      </c>
      <c r="U169">
        <f>INDEX(Data!$C$2:$W$197,MATCH(Decomp!$I169,Data!$A$2:$A$197,0),MATCH(Decomp!U$62,Data!$C$1:$W$1,0))*Decomp!U$61</f>
        <v>1767.1707199999998</v>
      </c>
      <c r="V169">
        <f>INDEX(Data!$C$2:$W$197,MATCH(Decomp!$I169,Data!$A$2:$A$197,0),MATCH(Decomp!V$62,Data!$C$1:$W$1,0))*Decomp!V$61</f>
        <v>0</v>
      </c>
      <c r="W169">
        <f>INDEX(Data!$C$2:$W$197,MATCH(Decomp!$I169,Data!$A$2:$A$197,0),MATCH(Decomp!W$62,Data!$C$1:$W$1,0))*Decomp!W$61</f>
        <v>0</v>
      </c>
      <c r="Y169" s="4"/>
    </row>
    <row r="170" spans="1:25" x14ac:dyDescent="0.3">
      <c r="A170">
        <f t="shared" si="17"/>
        <v>2021</v>
      </c>
      <c r="B170">
        <f t="shared" si="18"/>
        <v>9911.4139350000005</v>
      </c>
      <c r="C170">
        <f t="shared" si="19"/>
        <v>9895.2200901137567</v>
      </c>
      <c r="D170">
        <f t="shared" si="20"/>
        <v>16.193844886243824</v>
      </c>
      <c r="E170">
        <f t="shared" si="21"/>
        <v>262.24061219972526</v>
      </c>
      <c r="F170">
        <f t="shared" si="23"/>
        <v>535558.61923659092</v>
      </c>
      <c r="G170" s="1">
        <f t="shared" si="16"/>
        <v>1.6338581954547157E-3</v>
      </c>
      <c r="I170" s="2" t="s">
        <v>121</v>
      </c>
      <c r="J170">
        <v>9911.4139350000005</v>
      </c>
      <c r="K170">
        <f t="shared" si="22"/>
        <v>13157.705457</v>
      </c>
      <c r="L170">
        <f>INDEX(Data!$C$2:$W$197,MATCH(Decomp!$I170,Data!$A$2:$A$197,0),MATCH(Decomp!L$62,Data!$C$1:$W$1,0))*Decomp!L$61</f>
        <v>1115.3010478050001</v>
      </c>
      <c r="M170">
        <f>INDEX(Data!$C$2:$W$197,MATCH(Decomp!$I170,Data!$A$2:$A$197,0),MATCH(Decomp!M$62,Data!$C$1:$W$1,0))*Decomp!M$61</f>
        <v>-526.04715069124427</v>
      </c>
      <c r="N170">
        <f>INDEX(Data!$C$2:$W$197,MATCH(Decomp!$I170,Data!$A$2:$A$197,0),MATCH(Decomp!N$62,Data!$C$1:$W$1,0))*Decomp!N$61</f>
        <v>-5603.0654000000004</v>
      </c>
      <c r="O170">
        <f>INDEX(Data!$C$2:$W$197,MATCH(Decomp!$I170,Data!$A$2:$A$197,0),MATCH(Decomp!O$62,Data!$C$1:$W$1,0))*Decomp!O$61</f>
        <v>0</v>
      </c>
      <c r="P170">
        <f>INDEX(Data!$C$2:$W$197,MATCH(Decomp!$I170,Data!$A$2:$A$197,0),MATCH(Decomp!P$62,Data!$C$1:$W$1,0))*Decomp!P$61</f>
        <v>0</v>
      </c>
      <c r="Q170">
        <f>INDEX(Data!$C$2:$W$197,MATCH(Decomp!$I170,Data!$A$2:$A$197,0),MATCH(Decomp!Q$62,Data!$C$1:$W$1,0))*Decomp!Q$61</f>
        <v>0</v>
      </c>
      <c r="R170">
        <f>INDEX(Data!$C$2:$W$197,MATCH(Decomp!$I170,Data!$A$2:$A$197,0),MATCH(Decomp!R$62,Data!$C$1:$W$1,0))*Decomp!R$61</f>
        <v>0</v>
      </c>
      <c r="S170">
        <f>INDEX(Data!$C$2:$W$197,MATCH(Decomp!$I170,Data!$A$2:$A$197,0),MATCH(Decomp!S$62,Data!$C$1:$W$1,0))*Decomp!S$61</f>
        <v>0</v>
      </c>
      <c r="T170">
        <f>INDEX(Data!$C$2:$W$197,MATCH(Decomp!$I170,Data!$A$2:$A$197,0),MATCH(Decomp!T$62,Data!$C$1:$W$1,0))*Decomp!T$61</f>
        <v>0</v>
      </c>
      <c r="U170">
        <f>INDEX(Data!$C$2:$W$197,MATCH(Decomp!$I170,Data!$A$2:$A$197,0),MATCH(Decomp!U$62,Data!$C$1:$W$1,0))*Decomp!U$61</f>
        <v>1751.3261359999999</v>
      </c>
      <c r="V170">
        <f>INDEX(Data!$C$2:$W$197,MATCH(Decomp!$I170,Data!$A$2:$A$197,0),MATCH(Decomp!V$62,Data!$C$1:$W$1,0))*Decomp!V$61</f>
        <v>0</v>
      </c>
      <c r="W170">
        <f>INDEX(Data!$C$2:$W$197,MATCH(Decomp!$I170,Data!$A$2:$A$197,0),MATCH(Decomp!W$62,Data!$C$1:$W$1,0))*Decomp!W$61</f>
        <v>0</v>
      </c>
      <c r="Y170" s="4"/>
    </row>
    <row r="171" spans="1:25" x14ac:dyDescent="0.3">
      <c r="A171">
        <f t="shared" si="17"/>
        <v>2021</v>
      </c>
      <c r="B171">
        <f t="shared" si="18"/>
        <v>10103.488069999999</v>
      </c>
      <c r="C171">
        <f t="shared" si="19"/>
        <v>9928.1769026905349</v>
      </c>
      <c r="D171">
        <f t="shared" si="20"/>
        <v>175.31116730946451</v>
      </c>
      <c r="E171">
        <f t="shared" si="21"/>
        <v>30734.005383407057</v>
      </c>
      <c r="F171">
        <f t="shared" si="23"/>
        <v>25318.322295135167</v>
      </c>
      <c r="G171" s="1">
        <f t="shared" si="16"/>
        <v>1.7351548900226939E-2</v>
      </c>
      <c r="I171" s="2" t="s">
        <v>122</v>
      </c>
      <c r="J171">
        <v>10103.488069999999</v>
      </c>
      <c r="K171">
        <f t="shared" si="22"/>
        <v>13157.705457</v>
      </c>
      <c r="L171">
        <f>INDEX(Data!$C$2:$W$197,MATCH(Decomp!$I171,Data!$A$2:$A$197,0),MATCH(Decomp!L$62,Data!$C$1:$W$1,0))*Decomp!L$61</f>
        <v>1152.701182689</v>
      </c>
      <c r="M171">
        <f>INDEX(Data!$C$2:$W$197,MATCH(Decomp!$I171,Data!$A$2:$A$197,0),MATCH(Decomp!M$62,Data!$C$1:$W$1,0))*Decomp!M$61</f>
        <v>-475.10580099846391</v>
      </c>
      <c r="N171">
        <f>INDEX(Data!$C$2:$W$197,MATCH(Decomp!$I171,Data!$A$2:$A$197,0),MATCH(Decomp!N$62,Data!$C$1:$W$1,0))*Decomp!N$61</f>
        <v>-5603.0654000000004</v>
      </c>
      <c r="O171">
        <f>INDEX(Data!$C$2:$W$197,MATCH(Decomp!$I171,Data!$A$2:$A$197,0),MATCH(Decomp!O$62,Data!$C$1:$W$1,0))*Decomp!O$61</f>
        <v>0</v>
      </c>
      <c r="P171">
        <f>INDEX(Data!$C$2:$W$197,MATCH(Decomp!$I171,Data!$A$2:$A$197,0),MATCH(Decomp!P$62,Data!$C$1:$W$1,0))*Decomp!P$61</f>
        <v>0</v>
      </c>
      <c r="Q171">
        <f>INDEX(Data!$C$2:$W$197,MATCH(Decomp!$I171,Data!$A$2:$A$197,0),MATCH(Decomp!Q$62,Data!$C$1:$W$1,0))*Decomp!Q$61</f>
        <v>0</v>
      </c>
      <c r="R171">
        <f>INDEX(Data!$C$2:$W$197,MATCH(Decomp!$I171,Data!$A$2:$A$197,0),MATCH(Decomp!R$62,Data!$C$1:$W$1,0))*Decomp!R$61</f>
        <v>0</v>
      </c>
      <c r="S171">
        <f>INDEX(Data!$C$2:$W$197,MATCH(Decomp!$I171,Data!$A$2:$A$197,0),MATCH(Decomp!S$62,Data!$C$1:$W$1,0))*Decomp!S$61</f>
        <v>0</v>
      </c>
      <c r="T171">
        <f>INDEX(Data!$C$2:$W$197,MATCH(Decomp!$I171,Data!$A$2:$A$197,0),MATCH(Decomp!T$62,Data!$C$1:$W$1,0))*Decomp!T$61</f>
        <v>0</v>
      </c>
      <c r="U171">
        <f>INDEX(Data!$C$2:$W$197,MATCH(Decomp!$I171,Data!$A$2:$A$197,0),MATCH(Decomp!U$62,Data!$C$1:$W$1,0))*Decomp!U$61</f>
        <v>1695.941464</v>
      </c>
      <c r="V171">
        <f>INDEX(Data!$C$2:$W$197,MATCH(Decomp!$I171,Data!$A$2:$A$197,0),MATCH(Decomp!V$62,Data!$C$1:$W$1,0))*Decomp!V$61</f>
        <v>0</v>
      </c>
      <c r="W171">
        <f>INDEX(Data!$C$2:$W$197,MATCH(Decomp!$I171,Data!$A$2:$A$197,0),MATCH(Decomp!W$62,Data!$C$1:$W$1,0))*Decomp!W$61</f>
        <v>0</v>
      </c>
      <c r="Y171" s="4"/>
    </row>
    <row r="172" spans="1:25" x14ac:dyDescent="0.3">
      <c r="A172">
        <f t="shared" si="17"/>
        <v>2021</v>
      </c>
      <c r="B172">
        <f t="shared" si="18"/>
        <v>9312.0621969999993</v>
      </c>
      <c r="C172">
        <f t="shared" si="19"/>
        <v>9799.2166215967463</v>
      </c>
      <c r="D172">
        <f t="shared" si="20"/>
        <v>-487.15442459674705</v>
      </c>
      <c r="E172">
        <f t="shared" si="21"/>
        <v>237319.4334041877</v>
      </c>
      <c r="F172">
        <f t="shared" si="23"/>
        <v>438860.66045964725</v>
      </c>
      <c r="G172" s="1">
        <f t="shared" si="16"/>
        <v>-5.2314343943459712E-2</v>
      </c>
      <c r="I172" s="2" t="s">
        <v>123</v>
      </c>
      <c r="J172">
        <v>9312.0621969999993</v>
      </c>
      <c r="K172">
        <f t="shared" si="22"/>
        <v>13157.705457</v>
      </c>
      <c r="L172">
        <f>INDEX(Data!$C$2:$W$197,MATCH(Decomp!$I172,Data!$A$2:$A$197,0),MATCH(Decomp!L$62,Data!$C$1:$W$1,0))*Decomp!L$61</f>
        <v>1034.7701513310001</v>
      </c>
      <c r="M172">
        <f>INDEX(Data!$C$2:$W$197,MATCH(Decomp!$I172,Data!$A$2:$A$197,0),MATCH(Decomp!M$62,Data!$C$1:$W$1,0))*Decomp!M$61</f>
        <v>-491.55932273425503</v>
      </c>
      <c r="N172">
        <f>INDEX(Data!$C$2:$W$197,MATCH(Decomp!$I172,Data!$A$2:$A$197,0),MATCH(Decomp!N$62,Data!$C$1:$W$1,0))*Decomp!N$61</f>
        <v>-5603.0654000000004</v>
      </c>
      <c r="O172">
        <f>INDEX(Data!$C$2:$W$197,MATCH(Decomp!$I172,Data!$A$2:$A$197,0),MATCH(Decomp!O$62,Data!$C$1:$W$1,0))*Decomp!O$61</f>
        <v>0</v>
      </c>
      <c r="P172">
        <f>INDEX(Data!$C$2:$W$197,MATCH(Decomp!$I172,Data!$A$2:$A$197,0),MATCH(Decomp!P$62,Data!$C$1:$W$1,0))*Decomp!P$61</f>
        <v>0</v>
      </c>
      <c r="Q172">
        <f>INDEX(Data!$C$2:$W$197,MATCH(Decomp!$I172,Data!$A$2:$A$197,0),MATCH(Decomp!Q$62,Data!$C$1:$W$1,0))*Decomp!Q$61</f>
        <v>0</v>
      </c>
      <c r="R172">
        <f>INDEX(Data!$C$2:$W$197,MATCH(Decomp!$I172,Data!$A$2:$A$197,0),MATCH(Decomp!R$62,Data!$C$1:$W$1,0))*Decomp!R$61</f>
        <v>0</v>
      </c>
      <c r="S172">
        <f>INDEX(Data!$C$2:$W$197,MATCH(Decomp!$I172,Data!$A$2:$A$197,0),MATCH(Decomp!S$62,Data!$C$1:$W$1,0))*Decomp!S$61</f>
        <v>0</v>
      </c>
      <c r="T172">
        <f>INDEX(Data!$C$2:$W$197,MATCH(Decomp!$I172,Data!$A$2:$A$197,0),MATCH(Decomp!T$62,Data!$C$1:$W$1,0))*Decomp!T$61</f>
        <v>0</v>
      </c>
      <c r="U172">
        <f>INDEX(Data!$C$2:$W$197,MATCH(Decomp!$I172,Data!$A$2:$A$197,0),MATCH(Decomp!U$62,Data!$C$1:$W$1,0))*Decomp!U$61</f>
        <v>1701.365736</v>
      </c>
      <c r="V172">
        <f>INDEX(Data!$C$2:$W$197,MATCH(Decomp!$I172,Data!$A$2:$A$197,0),MATCH(Decomp!V$62,Data!$C$1:$W$1,0))*Decomp!V$61</f>
        <v>0</v>
      </c>
      <c r="W172">
        <f>INDEX(Data!$C$2:$W$197,MATCH(Decomp!$I172,Data!$A$2:$A$197,0),MATCH(Decomp!W$62,Data!$C$1:$W$1,0))*Decomp!W$61</f>
        <v>0</v>
      </c>
      <c r="Y172" s="4"/>
    </row>
    <row r="173" spans="1:25" x14ac:dyDescent="0.3">
      <c r="A173">
        <f t="shared" si="17"/>
        <v>2021</v>
      </c>
      <c r="B173">
        <f t="shared" si="18"/>
        <v>10369.978349999999</v>
      </c>
      <c r="C173">
        <f t="shared" si="19"/>
        <v>9672.9780266578018</v>
      </c>
      <c r="D173">
        <f t="shared" si="20"/>
        <v>697.00032334219759</v>
      </c>
      <c r="E173">
        <f t="shared" si="21"/>
        <v>485809.45073912799</v>
      </c>
      <c r="F173">
        <f t="shared" si="23"/>
        <v>1402222.4670663455</v>
      </c>
      <c r="G173" s="1">
        <f t="shared" si="16"/>
        <v>6.7213286259387189E-2</v>
      </c>
      <c r="I173" s="2" t="s">
        <v>124</v>
      </c>
      <c r="J173">
        <v>10369.978349999999</v>
      </c>
      <c r="K173">
        <f t="shared" si="22"/>
        <v>13157.705457</v>
      </c>
      <c r="L173">
        <f>INDEX(Data!$C$2:$W$197,MATCH(Decomp!$I173,Data!$A$2:$A$197,0),MATCH(Decomp!L$62,Data!$C$1:$W$1,0))*Decomp!L$61</f>
        <v>1045.4584958790001</v>
      </c>
      <c r="M173">
        <f>INDEX(Data!$C$2:$W$197,MATCH(Decomp!$I173,Data!$A$2:$A$197,0),MATCH(Decomp!M$62,Data!$C$1:$W$1,0))*Decomp!M$61</f>
        <v>-592.94300622119817</v>
      </c>
      <c r="N173">
        <f>INDEX(Data!$C$2:$W$197,MATCH(Decomp!$I173,Data!$A$2:$A$197,0),MATCH(Decomp!N$62,Data!$C$1:$W$1,0))*Decomp!N$61</f>
        <v>-5603.0654000000004</v>
      </c>
      <c r="O173">
        <f>INDEX(Data!$C$2:$W$197,MATCH(Decomp!$I173,Data!$A$2:$A$197,0),MATCH(Decomp!O$62,Data!$C$1:$W$1,0))*Decomp!O$61</f>
        <v>0</v>
      </c>
      <c r="P173">
        <f>INDEX(Data!$C$2:$W$197,MATCH(Decomp!$I173,Data!$A$2:$A$197,0),MATCH(Decomp!P$62,Data!$C$1:$W$1,0))*Decomp!P$61</f>
        <v>0</v>
      </c>
      <c r="Q173">
        <f>INDEX(Data!$C$2:$W$197,MATCH(Decomp!$I173,Data!$A$2:$A$197,0),MATCH(Decomp!Q$62,Data!$C$1:$W$1,0))*Decomp!Q$61</f>
        <v>0</v>
      </c>
      <c r="R173">
        <f>INDEX(Data!$C$2:$W$197,MATCH(Decomp!$I173,Data!$A$2:$A$197,0),MATCH(Decomp!R$62,Data!$C$1:$W$1,0))*Decomp!R$61</f>
        <v>0</v>
      </c>
      <c r="S173">
        <f>INDEX(Data!$C$2:$W$197,MATCH(Decomp!$I173,Data!$A$2:$A$197,0),MATCH(Decomp!S$62,Data!$C$1:$W$1,0))*Decomp!S$61</f>
        <v>0</v>
      </c>
      <c r="T173">
        <f>INDEX(Data!$C$2:$W$197,MATCH(Decomp!$I173,Data!$A$2:$A$197,0),MATCH(Decomp!T$62,Data!$C$1:$W$1,0))*Decomp!T$61</f>
        <v>0</v>
      </c>
      <c r="U173">
        <f>INDEX(Data!$C$2:$W$197,MATCH(Decomp!$I173,Data!$A$2:$A$197,0),MATCH(Decomp!U$62,Data!$C$1:$W$1,0))*Decomp!U$61</f>
        <v>1665.82248</v>
      </c>
      <c r="V173">
        <f>INDEX(Data!$C$2:$W$197,MATCH(Decomp!$I173,Data!$A$2:$A$197,0),MATCH(Decomp!V$62,Data!$C$1:$W$1,0))*Decomp!V$61</f>
        <v>0</v>
      </c>
      <c r="W173">
        <f>INDEX(Data!$C$2:$W$197,MATCH(Decomp!$I173,Data!$A$2:$A$197,0),MATCH(Decomp!W$62,Data!$C$1:$W$1,0))*Decomp!W$61</f>
        <v>0</v>
      </c>
      <c r="Y173" s="4"/>
    </row>
    <row r="174" spans="1:25" x14ac:dyDescent="0.3">
      <c r="A174">
        <f t="shared" si="17"/>
        <v>2021</v>
      </c>
      <c r="B174">
        <f t="shared" si="18"/>
        <v>11259.28493</v>
      </c>
      <c r="C174">
        <f t="shared" si="19"/>
        <v>9727.7422204756349</v>
      </c>
      <c r="D174">
        <f t="shared" si="20"/>
        <v>1531.5427095243649</v>
      </c>
      <c r="E174">
        <f t="shared" si="21"/>
        <v>2345623.0710972333</v>
      </c>
      <c r="F174">
        <f t="shared" si="23"/>
        <v>696460.99433462566</v>
      </c>
      <c r="G174" s="1">
        <f t="shared" si="16"/>
        <v>0.13602486472685482</v>
      </c>
      <c r="I174" s="2" t="s">
        <v>125</v>
      </c>
      <c r="J174">
        <v>11259.28493</v>
      </c>
      <c r="K174">
        <f t="shared" si="22"/>
        <v>13157.705457</v>
      </c>
      <c r="L174">
        <f>INDEX(Data!$C$2:$W$197,MATCH(Decomp!$I174,Data!$A$2:$A$197,0),MATCH(Decomp!L$62,Data!$C$1:$W$1,0))*Decomp!L$61</f>
        <v>1416.3575497889999</v>
      </c>
      <c r="M174">
        <f>INDEX(Data!$C$2:$W$197,MATCH(Decomp!$I174,Data!$A$2:$A$197,0),MATCH(Decomp!M$62,Data!$C$1:$W$1,0))*Decomp!M$61</f>
        <v>-630.01334631336408</v>
      </c>
      <c r="N174">
        <f>INDEX(Data!$C$2:$W$197,MATCH(Decomp!$I174,Data!$A$2:$A$197,0),MATCH(Decomp!N$62,Data!$C$1:$W$1,0))*Decomp!N$61</f>
        <v>-5603.0654000000004</v>
      </c>
      <c r="O174">
        <f>INDEX(Data!$C$2:$W$197,MATCH(Decomp!$I174,Data!$A$2:$A$197,0),MATCH(Decomp!O$62,Data!$C$1:$W$1,0))*Decomp!O$61</f>
        <v>0</v>
      </c>
      <c r="P174">
        <f>INDEX(Data!$C$2:$W$197,MATCH(Decomp!$I174,Data!$A$2:$A$197,0),MATCH(Decomp!P$62,Data!$C$1:$W$1,0))*Decomp!P$61</f>
        <v>0</v>
      </c>
      <c r="Q174">
        <f>INDEX(Data!$C$2:$W$197,MATCH(Decomp!$I174,Data!$A$2:$A$197,0),MATCH(Decomp!Q$62,Data!$C$1:$W$1,0))*Decomp!Q$61</f>
        <v>0</v>
      </c>
      <c r="R174">
        <f>INDEX(Data!$C$2:$W$197,MATCH(Decomp!$I174,Data!$A$2:$A$197,0),MATCH(Decomp!R$62,Data!$C$1:$W$1,0))*Decomp!R$61</f>
        <v>0</v>
      </c>
      <c r="S174">
        <f>INDEX(Data!$C$2:$W$197,MATCH(Decomp!$I174,Data!$A$2:$A$197,0),MATCH(Decomp!S$62,Data!$C$1:$W$1,0))*Decomp!S$61</f>
        <v>0</v>
      </c>
      <c r="T174">
        <f>INDEX(Data!$C$2:$W$197,MATCH(Decomp!$I174,Data!$A$2:$A$197,0),MATCH(Decomp!T$62,Data!$C$1:$W$1,0))*Decomp!T$61</f>
        <v>0</v>
      </c>
      <c r="U174">
        <f>INDEX(Data!$C$2:$W$197,MATCH(Decomp!$I174,Data!$A$2:$A$197,0),MATCH(Decomp!U$62,Data!$C$1:$W$1,0))*Decomp!U$61</f>
        <v>1386.7579600000001</v>
      </c>
      <c r="V174">
        <f>INDEX(Data!$C$2:$W$197,MATCH(Decomp!$I174,Data!$A$2:$A$197,0),MATCH(Decomp!V$62,Data!$C$1:$W$1,0))*Decomp!V$61</f>
        <v>0</v>
      </c>
      <c r="W174">
        <f>INDEX(Data!$C$2:$W$197,MATCH(Decomp!$I174,Data!$A$2:$A$197,0),MATCH(Decomp!W$62,Data!$C$1:$W$1,0))*Decomp!W$61</f>
        <v>0</v>
      </c>
      <c r="Y174" s="4"/>
    </row>
    <row r="175" spans="1:25" x14ac:dyDescent="0.3">
      <c r="A175">
        <f t="shared" si="17"/>
        <v>2021</v>
      </c>
      <c r="B175">
        <f t="shared" si="18"/>
        <v>9895.6591640000006</v>
      </c>
      <c r="C175">
        <f t="shared" si="19"/>
        <v>10104.920613169601</v>
      </c>
      <c r="D175">
        <f t="shared" si="20"/>
        <v>-209.26144916960038</v>
      </c>
      <c r="E175">
        <f t="shared" si="21"/>
        <v>43790.354108561245</v>
      </c>
      <c r="F175">
        <f t="shared" si="23"/>
        <v>3030399.1189262043</v>
      </c>
      <c r="G175" s="1">
        <f t="shared" si="16"/>
        <v>-2.1146792315855509E-2</v>
      </c>
      <c r="I175" s="2" t="s">
        <v>126</v>
      </c>
      <c r="J175">
        <v>9895.6591640000006</v>
      </c>
      <c r="K175">
        <f t="shared" si="22"/>
        <v>13157.705457</v>
      </c>
      <c r="L175">
        <f>INDEX(Data!$C$2:$W$197,MATCH(Decomp!$I175,Data!$A$2:$A$197,0),MATCH(Decomp!L$62,Data!$C$1:$W$1,0))*Decomp!L$61</f>
        <v>1448.603992612</v>
      </c>
      <c r="M175">
        <f>INDEX(Data!$C$2:$W$197,MATCH(Decomp!$I175,Data!$A$2:$A$197,0),MATCH(Decomp!M$62,Data!$C$1:$W$1,0))*Decomp!M$61</f>
        <v>-649.29271244239646</v>
      </c>
      <c r="N175">
        <f>INDEX(Data!$C$2:$W$197,MATCH(Decomp!$I175,Data!$A$2:$A$197,0),MATCH(Decomp!N$62,Data!$C$1:$W$1,0))*Decomp!N$61</f>
        <v>-5603.0654000000004</v>
      </c>
      <c r="O175">
        <f>INDEX(Data!$C$2:$W$197,MATCH(Decomp!$I175,Data!$A$2:$A$197,0),MATCH(Decomp!O$62,Data!$C$1:$W$1,0))*Decomp!O$61</f>
        <v>0</v>
      </c>
      <c r="P175">
        <f>INDEX(Data!$C$2:$W$197,MATCH(Decomp!$I175,Data!$A$2:$A$197,0),MATCH(Decomp!P$62,Data!$C$1:$W$1,0))*Decomp!P$61</f>
        <v>0</v>
      </c>
      <c r="Q175">
        <f>INDEX(Data!$C$2:$W$197,MATCH(Decomp!$I175,Data!$A$2:$A$197,0),MATCH(Decomp!Q$62,Data!$C$1:$W$1,0))*Decomp!Q$61</f>
        <v>0</v>
      </c>
      <c r="R175">
        <f>INDEX(Data!$C$2:$W$197,MATCH(Decomp!$I175,Data!$A$2:$A$197,0),MATCH(Decomp!R$62,Data!$C$1:$W$1,0))*Decomp!R$61</f>
        <v>0</v>
      </c>
      <c r="S175">
        <f>INDEX(Data!$C$2:$W$197,MATCH(Decomp!$I175,Data!$A$2:$A$197,0),MATCH(Decomp!S$62,Data!$C$1:$W$1,0))*Decomp!S$61</f>
        <v>0</v>
      </c>
      <c r="T175">
        <f>INDEX(Data!$C$2:$W$197,MATCH(Decomp!$I175,Data!$A$2:$A$197,0),MATCH(Decomp!T$62,Data!$C$1:$W$1,0))*Decomp!T$61</f>
        <v>0</v>
      </c>
      <c r="U175">
        <f>INDEX(Data!$C$2:$W$197,MATCH(Decomp!$I175,Data!$A$2:$A$197,0),MATCH(Decomp!U$62,Data!$C$1:$W$1,0))*Decomp!U$61</f>
        <v>1750.969276</v>
      </c>
      <c r="V175">
        <f>INDEX(Data!$C$2:$W$197,MATCH(Decomp!$I175,Data!$A$2:$A$197,0),MATCH(Decomp!V$62,Data!$C$1:$W$1,0))*Decomp!V$61</f>
        <v>0</v>
      </c>
      <c r="W175">
        <f>INDEX(Data!$C$2:$W$197,MATCH(Decomp!$I175,Data!$A$2:$A$197,0),MATCH(Decomp!W$62,Data!$C$1:$W$1,0))*Decomp!W$61</f>
        <v>0</v>
      </c>
      <c r="Y175" s="4"/>
    </row>
    <row r="176" spans="1:25" x14ac:dyDescent="0.3">
      <c r="A176">
        <f t="shared" si="17"/>
        <v>2021</v>
      </c>
      <c r="B176">
        <f t="shared" si="18"/>
        <v>10032.7592</v>
      </c>
      <c r="C176">
        <f t="shared" si="19"/>
        <v>10306.480403944284</v>
      </c>
      <c r="D176">
        <f t="shared" si="20"/>
        <v>-273.72120394428384</v>
      </c>
      <c r="E176">
        <f t="shared" si="21"/>
        <v>74923.297488708224</v>
      </c>
      <c r="F176">
        <f t="shared" si="23"/>
        <v>4155.0599856123272</v>
      </c>
      <c r="G176" s="1">
        <f t="shared" si="16"/>
        <v>-2.7282744306699181E-2</v>
      </c>
      <c r="I176" s="2" t="s">
        <v>127</v>
      </c>
      <c r="J176">
        <v>10032.7592</v>
      </c>
      <c r="K176">
        <f t="shared" si="22"/>
        <v>13157.705457</v>
      </c>
      <c r="L176">
        <f>INDEX(Data!$C$2:$W$197,MATCH(Decomp!$I176,Data!$A$2:$A$197,0),MATCH(Decomp!L$62,Data!$C$1:$W$1,0))*Decomp!L$61</f>
        <v>1587.3595535279999</v>
      </c>
      <c r="M176">
        <f>INDEX(Data!$C$2:$W$197,MATCH(Decomp!$I176,Data!$A$2:$A$197,0),MATCH(Decomp!M$62,Data!$C$1:$W$1,0))*Decomp!M$61</f>
        <v>-624.24427058371748</v>
      </c>
      <c r="N176">
        <f>INDEX(Data!$C$2:$W$197,MATCH(Decomp!$I176,Data!$A$2:$A$197,0),MATCH(Decomp!N$62,Data!$C$1:$W$1,0))*Decomp!N$61</f>
        <v>-5603.0654000000004</v>
      </c>
      <c r="O176">
        <f>INDEX(Data!$C$2:$W$197,MATCH(Decomp!$I176,Data!$A$2:$A$197,0),MATCH(Decomp!O$62,Data!$C$1:$W$1,0))*Decomp!O$61</f>
        <v>0</v>
      </c>
      <c r="P176">
        <f>INDEX(Data!$C$2:$W$197,MATCH(Decomp!$I176,Data!$A$2:$A$197,0),MATCH(Decomp!P$62,Data!$C$1:$W$1,0))*Decomp!P$61</f>
        <v>0</v>
      </c>
      <c r="Q176">
        <f>INDEX(Data!$C$2:$W$197,MATCH(Decomp!$I176,Data!$A$2:$A$197,0),MATCH(Decomp!Q$62,Data!$C$1:$W$1,0))*Decomp!Q$61</f>
        <v>0</v>
      </c>
      <c r="R176">
        <f>INDEX(Data!$C$2:$W$197,MATCH(Decomp!$I176,Data!$A$2:$A$197,0),MATCH(Decomp!R$62,Data!$C$1:$W$1,0))*Decomp!R$61</f>
        <v>0</v>
      </c>
      <c r="S176">
        <f>INDEX(Data!$C$2:$W$197,MATCH(Decomp!$I176,Data!$A$2:$A$197,0),MATCH(Decomp!S$62,Data!$C$1:$W$1,0))*Decomp!S$61</f>
        <v>0</v>
      </c>
      <c r="T176">
        <f>INDEX(Data!$C$2:$W$197,MATCH(Decomp!$I176,Data!$A$2:$A$197,0),MATCH(Decomp!T$62,Data!$C$1:$W$1,0))*Decomp!T$61</f>
        <v>0</v>
      </c>
      <c r="U176">
        <f>INDEX(Data!$C$2:$W$197,MATCH(Decomp!$I176,Data!$A$2:$A$197,0),MATCH(Decomp!U$62,Data!$C$1:$W$1,0))*Decomp!U$61</f>
        <v>1788.725064</v>
      </c>
      <c r="V176">
        <f>INDEX(Data!$C$2:$W$197,MATCH(Decomp!$I176,Data!$A$2:$A$197,0),MATCH(Decomp!V$62,Data!$C$1:$W$1,0))*Decomp!V$61</f>
        <v>0</v>
      </c>
      <c r="W176">
        <f>INDEX(Data!$C$2:$W$197,MATCH(Decomp!$I176,Data!$A$2:$A$197,0),MATCH(Decomp!W$62,Data!$C$1:$W$1,0))*Decomp!W$61</f>
        <v>0</v>
      </c>
      <c r="Y176" s="4"/>
    </row>
    <row r="177" spans="1:25" x14ac:dyDescent="0.3">
      <c r="A177">
        <f t="shared" si="17"/>
        <v>2021</v>
      </c>
      <c r="B177">
        <f t="shared" si="18"/>
        <v>10535.235849999999</v>
      </c>
      <c r="C177">
        <f t="shared" si="19"/>
        <v>10695.848724980506</v>
      </c>
      <c r="D177">
        <f t="shared" si="20"/>
        <v>-160.6128749805066</v>
      </c>
      <c r="E177">
        <f t="shared" si="21"/>
        <v>25796.495609503843</v>
      </c>
      <c r="F177">
        <f t="shared" si="23"/>
        <v>12793.494080978049</v>
      </c>
      <c r="G177" s="1">
        <f t="shared" si="16"/>
        <v>-1.5245304164738431E-2</v>
      </c>
      <c r="I177" s="2" t="s">
        <v>128</v>
      </c>
      <c r="J177">
        <v>10535.235849999999</v>
      </c>
      <c r="K177">
        <f t="shared" si="22"/>
        <v>13157.705457</v>
      </c>
      <c r="L177">
        <f>INDEX(Data!$C$2:$W$197,MATCH(Decomp!$I177,Data!$A$2:$A$197,0),MATCH(Decomp!L$62,Data!$C$1:$W$1,0))*Decomp!L$61</f>
        <v>1916.1843711080001</v>
      </c>
      <c r="M177">
        <f>INDEX(Data!$C$2:$W$197,MATCH(Decomp!$I177,Data!$A$2:$A$197,0),MATCH(Decomp!M$62,Data!$C$1:$W$1,0))*Decomp!M$61</f>
        <v>-622.58266712749628</v>
      </c>
      <c r="N177">
        <f>INDEX(Data!$C$2:$W$197,MATCH(Decomp!$I177,Data!$A$2:$A$197,0),MATCH(Decomp!N$62,Data!$C$1:$W$1,0))*Decomp!N$61</f>
        <v>-5603.0654000000004</v>
      </c>
      <c r="O177">
        <f>INDEX(Data!$C$2:$W$197,MATCH(Decomp!$I177,Data!$A$2:$A$197,0),MATCH(Decomp!O$62,Data!$C$1:$W$1,0))*Decomp!O$61</f>
        <v>0</v>
      </c>
      <c r="P177">
        <f>INDEX(Data!$C$2:$W$197,MATCH(Decomp!$I177,Data!$A$2:$A$197,0),MATCH(Decomp!P$62,Data!$C$1:$W$1,0))*Decomp!P$61</f>
        <v>0</v>
      </c>
      <c r="Q177">
        <f>INDEX(Data!$C$2:$W$197,MATCH(Decomp!$I177,Data!$A$2:$A$197,0),MATCH(Decomp!Q$62,Data!$C$1:$W$1,0))*Decomp!Q$61</f>
        <v>0</v>
      </c>
      <c r="R177">
        <f>INDEX(Data!$C$2:$W$197,MATCH(Decomp!$I177,Data!$A$2:$A$197,0),MATCH(Decomp!R$62,Data!$C$1:$W$1,0))*Decomp!R$61</f>
        <v>0</v>
      </c>
      <c r="S177">
        <f>INDEX(Data!$C$2:$W$197,MATCH(Decomp!$I177,Data!$A$2:$A$197,0),MATCH(Decomp!S$62,Data!$C$1:$W$1,0))*Decomp!S$61</f>
        <v>0</v>
      </c>
      <c r="T177">
        <f>INDEX(Data!$C$2:$W$197,MATCH(Decomp!$I177,Data!$A$2:$A$197,0),MATCH(Decomp!T$62,Data!$C$1:$W$1,0))*Decomp!T$61</f>
        <v>0</v>
      </c>
      <c r="U177">
        <f>INDEX(Data!$C$2:$W$197,MATCH(Decomp!$I177,Data!$A$2:$A$197,0),MATCH(Decomp!U$62,Data!$C$1:$W$1,0))*Decomp!U$61</f>
        <v>1847.6069640000001</v>
      </c>
      <c r="V177">
        <f>INDEX(Data!$C$2:$W$197,MATCH(Decomp!$I177,Data!$A$2:$A$197,0),MATCH(Decomp!V$62,Data!$C$1:$W$1,0))*Decomp!V$61</f>
        <v>0</v>
      </c>
      <c r="W177">
        <f>INDEX(Data!$C$2:$W$197,MATCH(Decomp!$I177,Data!$A$2:$A$197,0),MATCH(Decomp!W$62,Data!$C$1:$W$1,0))*Decomp!W$61</f>
        <v>0</v>
      </c>
      <c r="Y177" s="4"/>
    </row>
    <row r="178" spans="1:25" x14ac:dyDescent="0.3">
      <c r="A178">
        <f t="shared" si="17"/>
        <v>2021</v>
      </c>
      <c r="B178">
        <f t="shared" si="18"/>
        <v>10370.64877</v>
      </c>
      <c r="C178">
        <f t="shared" si="19"/>
        <v>10460.585607011084</v>
      </c>
      <c r="D178">
        <f t="shared" si="20"/>
        <v>-89.936837011084208</v>
      </c>
      <c r="E178">
        <f t="shared" si="21"/>
        <v>8088.6346515583264</v>
      </c>
      <c r="F178">
        <f t="shared" si="23"/>
        <v>4995.1023430552359</v>
      </c>
      <c r="G178" s="1">
        <f t="shared" si="16"/>
        <v>-8.6722478994035214E-3</v>
      </c>
      <c r="I178" s="2" t="s">
        <v>129</v>
      </c>
      <c r="J178">
        <v>10370.64877</v>
      </c>
      <c r="K178">
        <f t="shared" si="22"/>
        <v>13157.705457</v>
      </c>
      <c r="L178">
        <f>INDEX(Data!$C$2:$W$197,MATCH(Decomp!$I178,Data!$A$2:$A$197,0),MATCH(Decomp!L$62,Data!$C$1:$W$1,0))*Decomp!L$61</f>
        <v>1838.871421667</v>
      </c>
      <c r="M178">
        <f>INDEX(Data!$C$2:$W$197,MATCH(Decomp!$I178,Data!$A$2:$A$197,0),MATCH(Decomp!M$62,Data!$C$1:$W$1,0))*Decomp!M$61</f>
        <v>-725.50502365591399</v>
      </c>
      <c r="N178">
        <f>INDEX(Data!$C$2:$W$197,MATCH(Decomp!$I178,Data!$A$2:$A$197,0),MATCH(Decomp!N$62,Data!$C$1:$W$1,0))*Decomp!N$61</f>
        <v>-5603.0654000000004</v>
      </c>
      <c r="O178">
        <f>INDEX(Data!$C$2:$W$197,MATCH(Decomp!$I178,Data!$A$2:$A$197,0),MATCH(Decomp!O$62,Data!$C$1:$W$1,0))*Decomp!O$61</f>
        <v>0</v>
      </c>
      <c r="P178">
        <f>INDEX(Data!$C$2:$W$197,MATCH(Decomp!$I178,Data!$A$2:$A$197,0),MATCH(Decomp!P$62,Data!$C$1:$W$1,0))*Decomp!P$61</f>
        <v>0</v>
      </c>
      <c r="Q178">
        <f>INDEX(Data!$C$2:$W$197,MATCH(Decomp!$I178,Data!$A$2:$A$197,0),MATCH(Decomp!Q$62,Data!$C$1:$W$1,0))*Decomp!Q$61</f>
        <v>0</v>
      </c>
      <c r="R178">
        <f>INDEX(Data!$C$2:$W$197,MATCH(Decomp!$I178,Data!$A$2:$A$197,0),MATCH(Decomp!R$62,Data!$C$1:$W$1,0))*Decomp!R$61</f>
        <v>0</v>
      </c>
      <c r="S178">
        <f>INDEX(Data!$C$2:$W$197,MATCH(Decomp!$I178,Data!$A$2:$A$197,0),MATCH(Decomp!S$62,Data!$C$1:$W$1,0))*Decomp!S$61</f>
        <v>0</v>
      </c>
      <c r="T178">
        <f>INDEX(Data!$C$2:$W$197,MATCH(Decomp!$I178,Data!$A$2:$A$197,0),MATCH(Decomp!T$62,Data!$C$1:$W$1,0))*Decomp!T$61</f>
        <v>0</v>
      </c>
      <c r="U178">
        <f>INDEX(Data!$C$2:$W$197,MATCH(Decomp!$I178,Data!$A$2:$A$197,0),MATCH(Decomp!U$62,Data!$C$1:$W$1,0))*Decomp!U$61</f>
        <v>1792.579152</v>
      </c>
      <c r="V178">
        <f>INDEX(Data!$C$2:$W$197,MATCH(Decomp!$I178,Data!$A$2:$A$197,0),MATCH(Decomp!V$62,Data!$C$1:$W$1,0))*Decomp!V$61</f>
        <v>0</v>
      </c>
      <c r="W178">
        <f>INDEX(Data!$C$2:$W$197,MATCH(Decomp!$I178,Data!$A$2:$A$197,0),MATCH(Decomp!W$62,Data!$C$1:$W$1,0))*Decomp!W$61</f>
        <v>0</v>
      </c>
      <c r="Y178" s="4"/>
    </row>
    <row r="179" spans="1:25" x14ac:dyDescent="0.3">
      <c r="A179">
        <f t="shared" si="17"/>
        <v>2021</v>
      </c>
      <c r="B179">
        <f t="shared" si="18"/>
        <v>10599.59577</v>
      </c>
      <c r="C179">
        <f t="shared" si="19"/>
        <v>10481.584516805331</v>
      </c>
      <c r="D179">
        <f t="shared" si="20"/>
        <v>118.01125319466883</v>
      </c>
      <c r="E179">
        <f t="shared" si="21"/>
        <v>13926.655880576232</v>
      </c>
      <c r="F179">
        <f t="shared" si="23"/>
        <v>43242.408220220001</v>
      </c>
      <c r="G179" s="1">
        <f t="shared" si="16"/>
        <v>1.1133561671160676E-2</v>
      </c>
      <c r="I179" s="2" t="s">
        <v>130</v>
      </c>
      <c r="J179">
        <v>10599.59577</v>
      </c>
      <c r="K179">
        <f t="shared" si="22"/>
        <v>13157.705457</v>
      </c>
      <c r="L179">
        <f>INDEX(Data!$C$2:$W$197,MATCH(Decomp!$I179,Data!$A$2:$A$197,0),MATCH(Decomp!L$62,Data!$C$1:$W$1,0))*Decomp!L$61</f>
        <v>2036.0804064720003</v>
      </c>
      <c r="M179">
        <f>INDEX(Data!$C$2:$W$197,MATCH(Decomp!$I179,Data!$A$2:$A$197,0),MATCH(Decomp!M$62,Data!$C$1:$W$1,0))*Decomp!M$61</f>
        <v>-920.9141666666668</v>
      </c>
      <c r="N179">
        <f>INDEX(Data!$C$2:$W$197,MATCH(Decomp!$I179,Data!$A$2:$A$197,0),MATCH(Decomp!N$62,Data!$C$1:$W$1,0))*Decomp!N$61</f>
        <v>-5603.0654000000004</v>
      </c>
      <c r="O179">
        <f>INDEX(Data!$C$2:$W$197,MATCH(Decomp!$I179,Data!$A$2:$A$197,0),MATCH(Decomp!O$62,Data!$C$1:$W$1,0))*Decomp!O$61</f>
        <v>0</v>
      </c>
      <c r="P179">
        <f>INDEX(Data!$C$2:$W$197,MATCH(Decomp!$I179,Data!$A$2:$A$197,0),MATCH(Decomp!P$62,Data!$C$1:$W$1,0))*Decomp!P$61</f>
        <v>0</v>
      </c>
      <c r="Q179">
        <f>INDEX(Data!$C$2:$W$197,MATCH(Decomp!$I179,Data!$A$2:$A$197,0),MATCH(Decomp!Q$62,Data!$C$1:$W$1,0))*Decomp!Q$61</f>
        <v>0</v>
      </c>
      <c r="R179">
        <f>INDEX(Data!$C$2:$W$197,MATCH(Decomp!$I179,Data!$A$2:$A$197,0),MATCH(Decomp!R$62,Data!$C$1:$W$1,0))*Decomp!R$61</f>
        <v>0</v>
      </c>
      <c r="S179">
        <f>INDEX(Data!$C$2:$W$197,MATCH(Decomp!$I179,Data!$A$2:$A$197,0),MATCH(Decomp!S$62,Data!$C$1:$W$1,0))*Decomp!S$61</f>
        <v>0</v>
      </c>
      <c r="T179">
        <f>INDEX(Data!$C$2:$W$197,MATCH(Decomp!$I179,Data!$A$2:$A$197,0),MATCH(Decomp!T$62,Data!$C$1:$W$1,0))*Decomp!T$61</f>
        <v>0</v>
      </c>
      <c r="U179">
        <f>INDEX(Data!$C$2:$W$197,MATCH(Decomp!$I179,Data!$A$2:$A$197,0),MATCH(Decomp!U$62,Data!$C$1:$W$1,0))*Decomp!U$61</f>
        <v>1811.7782199999999</v>
      </c>
      <c r="V179">
        <f>INDEX(Data!$C$2:$W$197,MATCH(Decomp!$I179,Data!$A$2:$A$197,0),MATCH(Decomp!V$62,Data!$C$1:$W$1,0))*Decomp!V$61</f>
        <v>0</v>
      </c>
      <c r="W179">
        <f>INDEX(Data!$C$2:$W$197,MATCH(Decomp!$I179,Data!$A$2:$A$197,0),MATCH(Decomp!W$62,Data!$C$1:$W$1,0))*Decomp!W$61</f>
        <v>0</v>
      </c>
      <c r="Y179" s="4"/>
    </row>
    <row r="180" spans="1:25" x14ac:dyDescent="0.3">
      <c r="A180">
        <f t="shared" si="17"/>
        <v>2021</v>
      </c>
      <c r="B180">
        <f t="shared" si="18"/>
        <v>10030.41274</v>
      </c>
      <c r="C180">
        <f t="shared" si="19"/>
        <v>10551.248832865202</v>
      </c>
      <c r="D180">
        <f t="shared" si="20"/>
        <v>-520.83609286520186</v>
      </c>
      <c r="E180">
        <f t="shared" si="21"/>
        <v>271270.23563108919</v>
      </c>
      <c r="F180">
        <f t="shared" si="23"/>
        <v>408125.93156774016</v>
      </c>
      <c r="G180" s="1">
        <f t="shared" si="16"/>
        <v>-5.1925689038515264E-2</v>
      </c>
      <c r="I180" s="2" t="s">
        <v>131</v>
      </c>
      <c r="J180">
        <v>10030.41274</v>
      </c>
      <c r="K180">
        <f t="shared" si="22"/>
        <v>13157.705457</v>
      </c>
      <c r="L180">
        <f>INDEX(Data!$C$2:$W$197,MATCH(Decomp!$I180,Data!$A$2:$A$197,0),MATCH(Decomp!L$62,Data!$C$1:$W$1,0))*Decomp!L$61</f>
        <v>1936.6277264949999</v>
      </c>
      <c r="M180">
        <f>INDEX(Data!$C$2:$W$197,MATCH(Decomp!$I180,Data!$A$2:$A$197,0),MATCH(Decomp!M$62,Data!$C$1:$W$1,0))*Decomp!M$61</f>
        <v>-786.41259062980032</v>
      </c>
      <c r="N180">
        <f>INDEX(Data!$C$2:$W$197,MATCH(Decomp!$I180,Data!$A$2:$A$197,0),MATCH(Decomp!N$62,Data!$C$1:$W$1,0))*Decomp!N$61</f>
        <v>-5603.0654000000004</v>
      </c>
      <c r="O180">
        <f>INDEX(Data!$C$2:$W$197,MATCH(Decomp!$I180,Data!$A$2:$A$197,0),MATCH(Decomp!O$62,Data!$C$1:$W$1,0))*Decomp!O$61</f>
        <v>0</v>
      </c>
      <c r="P180">
        <f>INDEX(Data!$C$2:$W$197,MATCH(Decomp!$I180,Data!$A$2:$A$197,0),MATCH(Decomp!P$62,Data!$C$1:$W$1,0))*Decomp!P$61</f>
        <v>0</v>
      </c>
      <c r="Q180">
        <f>INDEX(Data!$C$2:$W$197,MATCH(Decomp!$I180,Data!$A$2:$A$197,0),MATCH(Decomp!Q$62,Data!$C$1:$W$1,0))*Decomp!Q$61</f>
        <v>0</v>
      </c>
      <c r="R180">
        <f>INDEX(Data!$C$2:$W$197,MATCH(Decomp!$I180,Data!$A$2:$A$197,0),MATCH(Decomp!R$62,Data!$C$1:$W$1,0))*Decomp!R$61</f>
        <v>0</v>
      </c>
      <c r="S180">
        <f>INDEX(Data!$C$2:$W$197,MATCH(Decomp!$I180,Data!$A$2:$A$197,0),MATCH(Decomp!S$62,Data!$C$1:$W$1,0))*Decomp!S$61</f>
        <v>0</v>
      </c>
      <c r="T180">
        <f>INDEX(Data!$C$2:$W$197,MATCH(Decomp!$I180,Data!$A$2:$A$197,0),MATCH(Decomp!T$62,Data!$C$1:$W$1,0))*Decomp!T$61</f>
        <v>0</v>
      </c>
      <c r="U180">
        <f>INDEX(Data!$C$2:$W$197,MATCH(Decomp!$I180,Data!$A$2:$A$197,0),MATCH(Decomp!U$62,Data!$C$1:$W$1,0))*Decomp!U$61</f>
        <v>1846.39364</v>
      </c>
      <c r="V180">
        <f>INDEX(Data!$C$2:$W$197,MATCH(Decomp!$I180,Data!$A$2:$A$197,0),MATCH(Decomp!V$62,Data!$C$1:$W$1,0))*Decomp!V$61</f>
        <v>0</v>
      </c>
      <c r="W180">
        <f>INDEX(Data!$C$2:$W$197,MATCH(Decomp!$I180,Data!$A$2:$A$197,0),MATCH(Decomp!W$62,Data!$C$1:$W$1,0))*Decomp!W$61</f>
        <v>0</v>
      </c>
      <c r="Y180" s="4"/>
    </row>
    <row r="181" spans="1:25" x14ac:dyDescent="0.3">
      <c r="A181">
        <f t="shared" si="17"/>
        <v>2021</v>
      </c>
      <c r="B181">
        <f t="shared" si="18"/>
        <v>10731.332479999999</v>
      </c>
      <c r="C181">
        <f t="shared" si="19"/>
        <v>10617.210073666867</v>
      </c>
      <c r="D181">
        <f t="shared" si="20"/>
        <v>114.12240633313195</v>
      </c>
      <c r="E181">
        <f t="shared" si="21"/>
        <v>13023.923627264476</v>
      </c>
      <c r="F181">
        <f t="shared" si="23"/>
        <v>403172.29570420046</v>
      </c>
      <c r="G181" s="1">
        <f t="shared" si="16"/>
        <v>1.0634504759387714E-2</v>
      </c>
      <c r="I181" s="2" t="s">
        <v>132</v>
      </c>
      <c r="J181">
        <v>10731.332479999999</v>
      </c>
      <c r="K181">
        <f t="shared" si="22"/>
        <v>13157.705457</v>
      </c>
      <c r="L181">
        <f>INDEX(Data!$C$2:$W$197,MATCH(Decomp!$I181,Data!$A$2:$A$197,0),MATCH(Decomp!L$62,Data!$C$1:$W$1,0))*Decomp!L$61</f>
        <v>1934.03862463</v>
      </c>
      <c r="M181">
        <f>INDEX(Data!$C$2:$W$197,MATCH(Decomp!$I181,Data!$A$2:$A$197,0),MATCH(Decomp!M$62,Data!$C$1:$W$1,0))*Decomp!M$61</f>
        <v>-745.19772396313363</v>
      </c>
      <c r="N181">
        <f>INDEX(Data!$C$2:$W$197,MATCH(Decomp!$I181,Data!$A$2:$A$197,0),MATCH(Decomp!N$62,Data!$C$1:$W$1,0))*Decomp!N$61</f>
        <v>-5603.0654000000004</v>
      </c>
      <c r="O181">
        <f>INDEX(Data!$C$2:$W$197,MATCH(Decomp!$I181,Data!$A$2:$A$197,0),MATCH(Decomp!O$62,Data!$C$1:$W$1,0))*Decomp!O$61</f>
        <v>0</v>
      </c>
      <c r="P181">
        <f>INDEX(Data!$C$2:$W$197,MATCH(Decomp!$I181,Data!$A$2:$A$197,0),MATCH(Decomp!P$62,Data!$C$1:$W$1,0))*Decomp!P$61</f>
        <v>0</v>
      </c>
      <c r="Q181">
        <f>INDEX(Data!$C$2:$W$197,MATCH(Decomp!$I181,Data!$A$2:$A$197,0),MATCH(Decomp!Q$62,Data!$C$1:$W$1,0))*Decomp!Q$61</f>
        <v>0</v>
      </c>
      <c r="R181">
        <f>INDEX(Data!$C$2:$W$197,MATCH(Decomp!$I181,Data!$A$2:$A$197,0),MATCH(Decomp!R$62,Data!$C$1:$W$1,0))*Decomp!R$61</f>
        <v>0</v>
      </c>
      <c r="S181">
        <f>INDEX(Data!$C$2:$W$197,MATCH(Decomp!$I181,Data!$A$2:$A$197,0),MATCH(Decomp!S$62,Data!$C$1:$W$1,0))*Decomp!S$61</f>
        <v>0</v>
      </c>
      <c r="T181">
        <f>INDEX(Data!$C$2:$W$197,MATCH(Decomp!$I181,Data!$A$2:$A$197,0),MATCH(Decomp!T$62,Data!$C$1:$W$1,0))*Decomp!T$61</f>
        <v>0</v>
      </c>
      <c r="U181">
        <f>INDEX(Data!$C$2:$W$197,MATCH(Decomp!$I181,Data!$A$2:$A$197,0),MATCH(Decomp!U$62,Data!$C$1:$W$1,0))*Decomp!U$61</f>
        <v>1873.7291159999997</v>
      </c>
      <c r="V181">
        <f>INDEX(Data!$C$2:$W$197,MATCH(Decomp!$I181,Data!$A$2:$A$197,0),MATCH(Decomp!V$62,Data!$C$1:$W$1,0))*Decomp!V$61</f>
        <v>0</v>
      </c>
      <c r="W181">
        <f>INDEX(Data!$C$2:$W$197,MATCH(Decomp!$I181,Data!$A$2:$A$197,0),MATCH(Decomp!W$62,Data!$C$1:$W$1,0))*Decomp!W$61</f>
        <v>0</v>
      </c>
      <c r="Y181" s="4"/>
    </row>
    <row r="182" spans="1:25" x14ac:dyDescent="0.3">
      <c r="A182">
        <f t="shared" si="17"/>
        <v>2021</v>
      </c>
      <c r="B182">
        <f t="shared" si="18"/>
        <v>10719.600200000001</v>
      </c>
      <c r="C182">
        <f t="shared" si="19"/>
        <v>10092.399904297337</v>
      </c>
      <c r="D182">
        <f t="shared" si="20"/>
        <v>627.20029570266342</v>
      </c>
      <c r="E182">
        <f t="shared" si="21"/>
        <v>393380.21092950844</v>
      </c>
      <c r="F182">
        <f t="shared" si="23"/>
        <v>263248.92055989319</v>
      </c>
      <c r="G182" s="1">
        <f t="shared" si="16"/>
        <v>5.8509672375902919E-2</v>
      </c>
      <c r="I182" s="2" t="s">
        <v>133</v>
      </c>
      <c r="J182">
        <v>10719.600200000001</v>
      </c>
      <c r="K182">
        <f t="shared" si="22"/>
        <v>13157.705457</v>
      </c>
      <c r="L182">
        <f>INDEX(Data!$C$2:$W$197,MATCH(Decomp!$I182,Data!$A$2:$A$197,0),MATCH(Decomp!L$62,Data!$C$1:$W$1,0))*Decomp!L$61</f>
        <v>1307.712720517</v>
      </c>
      <c r="M182">
        <f>INDEX(Data!$C$2:$W$197,MATCH(Decomp!$I182,Data!$A$2:$A$197,0),MATCH(Decomp!M$62,Data!$C$1:$W$1,0))*Decomp!M$61</f>
        <v>-718.19435721966215</v>
      </c>
      <c r="N182">
        <f>INDEX(Data!$C$2:$W$197,MATCH(Decomp!$I182,Data!$A$2:$A$197,0),MATCH(Decomp!N$62,Data!$C$1:$W$1,0))*Decomp!N$61</f>
        <v>-5603.0654000000004</v>
      </c>
      <c r="O182">
        <f>INDEX(Data!$C$2:$W$197,MATCH(Decomp!$I182,Data!$A$2:$A$197,0),MATCH(Decomp!O$62,Data!$C$1:$W$1,0))*Decomp!O$61</f>
        <v>0</v>
      </c>
      <c r="P182">
        <f>INDEX(Data!$C$2:$W$197,MATCH(Decomp!$I182,Data!$A$2:$A$197,0),MATCH(Decomp!P$62,Data!$C$1:$W$1,0))*Decomp!P$61</f>
        <v>0</v>
      </c>
      <c r="Q182">
        <f>INDEX(Data!$C$2:$W$197,MATCH(Decomp!$I182,Data!$A$2:$A$197,0),MATCH(Decomp!Q$62,Data!$C$1:$W$1,0))*Decomp!Q$61</f>
        <v>0</v>
      </c>
      <c r="R182">
        <f>INDEX(Data!$C$2:$W$197,MATCH(Decomp!$I182,Data!$A$2:$A$197,0),MATCH(Decomp!R$62,Data!$C$1:$W$1,0))*Decomp!R$61</f>
        <v>0</v>
      </c>
      <c r="S182">
        <f>INDEX(Data!$C$2:$W$197,MATCH(Decomp!$I182,Data!$A$2:$A$197,0),MATCH(Decomp!S$62,Data!$C$1:$W$1,0))*Decomp!S$61</f>
        <v>0</v>
      </c>
      <c r="T182">
        <f>INDEX(Data!$C$2:$W$197,MATCH(Decomp!$I182,Data!$A$2:$A$197,0),MATCH(Decomp!T$62,Data!$C$1:$W$1,0))*Decomp!T$61</f>
        <v>0</v>
      </c>
      <c r="U182">
        <f>INDEX(Data!$C$2:$W$197,MATCH(Decomp!$I182,Data!$A$2:$A$197,0),MATCH(Decomp!U$62,Data!$C$1:$W$1,0))*Decomp!U$61</f>
        <v>1948.2414840000001</v>
      </c>
      <c r="V182">
        <f>INDEX(Data!$C$2:$W$197,MATCH(Decomp!$I182,Data!$A$2:$A$197,0),MATCH(Decomp!V$62,Data!$C$1:$W$1,0))*Decomp!V$61</f>
        <v>0</v>
      </c>
      <c r="W182">
        <f>INDEX(Data!$C$2:$W$197,MATCH(Decomp!$I182,Data!$A$2:$A$197,0),MATCH(Decomp!W$62,Data!$C$1:$W$1,0))*Decomp!W$61</f>
        <v>0</v>
      </c>
      <c r="Y182" s="4"/>
    </row>
    <row r="183" spans="1:25" x14ac:dyDescent="0.3">
      <c r="A183">
        <f t="shared" si="17"/>
        <v>2021</v>
      </c>
      <c r="B183">
        <f t="shared" si="18"/>
        <v>10918.7137</v>
      </c>
      <c r="C183">
        <f t="shared" si="19"/>
        <v>11160.279253717421</v>
      </c>
      <c r="D183">
        <f t="shared" si="20"/>
        <v>-241.5655537174207</v>
      </c>
      <c r="E183">
        <f t="shared" si="21"/>
        <v>58353.916742804067</v>
      </c>
      <c r="F183">
        <f t="shared" si="23"/>
        <v>754754.10111860023</v>
      </c>
      <c r="G183" s="1">
        <f t="shared" si="16"/>
        <v>-2.2123993755548393E-2</v>
      </c>
      <c r="I183" s="2" t="s">
        <v>134</v>
      </c>
      <c r="J183">
        <v>10918.7137</v>
      </c>
      <c r="K183">
        <f t="shared" si="22"/>
        <v>13157.705457</v>
      </c>
      <c r="L183">
        <f>INDEX(Data!$C$2:$W$197,MATCH(Decomp!$I183,Data!$A$2:$A$197,0),MATCH(Decomp!L$62,Data!$C$1:$W$1,0))*Decomp!L$61</f>
        <v>2188.0364150400001</v>
      </c>
      <c r="M183">
        <f>INDEX(Data!$C$2:$W$197,MATCH(Decomp!$I183,Data!$A$2:$A$197,0),MATCH(Decomp!M$62,Data!$C$1:$W$1,0))*Decomp!M$61</f>
        <v>-618.35489032258067</v>
      </c>
      <c r="N183">
        <f>INDEX(Data!$C$2:$W$197,MATCH(Decomp!$I183,Data!$A$2:$A$197,0),MATCH(Decomp!N$62,Data!$C$1:$W$1,0))*Decomp!N$61</f>
        <v>-5603.0654000000004</v>
      </c>
      <c r="O183">
        <f>INDEX(Data!$C$2:$W$197,MATCH(Decomp!$I183,Data!$A$2:$A$197,0),MATCH(Decomp!O$62,Data!$C$1:$W$1,0))*Decomp!O$61</f>
        <v>0</v>
      </c>
      <c r="P183">
        <f>INDEX(Data!$C$2:$W$197,MATCH(Decomp!$I183,Data!$A$2:$A$197,0),MATCH(Decomp!P$62,Data!$C$1:$W$1,0))*Decomp!P$61</f>
        <v>0</v>
      </c>
      <c r="Q183">
        <f>INDEX(Data!$C$2:$W$197,MATCH(Decomp!$I183,Data!$A$2:$A$197,0),MATCH(Decomp!Q$62,Data!$C$1:$W$1,0))*Decomp!Q$61</f>
        <v>0</v>
      </c>
      <c r="R183">
        <f>INDEX(Data!$C$2:$W$197,MATCH(Decomp!$I183,Data!$A$2:$A$197,0),MATCH(Decomp!R$62,Data!$C$1:$W$1,0))*Decomp!R$61</f>
        <v>0</v>
      </c>
      <c r="S183">
        <f>INDEX(Data!$C$2:$W$197,MATCH(Decomp!$I183,Data!$A$2:$A$197,0),MATCH(Decomp!S$62,Data!$C$1:$W$1,0))*Decomp!S$61</f>
        <v>0</v>
      </c>
      <c r="T183">
        <f>INDEX(Data!$C$2:$W$197,MATCH(Decomp!$I183,Data!$A$2:$A$197,0),MATCH(Decomp!T$62,Data!$C$1:$W$1,0))*Decomp!T$61</f>
        <v>0</v>
      </c>
      <c r="U183">
        <f>INDEX(Data!$C$2:$W$197,MATCH(Decomp!$I183,Data!$A$2:$A$197,0),MATCH(Decomp!U$62,Data!$C$1:$W$1,0))*Decomp!U$61</f>
        <v>2035.957672</v>
      </c>
      <c r="V183">
        <f>INDEX(Data!$C$2:$W$197,MATCH(Decomp!$I183,Data!$A$2:$A$197,0),MATCH(Decomp!V$62,Data!$C$1:$W$1,0))*Decomp!V$61</f>
        <v>0</v>
      </c>
      <c r="W183">
        <f>INDEX(Data!$C$2:$W$197,MATCH(Decomp!$I183,Data!$A$2:$A$197,0),MATCH(Decomp!W$62,Data!$C$1:$W$1,0))*Decomp!W$61</f>
        <v>0</v>
      </c>
      <c r="Y183" s="4"/>
    </row>
    <row r="184" spans="1:25" x14ac:dyDescent="0.3">
      <c r="A184">
        <f t="shared" si="17"/>
        <v>2021</v>
      </c>
      <c r="B184">
        <f t="shared" si="18"/>
        <v>10406.516009999999</v>
      </c>
      <c r="C184">
        <f t="shared" si="19"/>
        <v>11001.470946934904</v>
      </c>
      <c r="D184">
        <f t="shared" si="20"/>
        <v>-594.95493693490425</v>
      </c>
      <c r="E184">
        <f t="shared" si="21"/>
        <v>353971.37698321592</v>
      </c>
      <c r="F184">
        <f t="shared" si="23"/>
        <v>124884.05617083344</v>
      </c>
      <c r="G184" s="1">
        <f t="shared" si="16"/>
        <v>-5.7171385347717762E-2</v>
      </c>
      <c r="I184" s="2" t="s">
        <v>135</v>
      </c>
      <c r="J184">
        <v>10406.516009999999</v>
      </c>
      <c r="K184">
        <f t="shared" si="22"/>
        <v>13157.705457</v>
      </c>
      <c r="L184">
        <f>INDEX(Data!$C$2:$W$197,MATCH(Decomp!$I184,Data!$A$2:$A$197,0),MATCH(Decomp!L$62,Data!$C$1:$W$1,0))*Decomp!L$61</f>
        <v>1741.481434322</v>
      </c>
      <c r="M184">
        <f>INDEX(Data!$C$2:$W$197,MATCH(Decomp!$I184,Data!$A$2:$A$197,0),MATCH(Decomp!M$62,Data!$C$1:$W$1,0))*Decomp!M$61</f>
        <v>-286.4289483870968</v>
      </c>
      <c r="N184">
        <f>INDEX(Data!$C$2:$W$197,MATCH(Decomp!$I184,Data!$A$2:$A$197,0),MATCH(Decomp!N$62,Data!$C$1:$W$1,0))*Decomp!N$61</f>
        <v>-5603.0654000000004</v>
      </c>
      <c r="O184">
        <f>INDEX(Data!$C$2:$W$197,MATCH(Decomp!$I184,Data!$A$2:$A$197,0),MATCH(Decomp!O$62,Data!$C$1:$W$1,0))*Decomp!O$61</f>
        <v>0</v>
      </c>
      <c r="P184">
        <f>INDEX(Data!$C$2:$W$197,MATCH(Decomp!$I184,Data!$A$2:$A$197,0),MATCH(Decomp!P$62,Data!$C$1:$W$1,0))*Decomp!P$61</f>
        <v>0</v>
      </c>
      <c r="Q184">
        <f>INDEX(Data!$C$2:$W$197,MATCH(Decomp!$I184,Data!$A$2:$A$197,0),MATCH(Decomp!Q$62,Data!$C$1:$W$1,0))*Decomp!Q$61</f>
        <v>0</v>
      </c>
      <c r="R184">
        <f>INDEX(Data!$C$2:$W$197,MATCH(Decomp!$I184,Data!$A$2:$A$197,0),MATCH(Decomp!R$62,Data!$C$1:$W$1,0))*Decomp!R$61</f>
        <v>0</v>
      </c>
      <c r="S184">
        <f>INDEX(Data!$C$2:$W$197,MATCH(Decomp!$I184,Data!$A$2:$A$197,0),MATCH(Decomp!S$62,Data!$C$1:$W$1,0))*Decomp!S$61</f>
        <v>0</v>
      </c>
      <c r="T184">
        <f>INDEX(Data!$C$2:$W$197,MATCH(Decomp!$I184,Data!$A$2:$A$197,0),MATCH(Decomp!T$62,Data!$C$1:$W$1,0))*Decomp!T$61</f>
        <v>0</v>
      </c>
      <c r="U184">
        <f>INDEX(Data!$C$2:$W$197,MATCH(Decomp!$I184,Data!$A$2:$A$197,0),MATCH(Decomp!U$62,Data!$C$1:$W$1,0))*Decomp!U$61</f>
        <v>1991.7784039999999</v>
      </c>
      <c r="V184">
        <f>INDEX(Data!$C$2:$W$197,MATCH(Decomp!$I184,Data!$A$2:$A$197,0),MATCH(Decomp!V$62,Data!$C$1:$W$1,0))*Decomp!V$61</f>
        <v>0</v>
      </c>
      <c r="W184">
        <f>INDEX(Data!$C$2:$W$197,MATCH(Decomp!$I184,Data!$A$2:$A$197,0),MATCH(Decomp!W$62,Data!$C$1:$W$1,0))*Decomp!W$61</f>
        <v>0</v>
      </c>
      <c r="Y184" s="4"/>
    </row>
    <row r="185" spans="1:25" x14ac:dyDescent="0.3">
      <c r="A185">
        <f t="shared" si="17"/>
        <v>2021</v>
      </c>
      <c r="B185">
        <f t="shared" si="18"/>
        <v>8467.3382710000005</v>
      </c>
      <c r="C185">
        <f t="shared" si="19"/>
        <v>7587.4844486174952</v>
      </c>
      <c r="D185">
        <f t="shared" si="20"/>
        <v>879.85382238250531</v>
      </c>
      <c r="E185">
        <f t="shared" si="21"/>
        <v>774142.74876110523</v>
      </c>
      <c r="F185">
        <f t="shared" si="23"/>
        <v>2175060.8765593567</v>
      </c>
      <c r="G185" s="1">
        <f t="shared" si="16"/>
        <v>0.10391150019315264</v>
      </c>
      <c r="I185" s="2" t="s">
        <v>136</v>
      </c>
      <c r="J185">
        <v>8467.3382710000005</v>
      </c>
      <c r="K185">
        <f t="shared" si="22"/>
        <v>13157.705457</v>
      </c>
      <c r="L185">
        <f>INDEX(Data!$C$2:$W$197,MATCH(Decomp!$I185,Data!$A$2:$A$197,0),MATCH(Decomp!L$62,Data!$C$1:$W$1,0))*Decomp!L$61</f>
        <v>2608.87186049</v>
      </c>
      <c r="M185">
        <f>INDEX(Data!$C$2:$W$197,MATCH(Decomp!$I185,Data!$A$2:$A$197,0),MATCH(Decomp!M$62,Data!$C$1:$W$1,0))*Decomp!M$61</f>
        <v>-489.69173287250385</v>
      </c>
      <c r="N185">
        <f>INDEX(Data!$C$2:$W$197,MATCH(Decomp!$I185,Data!$A$2:$A$197,0),MATCH(Decomp!N$62,Data!$C$1:$W$1,0))*Decomp!N$61</f>
        <v>-5603.0654000000004</v>
      </c>
      <c r="O185">
        <f>INDEX(Data!$C$2:$W$197,MATCH(Decomp!$I185,Data!$A$2:$A$197,0),MATCH(Decomp!O$62,Data!$C$1:$W$1,0))*Decomp!O$61</f>
        <v>0</v>
      </c>
      <c r="P185">
        <f>INDEX(Data!$C$2:$W$197,MATCH(Decomp!$I185,Data!$A$2:$A$197,0),MATCH(Decomp!P$62,Data!$C$1:$W$1,0))*Decomp!P$61</f>
        <v>0</v>
      </c>
      <c r="Q185">
        <f>INDEX(Data!$C$2:$W$197,MATCH(Decomp!$I185,Data!$A$2:$A$197,0),MATCH(Decomp!Q$62,Data!$C$1:$W$1,0))*Decomp!Q$61</f>
        <v>0</v>
      </c>
      <c r="R185">
        <f>INDEX(Data!$C$2:$W$197,MATCH(Decomp!$I185,Data!$A$2:$A$197,0),MATCH(Decomp!R$62,Data!$C$1:$W$1,0))*Decomp!R$61</f>
        <v>0</v>
      </c>
      <c r="S185">
        <f>INDEX(Data!$C$2:$W$197,MATCH(Decomp!$I185,Data!$A$2:$A$197,0),MATCH(Decomp!S$62,Data!$C$1:$W$1,0))*Decomp!S$61</f>
        <v>0</v>
      </c>
      <c r="T185">
        <f>INDEX(Data!$C$2:$W$197,MATCH(Decomp!$I185,Data!$A$2:$A$197,0),MATCH(Decomp!T$62,Data!$C$1:$W$1,0))*Decomp!T$61</f>
        <v>0</v>
      </c>
      <c r="U185">
        <f>INDEX(Data!$C$2:$W$197,MATCH(Decomp!$I185,Data!$A$2:$A$197,0),MATCH(Decomp!U$62,Data!$C$1:$W$1,0))*Decomp!U$61</f>
        <v>1640.628164</v>
      </c>
      <c r="V185">
        <f>INDEX(Data!$C$2:$W$197,MATCH(Decomp!$I185,Data!$A$2:$A$197,0),MATCH(Decomp!V$62,Data!$C$1:$W$1,0))*Decomp!V$61</f>
        <v>0</v>
      </c>
      <c r="W185">
        <f>INDEX(Data!$C$2:$W$197,MATCH(Decomp!$I185,Data!$A$2:$A$197,0),MATCH(Decomp!W$62,Data!$C$1:$W$1,0))*Decomp!W$61</f>
        <v>-3726.9639000000002</v>
      </c>
      <c r="Y185" s="4"/>
    </row>
    <row r="186" spans="1:25" x14ac:dyDescent="0.3">
      <c r="A186">
        <f t="shared" si="17"/>
        <v>2021</v>
      </c>
      <c r="B186">
        <f t="shared" si="18"/>
        <v>17536.05299</v>
      </c>
      <c r="C186">
        <f t="shared" si="19"/>
        <v>16713.798671808094</v>
      </c>
      <c r="D186">
        <f t="shared" si="20"/>
        <v>822.25431819190635</v>
      </c>
      <c r="E186">
        <f t="shared" si="21"/>
        <v>676102.16378523677</v>
      </c>
      <c r="F186">
        <f t="shared" si="23"/>
        <v>3317.7028830028275</v>
      </c>
      <c r="G186" s="1">
        <f t="shared" ref="G186:G249" si="24">D186/B186</f>
        <v>4.6889360944609368E-2</v>
      </c>
      <c r="I186" s="2" t="s">
        <v>137</v>
      </c>
      <c r="J186">
        <v>17536.05299</v>
      </c>
      <c r="K186">
        <f t="shared" si="22"/>
        <v>13157.705457</v>
      </c>
      <c r="L186">
        <f>INDEX(Data!$C$2:$W$197,MATCH(Decomp!$I186,Data!$A$2:$A$197,0),MATCH(Decomp!L$62,Data!$C$1:$W$1,0))*Decomp!L$61</f>
        <v>2459.7983375700001</v>
      </c>
      <c r="M186">
        <f>INDEX(Data!$C$2:$W$197,MATCH(Decomp!$I186,Data!$A$2:$A$197,0),MATCH(Decomp!M$62,Data!$C$1:$W$1,0))*Decomp!M$61</f>
        <v>-561.65545476190482</v>
      </c>
      <c r="N186">
        <f>INDEX(Data!$C$2:$W$197,MATCH(Decomp!$I186,Data!$A$2:$A$197,0),MATCH(Decomp!N$62,Data!$C$1:$W$1,0))*Decomp!N$61</f>
        <v>-5603.0654000000004</v>
      </c>
      <c r="O186">
        <f>INDEX(Data!$C$2:$W$197,MATCH(Decomp!$I186,Data!$A$2:$A$197,0),MATCH(Decomp!O$62,Data!$C$1:$W$1,0))*Decomp!O$61</f>
        <v>0</v>
      </c>
      <c r="P186">
        <f>INDEX(Data!$C$2:$W$197,MATCH(Decomp!$I186,Data!$A$2:$A$197,0),MATCH(Decomp!P$62,Data!$C$1:$W$1,0))*Decomp!P$61</f>
        <v>0</v>
      </c>
      <c r="Q186">
        <f>INDEX(Data!$C$2:$W$197,MATCH(Decomp!$I186,Data!$A$2:$A$197,0),MATCH(Decomp!Q$62,Data!$C$1:$W$1,0))*Decomp!Q$61</f>
        <v>0</v>
      </c>
      <c r="R186">
        <f>INDEX(Data!$C$2:$W$197,MATCH(Decomp!$I186,Data!$A$2:$A$197,0),MATCH(Decomp!R$62,Data!$C$1:$W$1,0))*Decomp!R$61</f>
        <v>0</v>
      </c>
      <c r="S186">
        <f>INDEX(Data!$C$2:$W$197,MATCH(Decomp!$I186,Data!$A$2:$A$197,0),MATCH(Decomp!S$62,Data!$C$1:$W$1,0))*Decomp!S$61</f>
        <v>0</v>
      </c>
      <c r="T186">
        <f>INDEX(Data!$C$2:$W$197,MATCH(Decomp!$I186,Data!$A$2:$A$197,0),MATCH(Decomp!T$62,Data!$C$1:$W$1,0))*Decomp!T$61</f>
        <v>0</v>
      </c>
      <c r="U186">
        <f>INDEX(Data!$C$2:$W$197,MATCH(Decomp!$I186,Data!$A$2:$A$197,0),MATCH(Decomp!U$62,Data!$C$1:$W$1,0))*Decomp!U$61</f>
        <v>2063.0790320000001</v>
      </c>
      <c r="V186">
        <f>INDEX(Data!$C$2:$W$197,MATCH(Decomp!$I186,Data!$A$2:$A$197,0),MATCH(Decomp!V$62,Data!$C$1:$W$1,0))*Decomp!V$61</f>
        <v>5197.9367000000002</v>
      </c>
      <c r="W186">
        <f>INDEX(Data!$C$2:$W$197,MATCH(Decomp!$I186,Data!$A$2:$A$197,0),MATCH(Decomp!W$62,Data!$C$1:$W$1,0))*Decomp!W$61</f>
        <v>0</v>
      </c>
      <c r="Y186" s="4"/>
    </row>
    <row r="187" spans="1:25" x14ac:dyDescent="0.3">
      <c r="A187">
        <f t="shared" si="17"/>
        <v>2021</v>
      </c>
      <c r="B187">
        <f t="shared" si="18"/>
        <v>10936.479719999999</v>
      </c>
      <c r="C187">
        <f t="shared" si="19"/>
        <v>11012.965873227931</v>
      </c>
      <c r="D187">
        <f t="shared" si="20"/>
        <v>-76.486153227931936</v>
      </c>
      <c r="E187">
        <f t="shared" si="21"/>
        <v>5850.1316356066827</v>
      </c>
      <c r="F187">
        <f t="shared" si="23"/>
        <v>807734.43496795313</v>
      </c>
      <c r="G187" s="1">
        <f t="shared" si="24"/>
        <v>-6.9936721126139427E-3</v>
      </c>
      <c r="I187" s="2" t="s">
        <v>138</v>
      </c>
      <c r="J187">
        <v>10936.479719999999</v>
      </c>
      <c r="K187">
        <f t="shared" si="22"/>
        <v>13157.705457</v>
      </c>
      <c r="L187">
        <f>INDEX(Data!$C$2:$W$197,MATCH(Decomp!$I187,Data!$A$2:$A$197,0),MATCH(Decomp!L$62,Data!$C$1:$W$1,0))*Decomp!L$61</f>
        <v>2100.5551287839999</v>
      </c>
      <c r="M187">
        <f>INDEX(Data!$C$2:$W$197,MATCH(Decomp!$I187,Data!$A$2:$A$197,0),MATCH(Decomp!M$62,Data!$C$1:$W$1,0))*Decomp!M$61</f>
        <v>-673.33368855606761</v>
      </c>
      <c r="N187">
        <f>INDEX(Data!$C$2:$W$197,MATCH(Decomp!$I187,Data!$A$2:$A$197,0),MATCH(Decomp!N$62,Data!$C$1:$W$1,0))*Decomp!N$61</f>
        <v>-5603.0654000000004</v>
      </c>
      <c r="O187">
        <f>INDEX(Data!$C$2:$W$197,MATCH(Decomp!$I187,Data!$A$2:$A$197,0),MATCH(Decomp!O$62,Data!$C$1:$W$1,0))*Decomp!O$61</f>
        <v>0</v>
      </c>
      <c r="P187">
        <f>INDEX(Data!$C$2:$W$197,MATCH(Decomp!$I187,Data!$A$2:$A$197,0),MATCH(Decomp!P$62,Data!$C$1:$W$1,0))*Decomp!P$61</f>
        <v>0</v>
      </c>
      <c r="Q187">
        <f>INDEX(Data!$C$2:$W$197,MATCH(Decomp!$I187,Data!$A$2:$A$197,0),MATCH(Decomp!Q$62,Data!$C$1:$W$1,0))*Decomp!Q$61</f>
        <v>0</v>
      </c>
      <c r="R187">
        <f>INDEX(Data!$C$2:$W$197,MATCH(Decomp!$I187,Data!$A$2:$A$197,0),MATCH(Decomp!R$62,Data!$C$1:$W$1,0))*Decomp!R$61</f>
        <v>0</v>
      </c>
      <c r="S187">
        <f>INDEX(Data!$C$2:$W$197,MATCH(Decomp!$I187,Data!$A$2:$A$197,0),MATCH(Decomp!S$62,Data!$C$1:$W$1,0))*Decomp!S$61</f>
        <v>0</v>
      </c>
      <c r="T187">
        <f>INDEX(Data!$C$2:$W$197,MATCH(Decomp!$I187,Data!$A$2:$A$197,0),MATCH(Decomp!T$62,Data!$C$1:$W$1,0))*Decomp!T$61</f>
        <v>0</v>
      </c>
      <c r="U187">
        <f>INDEX(Data!$C$2:$W$197,MATCH(Decomp!$I187,Data!$A$2:$A$197,0),MATCH(Decomp!U$62,Data!$C$1:$W$1,0))*Decomp!U$61</f>
        <v>2031.1043759999998</v>
      </c>
      <c r="V187">
        <f>INDEX(Data!$C$2:$W$197,MATCH(Decomp!$I187,Data!$A$2:$A$197,0),MATCH(Decomp!V$62,Data!$C$1:$W$1,0))*Decomp!V$61</f>
        <v>0</v>
      </c>
      <c r="W187">
        <f>INDEX(Data!$C$2:$W$197,MATCH(Decomp!$I187,Data!$A$2:$A$197,0),MATCH(Decomp!W$62,Data!$C$1:$W$1,0))*Decomp!W$61</f>
        <v>0</v>
      </c>
      <c r="Y187" s="4"/>
    </row>
    <row r="188" spans="1:25" x14ac:dyDescent="0.3">
      <c r="A188">
        <f t="shared" si="17"/>
        <v>2021</v>
      </c>
      <c r="B188">
        <f t="shared" si="18"/>
        <v>11005.53254</v>
      </c>
      <c r="C188">
        <f t="shared" si="19"/>
        <v>11219.631823451045</v>
      </c>
      <c r="D188">
        <f t="shared" si="20"/>
        <v>-214.09928345104527</v>
      </c>
      <c r="E188">
        <f t="shared" si="21"/>
        <v>45838.503174251025</v>
      </c>
      <c r="F188">
        <f t="shared" si="23"/>
        <v>18937.373609803548</v>
      </c>
      <c r="G188" s="1">
        <f t="shared" si="24"/>
        <v>-1.9453786781593149E-2</v>
      </c>
      <c r="I188" s="2" t="s">
        <v>139</v>
      </c>
      <c r="J188">
        <v>11005.53254</v>
      </c>
      <c r="K188">
        <f t="shared" si="22"/>
        <v>13157.705457</v>
      </c>
      <c r="L188">
        <f>INDEX(Data!$C$2:$W$197,MATCH(Decomp!$I188,Data!$A$2:$A$197,0),MATCH(Decomp!L$62,Data!$C$1:$W$1,0))*Decomp!L$61</f>
        <v>2199.9357771300001</v>
      </c>
      <c r="M188">
        <f>INDEX(Data!$C$2:$W$197,MATCH(Decomp!$I188,Data!$A$2:$A$197,0),MATCH(Decomp!M$62,Data!$C$1:$W$1,0))*Decomp!M$61</f>
        <v>-575.0412586789555</v>
      </c>
      <c r="N188">
        <f>INDEX(Data!$C$2:$W$197,MATCH(Decomp!$I188,Data!$A$2:$A$197,0),MATCH(Decomp!N$62,Data!$C$1:$W$1,0))*Decomp!N$61</f>
        <v>-5603.0654000000004</v>
      </c>
      <c r="O188">
        <f>INDEX(Data!$C$2:$W$197,MATCH(Decomp!$I188,Data!$A$2:$A$197,0),MATCH(Decomp!O$62,Data!$C$1:$W$1,0))*Decomp!O$61</f>
        <v>0</v>
      </c>
      <c r="P188">
        <f>INDEX(Data!$C$2:$W$197,MATCH(Decomp!$I188,Data!$A$2:$A$197,0),MATCH(Decomp!P$62,Data!$C$1:$W$1,0))*Decomp!P$61</f>
        <v>0</v>
      </c>
      <c r="Q188">
        <f>INDEX(Data!$C$2:$W$197,MATCH(Decomp!$I188,Data!$A$2:$A$197,0),MATCH(Decomp!Q$62,Data!$C$1:$W$1,0))*Decomp!Q$61</f>
        <v>0</v>
      </c>
      <c r="R188">
        <f>INDEX(Data!$C$2:$W$197,MATCH(Decomp!$I188,Data!$A$2:$A$197,0),MATCH(Decomp!R$62,Data!$C$1:$W$1,0))*Decomp!R$61</f>
        <v>0</v>
      </c>
      <c r="S188">
        <f>INDEX(Data!$C$2:$W$197,MATCH(Decomp!$I188,Data!$A$2:$A$197,0),MATCH(Decomp!S$62,Data!$C$1:$W$1,0))*Decomp!S$61</f>
        <v>0</v>
      </c>
      <c r="T188">
        <f>INDEX(Data!$C$2:$W$197,MATCH(Decomp!$I188,Data!$A$2:$A$197,0),MATCH(Decomp!T$62,Data!$C$1:$W$1,0))*Decomp!T$61</f>
        <v>0</v>
      </c>
      <c r="U188">
        <f>INDEX(Data!$C$2:$W$197,MATCH(Decomp!$I188,Data!$A$2:$A$197,0),MATCH(Decomp!U$62,Data!$C$1:$W$1,0))*Decomp!U$61</f>
        <v>2040.0972479999998</v>
      </c>
      <c r="V188">
        <f>INDEX(Data!$C$2:$W$197,MATCH(Decomp!$I188,Data!$A$2:$A$197,0),MATCH(Decomp!V$62,Data!$C$1:$W$1,0))*Decomp!V$61</f>
        <v>0</v>
      </c>
      <c r="W188">
        <f>INDEX(Data!$C$2:$W$197,MATCH(Decomp!$I188,Data!$A$2:$A$197,0),MATCH(Decomp!W$62,Data!$C$1:$W$1,0))*Decomp!W$61</f>
        <v>0</v>
      </c>
      <c r="Y188" s="4"/>
    </row>
    <row r="189" spans="1:25" x14ac:dyDescent="0.3">
      <c r="A189">
        <f t="shared" si="17"/>
        <v>2021</v>
      </c>
      <c r="B189">
        <f t="shared" si="18"/>
        <v>10515.45858</v>
      </c>
      <c r="C189">
        <f t="shared" si="19"/>
        <v>12552.575516177047</v>
      </c>
      <c r="D189">
        <f t="shared" si="20"/>
        <v>-2037.1169361770462</v>
      </c>
      <c r="E189">
        <f t="shared" si="21"/>
        <v>4149845.4116593557</v>
      </c>
      <c r="F189">
        <f t="shared" si="23"/>
        <v>3323393.3621506183</v>
      </c>
      <c r="G189" s="1">
        <f t="shared" si="24"/>
        <v>-0.19372592461650362</v>
      </c>
      <c r="I189" s="2" t="s">
        <v>140</v>
      </c>
      <c r="J189">
        <v>10515.45858</v>
      </c>
      <c r="K189">
        <f t="shared" si="22"/>
        <v>13157.705457</v>
      </c>
      <c r="L189">
        <f>INDEX(Data!$C$2:$W$197,MATCH(Decomp!$I189,Data!$A$2:$A$197,0),MATCH(Decomp!L$62,Data!$C$1:$W$1,0))*Decomp!L$61</f>
        <v>2053.7569135580002</v>
      </c>
      <c r="M189">
        <f>INDEX(Data!$C$2:$W$197,MATCH(Decomp!$I189,Data!$A$2:$A$197,0),MATCH(Decomp!M$62,Data!$C$1:$W$1,0))*Decomp!M$61</f>
        <v>-611.03790238095246</v>
      </c>
      <c r="N189">
        <f>INDEX(Data!$C$2:$W$197,MATCH(Decomp!$I189,Data!$A$2:$A$197,0),MATCH(Decomp!N$62,Data!$C$1:$W$1,0))*Decomp!N$61</f>
        <v>-5603.0654000000004</v>
      </c>
      <c r="O189">
        <f>INDEX(Data!$C$2:$W$197,MATCH(Decomp!$I189,Data!$A$2:$A$197,0),MATCH(Decomp!O$62,Data!$C$1:$W$1,0))*Decomp!O$61</f>
        <v>0</v>
      </c>
      <c r="P189">
        <f>INDEX(Data!$C$2:$W$197,MATCH(Decomp!$I189,Data!$A$2:$A$197,0),MATCH(Decomp!P$62,Data!$C$1:$W$1,0))*Decomp!P$61</f>
        <v>0</v>
      </c>
      <c r="Q189">
        <f>INDEX(Data!$C$2:$W$197,MATCH(Decomp!$I189,Data!$A$2:$A$197,0),MATCH(Decomp!Q$62,Data!$C$1:$W$1,0))*Decomp!Q$61</f>
        <v>0</v>
      </c>
      <c r="R189">
        <f>INDEX(Data!$C$2:$W$197,MATCH(Decomp!$I189,Data!$A$2:$A$197,0),MATCH(Decomp!R$62,Data!$C$1:$W$1,0))*Decomp!R$61</f>
        <v>0</v>
      </c>
      <c r="S189">
        <f>INDEX(Data!$C$2:$W$197,MATCH(Decomp!$I189,Data!$A$2:$A$197,0),MATCH(Decomp!S$62,Data!$C$1:$W$1,0))*Decomp!S$61</f>
        <v>1490.1389999999999</v>
      </c>
      <c r="T189">
        <f>INDEX(Data!$C$2:$W$197,MATCH(Decomp!$I189,Data!$A$2:$A$197,0),MATCH(Decomp!T$62,Data!$C$1:$W$1,0))*Decomp!T$61</f>
        <v>0</v>
      </c>
      <c r="U189">
        <f>INDEX(Data!$C$2:$W$197,MATCH(Decomp!$I189,Data!$A$2:$A$197,0),MATCH(Decomp!U$62,Data!$C$1:$W$1,0))*Decomp!U$61</f>
        <v>2065.077448</v>
      </c>
      <c r="V189">
        <f>INDEX(Data!$C$2:$W$197,MATCH(Decomp!$I189,Data!$A$2:$A$197,0),MATCH(Decomp!V$62,Data!$C$1:$W$1,0))*Decomp!V$61</f>
        <v>0</v>
      </c>
      <c r="W189">
        <f>INDEX(Data!$C$2:$W$197,MATCH(Decomp!$I189,Data!$A$2:$A$197,0),MATCH(Decomp!W$62,Data!$C$1:$W$1,0))*Decomp!W$61</f>
        <v>0</v>
      </c>
      <c r="Y189" s="4"/>
    </row>
    <row r="190" spans="1:25" x14ac:dyDescent="0.3">
      <c r="A190">
        <f t="shared" si="17"/>
        <v>2021</v>
      </c>
      <c r="B190">
        <f t="shared" si="18"/>
        <v>12517.32021</v>
      </c>
      <c r="C190">
        <f t="shared" si="19"/>
        <v>14613.145149106373</v>
      </c>
      <c r="D190">
        <f t="shared" si="20"/>
        <v>-2095.8249391063728</v>
      </c>
      <c r="E190">
        <f t="shared" si="21"/>
        <v>4392482.1753802309</v>
      </c>
      <c r="F190">
        <f t="shared" si="23"/>
        <v>3446.6296079498134</v>
      </c>
      <c r="G190" s="1">
        <f t="shared" si="24"/>
        <v>-0.16743399577107829</v>
      </c>
      <c r="I190" s="2" t="s">
        <v>141</v>
      </c>
      <c r="J190">
        <v>12517.32021</v>
      </c>
      <c r="K190">
        <f t="shared" si="22"/>
        <v>13157.705457</v>
      </c>
      <c r="L190">
        <f>INDEX(Data!$C$2:$W$197,MATCH(Decomp!$I190,Data!$A$2:$A$197,0),MATCH(Decomp!L$62,Data!$C$1:$W$1,0))*Decomp!L$61</f>
        <v>4339.7616797499995</v>
      </c>
      <c r="M190">
        <f>INDEX(Data!$C$2:$W$197,MATCH(Decomp!$I190,Data!$A$2:$A$197,0),MATCH(Decomp!M$62,Data!$C$1:$W$1,0))*Decomp!M$61</f>
        <v>-480.89773164362532</v>
      </c>
      <c r="N190">
        <f>INDEX(Data!$C$2:$W$197,MATCH(Decomp!$I190,Data!$A$2:$A$197,0),MATCH(Decomp!N$62,Data!$C$1:$W$1,0))*Decomp!N$61</f>
        <v>-5603.0654000000004</v>
      </c>
      <c r="O190">
        <f>INDEX(Data!$C$2:$W$197,MATCH(Decomp!$I190,Data!$A$2:$A$197,0),MATCH(Decomp!O$62,Data!$C$1:$W$1,0))*Decomp!O$61</f>
        <v>0</v>
      </c>
      <c r="P190">
        <f>INDEX(Data!$C$2:$W$197,MATCH(Decomp!$I190,Data!$A$2:$A$197,0),MATCH(Decomp!P$62,Data!$C$1:$W$1,0))*Decomp!P$61</f>
        <v>0</v>
      </c>
      <c r="Q190">
        <f>INDEX(Data!$C$2:$W$197,MATCH(Decomp!$I190,Data!$A$2:$A$197,0),MATCH(Decomp!Q$62,Data!$C$1:$W$1,0))*Decomp!Q$61</f>
        <v>0</v>
      </c>
      <c r="R190">
        <f>INDEX(Data!$C$2:$W$197,MATCH(Decomp!$I190,Data!$A$2:$A$197,0),MATCH(Decomp!R$62,Data!$C$1:$W$1,0))*Decomp!R$61</f>
        <v>0</v>
      </c>
      <c r="S190">
        <f>INDEX(Data!$C$2:$W$197,MATCH(Decomp!$I190,Data!$A$2:$A$197,0),MATCH(Decomp!S$62,Data!$C$1:$W$1,0))*Decomp!S$61</f>
        <v>1490.1389999999999</v>
      </c>
      <c r="T190">
        <f>INDEX(Data!$C$2:$W$197,MATCH(Decomp!$I190,Data!$A$2:$A$197,0),MATCH(Decomp!T$62,Data!$C$1:$W$1,0))*Decomp!T$61</f>
        <v>0</v>
      </c>
      <c r="U190">
        <f>INDEX(Data!$C$2:$W$197,MATCH(Decomp!$I190,Data!$A$2:$A$197,0),MATCH(Decomp!U$62,Data!$C$1:$W$1,0))*Decomp!U$61</f>
        <v>1709.502144</v>
      </c>
      <c r="V190">
        <f>INDEX(Data!$C$2:$W$197,MATCH(Decomp!$I190,Data!$A$2:$A$197,0),MATCH(Decomp!V$62,Data!$C$1:$W$1,0))*Decomp!V$61</f>
        <v>0</v>
      </c>
      <c r="W190">
        <f>INDEX(Data!$C$2:$W$197,MATCH(Decomp!$I190,Data!$A$2:$A$197,0),MATCH(Decomp!W$62,Data!$C$1:$W$1,0))*Decomp!W$61</f>
        <v>0</v>
      </c>
      <c r="Y190" s="4"/>
    </row>
    <row r="191" spans="1:25" x14ac:dyDescent="0.3">
      <c r="A191">
        <f t="shared" si="17"/>
        <v>2021</v>
      </c>
      <c r="B191">
        <f t="shared" si="18"/>
        <v>19053.203979999998</v>
      </c>
      <c r="C191">
        <f t="shared" si="19"/>
        <v>14907.862794638695</v>
      </c>
      <c r="D191">
        <f t="shared" si="20"/>
        <v>4145.3411853613034</v>
      </c>
      <c r="E191">
        <f t="shared" si="21"/>
        <v>17183853.543052655</v>
      </c>
      <c r="F191">
        <f t="shared" si="23"/>
        <v>38952154.593202874</v>
      </c>
      <c r="G191" s="1">
        <f t="shared" si="24"/>
        <v>0.21756661975133609</v>
      </c>
      <c r="I191" s="2" t="s">
        <v>142</v>
      </c>
      <c r="J191">
        <v>19053.203979999998</v>
      </c>
      <c r="K191">
        <f t="shared" si="22"/>
        <v>13157.705457</v>
      </c>
      <c r="L191">
        <f>INDEX(Data!$C$2:$W$197,MATCH(Decomp!$I191,Data!$A$2:$A$197,0),MATCH(Decomp!L$62,Data!$C$1:$W$1,0))*Decomp!L$61</f>
        <v>4604.0200742900006</v>
      </c>
      <c r="M191">
        <f>INDEX(Data!$C$2:$W$197,MATCH(Decomp!$I191,Data!$A$2:$A$197,0),MATCH(Decomp!M$62,Data!$C$1:$W$1,0))*Decomp!M$61</f>
        <v>-492.76207665130573</v>
      </c>
      <c r="N191">
        <f>INDEX(Data!$C$2:$W$197,MATCH(Decomp!$I191,Data!$A$2:$A$197,0),MATCH(Decomp!N$62,Data!$C$1:$W$1,0))*Decomp!N$61</f>
        <v>-5603.0654000000004</v>
      </c>
      <c r="O191">
        <f>INDEX(Data!$C$2:$W$197,MATCH(Decomp!$I191,Data!$A$2:$A$197,0),MATCH(Decomp!O$62,Data!$C$1:$W$1,0))*Decomp!O$61</f>
        <v>0</v>
      </c>
      <c r="P191">
        <f>INDEX(Data!$C$2:$W$197,MATCH(Decomp!$I191,Data!$A$2:$A$197,0),MATCH(Decomp!P$62,Data!$C$1:$W$1,0))*Decomp!P$61</f>
        <v>0</v>
      </c>
      <c r="Q191">
        <f>INDEX(Data!$C$2:$W$197,MATCH(Decomp!$I191,Data!$A$2:$A$197,0),MATCH(Decomp!Q$62,Data!$C$1:$W$1,0))*Decomp!Q$61</f>
        <v>0</v>
      </c>
      <c r="R191">
        <f>INDEX(Data!$C$2:$W$197,MATCH(Decomp!$I191,Data!$A$2:$A$197,0),MATCH(Decomp!R$62,Data!$C$1:$W$1,0))*Decomp!R$61</f>
        <v>0</v>
      </c>
      <c r="S191">
        <f>INDEX(Data!$C$2:$W$197,MATCH(Decomp!$I191,Data!$A$2:$A$197,0),MATCH(Decomp!S$62,Data!$C$1:$W$1,0))*Decomp!S$61</f>
        <v>1490.1389999999999</v>
      </c>
      <c r="T191">
        <f>INDEX(Data!$C$2:$W$197,MATCH(Decomp!$I191,Data!$A$2:$A$197,0),MATCH(Decomp!T$62,Data!$C$1:$W$1,0))*Decomp!T$61</f>
        <v>0</v>
      </c>
      <c r="U191">
        <f>INDEX(Data!$C$2:$W$197,MATCH(Decomp!$I191,Data!$A$2:$A$197,0),MATCH(Decomp!U$62,Data!$C$1:$W$1,0))*Decomp!U$61</f>
        <v>1751.82574</v>
      </c>
      <c r="V191">
        <f>INDEX(Data!$C$2:$W$197,MATCH(Decomp!$I191,Data!$A$2:$A$197,0),MATCH(Decomp!V$62,Data!$C$1:$W$1,0))*Decomp!V$61</f>
        <v>0</v>
      </c>
      <c r="W191">
        <f>INDEX(Data!$C$2:$W$197,MATCH(Decomp!$I191,Data!$A$2:$A$197,0),MATCH(Decomp!W$62,Data!$C$1:$W$1,0))*Decomp!W$61</f>
        <v>0</v>
      </c>
      <c r="Y191" s="4"/>
    </row>
    <row r="192" spans="1:25" x14ac:dyDescent="0.3">
      <c r="A192">
        <f t="shared" ref="A192:A255" si="25">YEAR(I192)</f>
        <v>2021</v>
      </c>
      <c r="B192">
        <f t="shared" ref="B192:B255" si="26">J192</f>
        <v>18598.662059999999</v>
      </c>
      <c r="C192">
        <f t="shared" ref="C192:C255" si="27">SUM(K192:W192)</f>
        <v>16335.34840874857</v>
      </c>
      <c r="D192">
        <f t="shared" ref="D192:D255" si="28">B192-C192</f>
        <v>2263.3136512514284</v>
      </c>
      <c r="E192">
        <f t="shared" ref="E192:E255" si="29">D192^2</f>
        <v>5122588.6839410728</v>
      </c>
      <c r="F192">
        <f t="shared" si="23"/>
        <v>3542027.6391476966</v>
      </c>
      <c r="G192" s="1">
        <f t="shared" si="24"/>
        <v>0.12169228323789591</v>
      </c>
      <c r="I192" s="2" t="s">
        <v>143</v>
      </c>
      <c r="J192">
        <v>18598.662059999999</v>
      </c>
      <c r="K192">
        <f t="shared" ref="K192:K255" si="30">$K$61</f>
        <v>13157.705457</v>
      </c>
      <c r="L192">
        <f>INDEX(Data!$C$2:$W$197,MATCH(Decomp!$I192,Data!$A$2:$A$197,0),MATCH(Decomp!L$62,Data!$C$1:$W$1,0))*Decomp!L$61</f>
        <v>5627.2155643200003</v>
      </c>
      <c r="M192">
        <f>INDEX(Data!$C$2:$W$197,MATCH(Decomp!$I192,Data!$A$2:$A$197,0),MATCH(Decomp!M$62,Data!$C$1:$W$1,0))*Decomp!M$61</f>
        <v>-593.99982857142868</v>
      </c>
      <c r="N192">
        <f>INDEX(Data!$C$2:$W$197,MATCH(Decomp!$I192,Data!$A$2:$A$197,0),MATCH(Decomp!N$62,Data!$C$1:$W$1,0))*Decomp!N$61</f>
        <v>-5603.0654000000004</v>
      </c>
      <c r="O192">
        <f>INDEX(Data!$C$2:$W$197,MATCH(Decomp!$I192,Data!$A$2:$A$197,0),MATCH(Decomp!O$62,Data!$C$1:$W$1,0))*Decomp!O$61</f>
        <v>0</v>
      </c>
      <c r="P192">
        <f>INDEX(Data!$C$2:$W$197,MATCH(Decomp!$I192,Data!$A$2:$A$197,0),MATCH(Decomp!P$62,Data!$C$1:$W$1,0))*Decomp!P$61</f>
        <v>0</v>
      </c>
      <c r="Q192">
        <f>INDEX(Data!$C$2:$W$197,MATCH(Decomp!$I192,Data!$A$2:$A$197,0),MATCH(Decomp!Q$62,Data!$C$1:$W$1,0))*Decomp!Q$61</f>
        <v>0</v>
      </c>
      <c r="R192">
        <f>INDEX(Data!$C$2:$W$197,MATCH(Decomp!$I192,Data!$A$2:$A$197,0),MATCH(Decomp!R$62,Data!$C$1:$W$1,0))*Decomp!R$61</f>
        <v>0</v>
      </c>
      <c r="S192">
        <f>INDEX(Data!$C$2:$W$197,MATCH(Decomp!$I192,Data!$A$2:$A$197,0),MATCH(Decomp!S$62,Data!$C$1:$W$1,0))*Decomp!S$61</f>
        <v>1490.1389999999999</v>
      </c>
      <c r="T192">
        <f>INDEX(Data!$C$2:$W$197,MATCH(Decomp!$I192,Data!$A$2:$A$197,0),MATCH(Decomp!T$62,Data!$C$1:$W$1,0))*Decomp!T$61</f>
        <v>0</v>
      </c>
      <c r="U192">
        <f>INDEX(Data!$C$2:$W$197,MATCH(Decomp!$I192,Data!$A$2:$A$197,0),MATCH(Decomp!U$62,Data!$C$1:$W$1,0))*Decomp!U$61</f>
        <v>2257.3536159999999</v>
      </c>
      <c r="V192">
        <f>INDEX(Data!$C$2:$W$197,MATCH(Decomp!$I192,Data!$A$2:$A$197,0),MATCH(Decomp!V$62,Data!$C$1:$W$1,0))*Decomp!V$61</f>
        <v>0</v>
      </c>
      <c r="W192">
        <f>INDEX(Data!$C$2:$W$197,MATCH(Decomp!$I192,Data!$A$2:$A$197,0),MATCH(Decomp!W$62,Data!$C$1:$W$1,0))*Decomp!W$61</f>
        <v>0</v>
      </c>
      <c r="Y192" s="4"/>
    </row>
    <row r="193" spans="1:25" x14ac:dyDescent="0.3">
      <c r="A193">
        <f t="shared" si="25"/>
        <v>2021</v>
      </c>
      <c r="B193">
        <f t="shared" si="26"/>
        <v>18090.822080000002</v>
      </c>
      <c r="C193">
        <f t="shared" si="27"/>
        <v>18660.484180850799</v>
      </c>
      <c r="D193">
        <f t="shared" si="28"/>
        <v>-569.66210085079729</v>
      </c>
      <c r="E193">
        <f t="shared" si="29"/>
        <v>324514.90914574394</v>
      </c>
      <c r="F193">
        <f t="shared" ref="F193:F256" si="31">POWER(D193-D192,2)</f>
        <v>8025751.6119991709</v>
      </c>
      <c r="G193" s="1">
        <f t="shared" si="24"/>
        <v>-3.1489011297091772E-2</v>
      </c>
      <c r="I193" s="2" t="s">
        <v>144</v>
      </c>
      <c r="J193">
        <v>18090.822080000002</v>
      </c>
      <c r="K193">
        <f t="shared" si="30"/>
        <v>13157.705457</v>
      </c>
      <c r="L193">
        <f>INDEX(Data!$C$2:$W$197,MATCH(Decomp!$I193,Data!$A$2:$A$197,0),MATCH(Decomp!L$62,Data!$C$1:$W$1,0))*Decomp!L$61</f>
        <v>5033.0838103699998</v>
      </c>
      <c r="M193">
        <f>INDEX(Data!$C$2:$W$197,MATCH(Decomp!$I193,Data!$A$2:$A$197,0),MATCH(Decomp!M$62,Data!$C$1:$W$1,0))*Decomp!M$61</f>
        <v>-538.77896251920129</v>
      </c>
      <c r="N193">
        <f>INDEX(Data!$C$2:$W$197,MATCH(Decomp!$I193,Data!$A$2:$A$197,0),MATCH(Decomp!N$62,Data!$C$1:$W$1,0))*Decomp!N$61</f>
        <v>-5603.0654000000004</v>
      </c>
      <c r="O193">
        <f>INDEX(Data!$C$2:$W$197,MATCH(Decomp!$I193,Data!$A$2:$A$197,0),MATCH(Decomp!O$62,Data!$C$1:$W$1,0))*Decomp!O$61</f>
        <v>0</v>
      </c>
      <c r="P193">
        <f>INDEX(Data!$C$2:$W$197,MATCH(Decomp!$I193,Data!$A$2:$A$197,0),MATCH(Decomp!P$62,Data!$C$1:$W$1,0))*Decomp!P$61</f>
        <v>0</v>
      </c>
      <c r="Q193">
        <f>INDEX(Data!$C$2:$W$197,MATCH(Decomp!$I193,Data!$A$2:$A$197,0),MATCH(Decomp!Q$62,Data!$C$1:$W$1,0))*Decomp!Q$61</f>
        <v>4790.9822999999997</v>
      </c>
      <c r="R193">
        <f>INDEX(Data!$C$2:$W$197,MATCH(Decomp!$I193,Data!$A$2:$A$197,0),MATCH(Decomp!R$62,Data!$C$1:$W$1,0))*Decomp!R$61</f>
        <v>0</v>
      </c>
      <c r="S193">
        <f>INDEX(Data!$C$2:$W$197,MATCH(Decomp!$I193,Data!$A$2:$A$197,0),MATCH(Decomp!S$62,Data!$C$1:$W$1,0))*Decomp!S$61</f>
        <v>0</v>
      </c>
      <c r="T193">
        <f>INDEX(Data!$C$2:$W$197,MATCH(Decomp!$I193,Data!$A$2:$A$197,0),MATCH(Decomp!T$62,Data!$C$1:$W$1,0))*Decomp!T$61</f>
        <v>0</v>
      </c>
      <c r="U193">
        <f>INDEX(Data!$C$2:$W$197,MATCH(Decomp!$I193,Data!$A$2:$A$197,0),MATCH(Decomp!U$62,Data!$C$1:$W$1,0))*Decomp!U$61</f>
        <v>1820.5569760000001</v>
      </c>
      <c r="V193">
        <f>INDEX(Data!$C$2:$W$197,MATCH(Decomp!$I193,Data!$A$2:$A$197,0),MATCH(Decomp!V$62,Data!$C$1:$W$1,0))*Decomp!V$61</f>
        <v>0</v>
      </c>
      <c r="W193">
        <f>INDEX(Data!$C$2:$W$197,MATCH(Decomp!$I193,Data!$A$2:$A$197,0),MATCH(Decomp!W$62,Data!$C$1:$W$1,0))*Decomp!W$61</f>
        <v>0</v>
      </c>
      <c r="Y193" s="4"/>
    </row>
    <row r="194" spans="1:25" x14ac:dyDescent="0.3">
      <c r="A194">
        <f t="shared" si="25"/>
        <v>2021</v>
      </c>
      <c r="B194">
        <f t="shared" si="26"/>
        <v>19751.10684</v>
      </c>
      <c r="C194">
        <f t="shared" si="27"/>
        <v>18777.24812749687</v>
      </c>
      <c r="D194">
        <f t="shared" si="28"/>
        <v>973.85871250312994</v>
      </c>
      <c r="E194">
        <f t="shared" si="29"/>
        <v>948400.79191825388</v>
      </c>
      <c r="F194">
        <f t="shared" si="31"/>
        <v>2382456.5012567691</v>
      </c>
      <c r="G194" s="1">
        <f t="shared" si="24"/>
        <v>4.9306538635640836E-2</v>
      </c>
      <c r="I194" s="2" t="s">
        <v>145</v>
      </c>
      <c r="J194">
        <v>19751.10684</v>
      </c>
      <c r="K194">
        <f t="shared" si="30"/>
        <v>13157.705457</v>
      </c>
      <c r="L194">
        <f>INDEX(Data!$C$2:$W$197,MATCH(Decomp!$I194,Data!$A$2:$A$197,0),MATCH(Decomp!L$62,Data!$C$1:$W$1,0))*Decomp!L$61</f>
        <v>4419.6785764600008</v>
      </c>
      <c r="M194">
        <f>INDEX(Data!$C$2:$W$197,MATCH(Decomp!$I194,Data!$A$2:$A$197,0),MATCH(Decomp!M$62,Data!$C$1:$W$1,0))*Decomp!M$61</f>
        <v>-312.56747396313364</v>
      </c>
      <c r="N194">
        <f>INDEX(Data!$C$2:$W$197,MATCH(Decomp!$I194,Data!$A$2:$A$197,0),MATCH(Decomp!N$62,Data!$C$1:$W$1,0))*Decomp!N$61</f>
        <v>-5603.0654000000004</v>
      </c>
      <c r="O194">
        <f>INDEX(Data!$C$2:$W$197,MATCH(Decomp!$I194,Data!$A$2:$A$197,0),MATCH(Decomp!O$62,Data!$C$1:$W$1,0))*Decomp!O$61</f>
        <v>0</v>
      </c>
      <c r="P194">
        <f>INDEX(Data!$C$2:$W$197,MATCH(Decomp!$I194,Data!$A$2:$A$197,0),MATCH(Decomp!P$62,Data!$C$1:$W$1,0))*Decomp!P$61</f>
        <v>0</v>
      </c>
      <c r="Q194">
        <f>INDEX(Data!$C$2:$W$197,MATCH(Decomp!$I194,Data!$A$2:$A$197,0),MATCH(Decomp!Q$62,Data!$C$1:$W$1,0))*Decomp!Q$61</f>
        <v>4790.9822999999997</v>
      </c>
      <c r="R194">
        <f>INDEX(Data!$C$2:$W$197,MATCH(Decomp!$I194,Data!$A$2:$A$197,0),MATCH(Decomp!R$62,Data!$C$1:$W$1,0))*Decomp!R$61</f>
        <v>0</v>
      </c>
      <c r="S194">
        <f>INDEX(Data!$C$2:$W$197,MATCH(Decomp!$I194,Data!$A$2:$A$197,0),MATCH(Decomp!S$62,Data!$C$1:$W$1,0))*Decomp!S$61</f>
        <v>0</v>
      </c>
      <c r="T194">
        <f>INDEX(Data!$C$2:$W$197,MATCH(Decomp!$I194,Data!$A$2:$A$197,0),MATCH(Decomp!T$62,Data!$C$1:$W$1,0))*Decomp!T$61</f>
        <v>0</v>
      </c>
      <c r="U194">
        <f>INDEX(Data!$C$2:$W$197,MATCH(Decomp!$I194,Data!$A$2:$A$197,0),MATCH(Decomp!U$62,Data!$C$1:$W$1,0))*Decomp!U$61</f>
        <v>2324.5146679999998</v>
      </c>
      <c r="V194">
        <f>INDEX(Data!$C$2:$W$197,MATCH(Decomp!$I194,Data!$A$2:$A$197,0),MATCH(Decomp!V$62,Data!$C$1:$W$1,0))*Decomp!V$61</f>
        <v>0</v>
      </c>
      <c r="W194">
        <f>INDEX(Data!$C$2:$W$197,MATCH(Decomp!$I194,Data!$A$2:$A$197,0),MATCH(Decomp!W$62,Data!$C$1:$W$1,0))*Decomp!W$61</f>
        <v>0</v>
      </c>
      <c r="Y194" s="4"/>
    </row>
    <row r="195" spans="1:25" x14ac:dyDescent="0.3">
      <c r="A195">
        <f t="shared" si="25"/>
        <v>2021</v>
      </c>
      <c r="B195">
        <f t="shared" si="26"/>
        <v>19007.280500000001</v>
      </c>
      <c r="C195">
        <f t="shared" si="27"/>
        <v>20330.379336221675</v>
      </c>
      <c r="D195">
        <f t="shared" si="28"/>
        <v>-1323.098836221674</v>
      </c>
      <c r="E195">
        <f t="shared" si="29"/>
        <v>1750590.5304111482</v>
      </c>
      <c r="F195">
        <f t="shared" si="31"/>
        <v>5276013.9806438601</v>
      </c>
      <c r="G195" s="1">
        <f t="shared" si="24"/>
        <v>-6.9610107359739021E-2</v>
      </c>
      <c r="I195" s="2" t="s">
        <v>146</v>
      </c>
      <c r="J195">
        <v>19007.280500000001</v>
      </c>
      <c r="K195">
        <f t="shared" si="30"/>
        <v>13157.705457</v>
      </c>
      <c r="L195">
        <f>INDEX(Data!$C$2:$W$197,MATCH(Decomp!$I195,Data!$A$2:$A$197,0),MATCH(Decomp!L$62,Data!$C$1:$W$1,0))*Decomp!L$61</f>
        <v>5930.7709988100005</v>
      </c>
      <c r="M195">
        <f>INDEX(Data!$C$2:$W$197,MATCH(Decomp!$I195,Data!$A$2:$A$197,0),MATCH(Decomp!M$62,Data!$C$1:$W$1,0))*Decomp!M$61</f>
        <v>-276.95216758832566</v>
      </c>
      <c r="N195">
        <f>INDEX(Data!$C$2:$W$197,MATCH(Decomp!$I195,Data!$A$2:$A$197,0),MATCH(Decomp!N$62,Data!$C$1:$W$1,0))*Decomp!N$61</f>
        <v>-5603.0654000000004</v>
      </c>
      <c r="O195">
        <f>INDEX(Data!$C$2:$W$197,MATCH(Decomp!$I195,Data!$A$2:$A$197,0),MATCH(Decomp!O$62,Data!$C$1:$W$1,0))*Decomp!O$61</f>
        <v>0</v>
      </c>
      <c r="P195">
        <f>INDEX(Data!$C$2:$W$197,MATCH(Decomp!$I195,Data!$A$2:$A$197,0),MATCH(Decomp!P$62,Data!$C$1:$W$1,0))*Decomp!P$61</f>
        <v>0</v>
      </c>
      <c r="Q195">
        <f>INDEX(Data!$C$2:$W$197,MATCH(Decomp!$I195,Data!$A$2:$A$197,0),MATCH(Decomp!Q$62,Data!$C$1:$W$1,0))*Decomp!Q$61</f>
        <v>4790.9822999999997</v>
      </c>
      <c r="R195">
        <f>INDEX(Data!$C$2:$W$197,MATCH(Decomp!$I195,Data!$A$2:$A$197,0),MATCH(Decomp!R$62,Data!$C$1:$W$1,0))*Decomp!R$61</f>
        <v>0</v>
      </c>
      <c r="S195">
        <f>INDEX(Data!$C$2:$W$197,MATCH(Decomp!$I195,Data!$A$2:$A$197,0),MATCH(Decomp!S$62,Data!$C$1:$W$1,0))*Decomp!S$61</f>
        <v>0</v>
      </c>
      <c r="T195">
        <f>INDEX(Data!$C$2:$W$197,MATCH(Decomp!$I195,Data!$A$2:$A$197,0),MATCH(Decomp!T$62,Data!$C$1:$W$1,0))*Decomp!T$61</f>
        <v>0</v>
      </c>
      <c r="U195">
        <f>INDEX(Data!$C$2:$W$197,MATCH(Decomp!$I195,Data!$A$2:$A$197,0),MATCH(Decomp!U$62,Data!$C$1:$W$1,0))*Decomp!U$61</f>
        <v>2330.9381479999997</v>
      </c>
      <c r="V195">
        <f>INDEX(Data!$C$2:$W$197,MATCH(Decomp!$I195,Data!$A$2:$A$197,0),MATCH(Decomp!V$62,Data!$C$1:$W$1,0))*Decomp!V$61</f>
        <v>0</v>
      </c>
      <c r="W195">
        <f>INDEX(Data!$C$2:$W$197,MATCH(Decomp!$I195,Data!$A$2:$A$197,0),MATCH(Decomp!W$62,Data!$C$1:$W$1,0))*Decomp!W$61</f>
        <v>0</v>
      </c>
      <c r="Y195" s="4"/>
    </row>
    <row r="196" spans="1:25" x14ac:dyDescent="0.3">
      <c r="A196">
        <f t="shared" si="25"/>
        <v>2021</v>
      </c>
      <c r="B196">
        <f t="shared" si="26"/>
        <v>17801.537649999998</v>
      </c>
      <c r="C196">
        <f t="shared" si="27"/>
        <v>17529.067801528236</v>
      </c>
      <c r="D196">
        <f t="shared" si="28"/>
        <v>272.46984847176282</v>
      </c>
      <c r="E196">
        <f t="shared" si="29"/>
        <v>74239.818326225388</v>
      </c>
      <c r="F196">
        <f t="shared" si="31"/>
        <v>2545839.427574344</v>
      </c>
      <c r="G196" s="1">
        <f t="shared" si="24"/>
        <v>1.5305972654096139E-2</v>
      </c>
      <c r="I196" s="2" t="s">
        <v>147</v>
      </c>
      <c r="J196">
        <v>17801.537649999998</v>
      </c>
      <c r="K196">
        <f t="shared" si="30"/>
        <v>13157.705457</v>
      </c>
      <c r="L196">
        <f>INDEX(Data!$C$2:$W$197,MATCH(Decomp!$I196,Data!$A$2:$A$197,0),MATCH(Decomp!L$62,Data!$C$1:$W$1,0))*Decomp!L$61</f>
        <v>3235.6912618799997</v>
      </c>
      <c r="M196">
        <f>INDEX(Data!$C$2:$W$197,MATCH(Decomp!$I196,Data!$A$2:$A$197,0),MATCH(Decomp!M$62,Data!$C$1:$W$1,0))*Decomp!M$61</f>
        <v>-265.27742135176658</v>
      </c>
      <c r="N196">
        <f>INDEX(Data!$C$2:$W$197,MATCH(Decomp!$I196,Data!$A$2:$A$197,0),MATCH(Decomp!N$62,Data!$C$1:$W$1,0))*Decomp!N$61</f>
        <v>-5603.0654000000004</v>
      </c>
      <c r="O196">
        <f>INDEX(Data!$C$2:$W$197,MATCH(Decomp!$I196,Data!$A$2:$A$197,0),MATCH(Decomp!O$62,Data!$C$1:$W$1,0))*Decomp!O$61</f>
        <v>0</v>
      </c>
      <c r="P196">
        <f>INDEX(Data!$C$2:$W$197,MATCH(Decomp!$I196,Data!$A$2:$A$197,0),MATCH(Decomp!P$62,Data!$C$1:$W$1,0))*Decomp!P$61</f>
        <v>0</v>
      </c>
      <c r="Q196">
        <f>INDEX(Data!$C$2:$W$197,MATCH(Decomp!$I196,Data!$A$2:$A$197,0),MATCH(Decomp!Q$62,Data!$C$1:$W$1,0))*Decomp!Q$61</f>
        <v>4790.9822999999997</v>
      </c>
      <c r="R196">
        <f>INDEX(Data!$C$2:$W$197,MATCH(Decomp!$I196,Data!$A$2:$A$197,0),MATCH(Decomp!R$62,Data!$C$1:$W$1,0))*Decomp!R$61</f>
        <v>0</v>
      </c>
      <c r="S196">
        <f>INDEX(Data!$C$2:$W$197,MATCH(Decomp!$I196,Data!$A$2:$A$197,0),MATCH(Decomp!S$62,Data!$C$1:$W$1,0))*Decomp!S$61</f>
        <v>0</v>
      </c>
      <c r="T196">
        <f>INDEX(Data!$C$2:$W$197,MATCH(Decomp!$I196,Data!$A$2:$A$197,0),MATCH(Decomp!T$62,Data!$C$1:$W$1,0))*Decomp!T$61</f>
        <v>0</v>
      </c>
      <c r="U196">
        <f>INDEX(Data!$C$2:$W$197,MATCH(Decomp!$I196,Data!$A$2:$A$197,0),MATCH(Decomp!U$62,Data!$C$1:$W$1,0))*Decomp!U$61</f>
        <v>2213.0316039999998</v>
      </c>
      <c r="V196">
        <f>INDEX(Data!$C$2:$W$197,MATCH(Decomp!$I196,Data!$A$2:$A$197,0),MATCH(Decomp!V$62,Data!$C$1:$W$1,0))*Decomp!V$61</f>
        <v>0</v>
      </c>
      <c r="W196">
        <f>INDEX(Data!$C$2:$W$197,MATCH(Decomp!$I196,Data!$A$2:$A$197,0),MATCH(Decomp!W$62,Data!$C$1:$W$1,0))*Decomp!W$61</f>
        <v>0</v>
      </c>
      <c r="Y196" s="4"/>
    </row>
    <row r="197" spans="1:25" x14ac:dyDescent="0.3">
      <c r="A197">
        <f t="shared" si="25"/>
        <v>2021</v>
      </c>
      <c r="B197">
        <f t="shared" si="26"/>
        <v>15888.17092</v>
      </c>
      <c r="C197">
        <f t="shared" si="27"/>
        <v>17213.384639461692</v>
      </c>
      <c r="D197">
        <f t="shared" si="28"/>
        <v>-1325.2137194616917</v>
      </c>
      <c r="E197">
        <f t="shared" si="29"/>
        <v>1756191.4022494911</v>
      </c>
      <c r="F197">
        <f t="shared" si="31"/>
        <v>2552592.783244573</v>
      </c>
      <c r="G197" s="1">
        <f t="shared" si="24"/>
        <v>-8.3408828249293007E-2</v>
      </c>
      <c r="I197" s="2" t="s">
        <v>148</v>
      </c>
      <c r="J197">
        <v>15888.17092</v>
      </c>
      <c r="K197">
        <f t="shared" si="30"/>
        <v>13157.705457</v>
      </c>
      <c r="L197">
        <f>INDEX(Data!$C$2:$W$197,MATCH(Decomp!$I197,Data!$A$2:$A$197,0),MATCH(Decomp!L$62,Data!$C$1:$W$1,0))*Decomp!L$61</f>
        <v>2830.1395365600001</v>
      </c>
      <c r="M197">
        <f>INDEX(Data!$C$2:$W$197,MATCH(Decomp!$I197,Data!$A$2:$A$197,0),MATCH(Decomp!M$62,Data!$C$1:$W$1,0))*Decomp!M$61</f>
        <v>-274.29238609831032</v>
      </c>
      <c r="N197">
        <f>INDEX(Data!$C$2:$W$197,MATCH(Decomp!$I197,Data!$A$2:$A$197,0),MATCH(Decomp!N$62,Data!$C$1:$W$1,0))*Decomp!N$61</f>
        <v>-5603.0654000000004</v>
      </c>
      <c r="O197">
        <f>INDEX(Data!$C$2:$W$197,MATCH(Decomp!$I197,Data!$A$2:$A$197,0),MATCH(Decomp!O$62,Data!$C$1:$W$1,0))*Decomp!O$61</f>
        <v>0</v>
      </c>
      <c r="P197">
        <f>INDEX(Data!$C$2:$W$197,MATCH(Decomp!$I197,Data!$A$2:$A$197,0),MATCH(Decomp!P$62,Data!$C$1:$W$1,0))*Decomp!P$61</f>
        <v>0</v>
      </c>
      <c r="Q197">
        <f>INDEX(Data!$C$2:$W$197,MATCH(Decomp!$I197,Data!$A$2:$A$197,0),MATCH(Decomp!Q$62,Data!$C$1:$W$1,0))*Decomp!Q$61</f>
        <v>0</v>
      </c>
      <c r="R197">
        <f>INDEX(Data!$C$2:$W$197,MATCH(Decomp!$I197,Data!$A$2:$A$197,0),MATCH(Decomp!R$62,Data!$C$1:$W$1,0))*Decomp!R$61</f>
        <v>4941.6818999999996</v>
      </c>
      <c r="S197">
        <f>INDEX(Data!$C$2:$W$197,MATCH(Decomp!$I197,Data!$A$2:$A$197,0),MATCH(Decomp!S$62,Data!$C$1:$W$1,0))*Decomp!S$61</f>
        <v>0</v>
      </c>
      <c r="T197">
        <f>INDEX(Data!$C$2:$W$197,MATCH(Decomp!$I197,Data!$A$2:$A$197,0),MATCH(Decomp!T$62,Data!$C$1:$W$1,0))*Decomp!T$61</f>
        <v>0</v>
      </c>
      <c r="U197">
        <f>INDEX(Data!$C$2:$W$197,MATCH(Decomp!$I197,Data!$A$2:$A$197,0),MATCH(Decomp!U$62,Data!$C$1:$W$1,0))*Decomp!U$61</f>
        <v>2161.2155320000002</v>
      </c>
      <c r="V197">
        <f>INDEX(Data!$C$2:$W$197,MATCH(Decomp!$I197,Data!$A$2:$A$197,0),MATCH(Decomp!V$62,Data!$C$1:$W$1,0))*Decomp!V$61</f>
        <v>0</v>
      </c>
      <c r="W197">
        <f>INDEX(Data!$C$2:$W$197,MATCH(Decomp!$I197,Data!$A$2:$A$197,0),MATCH(Decomp!W$62,Data!$C$1:$W$1,0))*Decomp!W$61</f>
        <v>0</v>
      </c>
      <c r="Y197" s="4"/>
    </row>
    <row r="198" spans="1:25" x14ac:dyDescent="0.3">
      <c r="A198">
        <f t="shared" si="25"/>
        <v>2021</v>
      </c>
      <c r="B198">
        <f t="shared" si="26"/>
        <v>18638.551800000001</v>
      </c>
      <c r="C198">
        <f t="shared" si="27"/>
        <v>17441.50732299218</v>
      </c>
      <c r="D198">
        <f t="shared" si="28"/>
        <v>1197.0444770078211</v>
      </c>
      <c r="E198">
        <f t="shared" si="29"/>
        <v>1432915.479934928</v>
      </c>
      <c r="F198">
        <f t="shared" si="31"/>
        <v>6361786.4096576395</v>
      </c>
      <c r="G198" s="1">
        <f t="shared" si="24"/>
        <v>6.4224114075634414E-2</v>
      </c>
      <c r="I198" s="2" t="s">
        <v>149</v>
      </c>
      <c r="J198">
        <v>18638.551800000001</v>
      </c>
      <c r="K198">
        <f t="shared" si="30"/>
        <v>13157.705457</v>
      </c>
      <c r="L198">
        <f>INDEX(Data!$C$2:$W$197,MATCH(Decomp!$I198,Data!$A$2:$A$197,0),MATCH(Decomp!L$62,Data!$C$1:$W$1,0))*Decomp!L$61</f>
        <v>3406.0755584100002</v>
      </c>
      <c r="M198">
        <f>INDEX(Data!$C$2:$W$197,MATCH(Decomp!$I198,Data!$A$2:$A$197,0),MATCH(Decomp!M$62,Data!$C$1:$W$1,0))*Decomp!M$61</f>
        <v>-244.33372841781878</v>
      </c>
      <c r="N198">
        <f>INDEX(Data!$C$2:$W$197,MATCH(Decomp!$I198,Data!$A$2:$A$197,0),MATCH(Decomp!N$62,Data!$C$1:$W$1,0))*Decomp!N$61</f>
        <v>-5603.0654000000004</v>
      </c>
      <c r="O198">
        <f>INDEX(Data!$C$2:$W$197,MATCH(Decomp!$I198,Data!$A$2:$A$197,0),MATCH(Decomp!O$62,Data!$C$1:$W$1,0))*Decomp!O$61</f>
        <v>0</v>
      </c>
      <c r="P198">
        <f>INDEX(Data!$C$2:$W$197,MATCH(Decomp!$I198,Data!$A$2:$A$197,0),MATCH(Decomp!P$62,Data!$C$1:$W$1,0))*Decomp!P$61</f>
        <v>0</v>
      </c>
      <c r="Q198">
        <f>INDEX(Data!$C$2:$W$197,MATCH(Decomp!$I198,Data!$A$2:$A$197,0),MATCH(Decomp!Q$62,Data!$C$1:$W$1,0))*Decomp!Q$61</f>
        <v>0</v>
      </c>
      <c r="R198">
        <f>INDEX(Data!$C$2:$W$197,MATCH(Decomp!$I198,Data!$A$2:$A$197,0),MATCH(Decomp!R$62,Data!$C$1:$W$1,0))*Decomp!R$61</f>
        <v>4941.6818999999996</v>
      </c>
      <c r="S198">
        <f>INDEX(Data!$C$2:$W$197,MATCH(Decomp!$I198,Data!$A$2:$A$197,0),MATCH(Decomp!S$62,Data!$C$1:$W$1,0))*Decomp!S$61</f>
        <v>0</v>
      </c>
      <c r="T198">
        <f>INDEX(Data!$C$2:$W$197,MATCH(Decomp!$I198,Data!$A$2:$A$197,0),MATCH(Decomp!T$62,Data!$C$1:$W$1,0))*Decomp!T$61</f>
        <v>0</v>
      </c>
      <c r="U198">
        <f>INDEX(Data!$C$2:$W$197,MATCH(Decomp!$I198,Data!$A$2:$A$197,0),MATCH(Decomp!U$62,Data!$C$1:$W$1,0))*Decomp!U$61</f>
        <v>1783.443536</v>
      </c>
      <c r="V198">
        <f>INDEX(Data!$C$2:$W$197,MATCH(Decomp!$I198,Data!$A$2:$A$197,0),MATCH(Decomp!V$62,Data!$C$1:$W$1,0))*Decomp!V$61</f>
        <v>0</v>
      </c>
      <c r="W198">
        <f>INDEX(Data!$C$2:$W$197,MATCH(Decomp!$I198,Data!$A$2:$A$197,0),MATCH(Decomp!W$62,Data!$C$1:$W$1,0))*Decomp!W$61</f>
        <v>0</v>
      </c>
      <c r="Y198" s="4"/>
    </row>
    <row r="199" spans="1:25" x14ac:dyDescent="0.3">
      <c r="A199">
        <f t="shared" si="25"/>
        <v>2021</v>
      </c>
      <c r="B199">
        <f t="shared" si="26"/>
        <v>16599.482100000001</v>
      </c>
      <c r="C199">
        <f t="shared" si="27"/>
        <v>18184.758220873628</v>
      </c>
      <c r="D199">
        <f t="shared" si="28"/>
        <v>-1585.2761208736265</v>
      </c>
      <c r="E199">
        <f t="shared" si="29"/>
        <v>2513100.3794121328</v>
      </c>
      <c r="F199">
        <f t="shared" si="31"/>
        <v>7741307.9093953762</v>
      </c>
      <c r="G199" s="1">
        <f t="shared" si="24"/>
        <v>-9.5501541031429313E-2</v>
      </c>
      <c r="I199" s="2" t="s">
        <v>150</v>
      </c>
      <c r="J199">
        <v>16599.482100000001</v>
      </c>
      <c r="K199">
        <f t="shared" si="30"/>
        <v>13157.705457</v>
      </c>
      <c r="L199">
        <f>INDEX(Data!$C$2:$W$197,MATCH(Decomp!$I199,Data!$A$2:$A$197,0),MATCH(Decomp!L$62,Data!$C$1:$W$1,0))*Decomp!L$61</f>
        <v>3694.36276223</v>
      </c>
      <c r="M199">
        <f>INDEX(Data!$C$2:$W$197,MATCH(Decomp!$I199,Data!$A$2:$A$197,0),MATCH(Decomp!M$62,Data!$C$1:$W$1,0))*Decomp!M$61</f>
        <v>-220.95651835637483</v>
      </c>
      <c r="N199">
        <f>INDEX(Data!$C$2:$W$197,MATCH(Decomp!$I199,Data!$A$2:$A$197,0),MATCH(Decomp!N$62,Data!$C$1:$W$1,0))*Decomp!N$61</f>
        <v>-5603.0654000000004</v>
      </c>
      <c r="O199">
        <f>INDEX(Data!$C$2:$W$197,MATCH(Decomp!$I199,Data!$A$2:$A$197,0),MATCH(Decomp!O$62,Data!$C$1:$W$1,0))*Decomp!O$61</f>
        <v>0</v>
      </c>
      <c r="P199">
        <f>INDEX(Data!$C$2:$W$197,MATCH(Decomp!$I199,Data!$A$2:$A$197,0),MATCH(Decomp!P$62,Data!$C$1:$W$1,0))*Decomp!P$61</f>
        <v>0</v>
      </c>
      <c r="Q199">
        <f>INDEX(Data!$C$2:$W$197,MATCH(Decomp!$I199,Data!$A$2:$A$197,0),MATCH(Decomp!Q$62,Data!$C$1:$W$1,0))*Decomp!Q$61</f>
        <v>0</v>
      </c>
      <c r="R199">
        <f>INDEX(Data!$C$2:$W$197,MATCH(Decomp!$I199,Data!$A$2:$A$197,0),MATCH(Decomp!R$62,Data!$C$1:$W$1,0))*Decomp!R$61</f>
        <v>4941.6818999999996</v>
      </c>
      <c r="S199">
        <f>INDEX(Data!$C$2:$W$197,MATCH(Decomp!$I199,Data!$A$2:$A$197,0),MATCH(Decomp!S$62,Data!$C$1:$W$1,0))*Decomp!S$61</f>
        <v>0</v>
      </c>
      <c r="T199">
        <f>INDEX(Data!$C$2:$W$197,MATCH(Decomp!$I199,Data!$A$2:$A$197,0),MATCH(Decomp!T$62,Data!$C$1:$W$1,0))*Decomp!T$61</f>
        <v>0</v>
      </c>
      <c r="U199">
        <f>INDEX(Data!$C$2:$W$197,MATCH(Decomp!$I199,Data!$A$2:$A$197,0),MATCH(Decomp!U$62,Data!$C$1:$W$1,0))*Decomp!U$61</f>
        <v>2215.0300200000001</v>
      </c>
      <c r="V199">
        <f>INDEX(Data!$C$2:$W$197,MATCH(Decomp!$I199,Data!$A$2:$A$197,0),MATCH(Decomp!V$62,Data!$C$1:$W$1,0))*Decomp!V$61</f>
        <v>0</v>
      </c>
      <c r="W199">
        <f>INDEX(Data!$C$2:$W$197,MATCH(Decomp!$I199,Data!$A$2:$A$197,0),MATCH(Decomp!W$62,Data!$C$1:$W$1,0))*Decomp!W$61</f>
        <v>0</v>
      </c>
      <c r="Y199" s="4"/>
    </row>
    <row r="200" spans="1:25" x14ac:dyDescent="0.3">
      <c r="A200">
        <f t="shared" si="25"/>
        <v>2021</v>
      </c>
      <c r="B200">
        <f t="shared" si="26"/>
        <v>18807.83179</v>
      </c>
      <c r="C200">
        <f t="shared" si="27"/>
        <v>17963.266830686789</v>
      </c>
      <c r="D200">
        <f t="shared" si="28"/>
        <v>844.56495931321115</v>
      </c>
      <c r="E200">
        <f t="shared" si="29"/>
        <v>713289.97049972601</v>
      </c>
      <c r="F200">
        <f t="shared" si="31"/>
        <v>5904127.6749635376</v>
      </c>
      <c r="G200" s="1">
        <f t="shared" si="24"/>
        <v>4.4904961334366077E-2</v>
      </c>
      <c r="I200" s="2" t="s">
        <v>151</v>
      </c>
      <c r="J200">
        <v>18807.83179</v>
      </c>
      <c r="K200">
        <f t="shared" si="30"/>
        <v>13157.705457</v>
      </c>
      <c r="L200">
        <f>INDEX(Data!$C$2:$W$197,MATCH(Decomp!$I200,Data!$A$2:$A$197,0),MATCH(Decomp!L$62,Data!$C$1:$W$1,0))*Decomp!L$61</f>
        <v>3470.9884111000001</v>
      </c>
      <c r="M200">
        <f>INDEX(Data!$C$2:$W$197,MATCH(Decomp!$I200,Data!$A$2:$A$197,0),MATCH(Decomp!M$62,Data!$C$1:$W$1,0))*Decomp!M$61</f>
        <v>-204.22818141321045</v>
      </c>
      <c r="N200">
        <f>INDEX(Data!$C$2:$W$197,MATCH(Decomp!$I200,Data!$A$2:$A$197,0),MATCH(Decomp!N$62,Data!$C$1:$W$1,0))*Decomp!N$61</f>
        <v>-5603.0654000000004</v>
      </c>
      <c r="O200">
        <f>INDEX(Data!$C$2:$W$197,MATCH(Decomp!$I200,Data!$A$2:$A$197,0),MATCH(Decomp!O$62,Data!$C$1:$W$1,0))*Decomp!O$61</f>
        <v>0</v>
      </c>
      <c r="P200">
        <f>INDEX(Data!$C$2:$W$197,MATCH(Decomp!$I200,Data!$A$2:$A$197,0),MATCH(Decomp!P$62,Data!$C$1:$W$1,0))*Decomp!P$61</f>
        <v>0</v>
      </c>
      <c r="Q200">
        <f>INDEX(Data!$C$2:$W$197,MATCH(Decomp!$I200,Data!$A$2:$A$197,0),MATCH(Decomp!Q$62,Data!$C$1:$W$1,0))*Decomp!Q$61</f>
        <v>0</v>
      </c>
      <c r="R200">
        <f>INDEX(Data!$C$2:$W$197,MATCH(Decomp!$I200,Data!$A$2:$A$197,0),MATCH(Decomp!R$62,Data!$C$1:$W$1,0))*Decomp!R$61</f>
        <v>4941.6818999999996</v>
      </c>
      <c r="S200">
        <f>INDEX(Data!$C$2:$W$197,MATCH(Decomp!$I200,Data!$A$2:$A$197,0),MATCH(Decomp!S$62,Data!$C$1:$W$1,0))*Decomp!S$61</f>
        <v>0</v>
      </c>
      <c r="T200">
        <f>INDEX(Data!$C$2:$W$197,MATCH(Decomp!$I200,Data!$A$2:$A$197,0),MATCH(Decomp!T$62,Data!$C$1:$W$1,0))*Decomp!T$61</f>
        <v>0</v>
      </c>
      <c r="U200">
        <f>INDEX(Data!$C$2:$W$197,MATCH(Decomp!$I200,Data!$A$2:$A$197,0),MATCH(Decomp!U$62,Data!$C$1:$W$1,0))*Decomp!U$61</f>
        <v>2200.1846439999999</v>
      </c>
      <c r="V200">
        <f>INDEX(Data!$C$2:$W$197,MATCH(Decomp!$I200,Data!$A$2:$A$197,0),MATCH(Decomp!V$62,Data!$C$1:$W$1,0))*Decomp!V$61</f>
        <v>0</v>
      </c>
      <c r="W200">
        <f>INDEX(Data!$C$2:$W$197,MATCH(Decomp!$I200,Data!$A$2:$A$197,0),MATCH(Decomp!W$62,Data!$C$1:$W$1,0))*Decomp!W$61</f>
        <v>0</v>
      </c>
      <c r="Y200" s="4"/>
    </row>
    <row r="201" spans="1:25" x14ac:dyDescent="0.3">
      <c r="A201">
        <f t="shared" si="25"/>
        <v>2021</v>
      </c>
      <c r="B201">
        <f t="shared" si="26"/>
        <v>18835.989249999999</v>
      </c>
      <c r="C201">
        <f t="shared" si="27"/>
        <v>17790.207608956393</v>
      </c>
      <c r="D201">
        <f t="shared" si="28"/>
        <v>1045.7816410436062</v>
      </c>
      <c r="E201">
        <f t="shared" si="29"/>
        <v>1093659.240743858</v>
      </c>
      <c r="F201">
        <f t="shared" si="31"/>
        <v>40488.153006591107</v>
      </c>
      <c r="G201" s="1">
        <f t="shared" si="24"/>
        <v>5.5520399123375287E-2</v>
      </c>
      <c r="I201" s="2" t="s">
        <v>152</v>
      </c>
      <c r="J201">
        <v>18835.989249999999</v>
      </c>
      <c r="K201">
        <f t="shared" si="30"/>
        <v>13157.705457</v>
      </c>
      <c r="L201">
        <f>INDEX(Data!$C$2:$W$197,MATCH(Decomp!$I201,Data!$A$2:$A$197,0),MATCH(Decomp!L$62,Data!$C$1:$W$1,0))*Decomp!L$61</f>
        <v>3314.5901161100001</v>
      </c>
      <c r="M201">
        <f>INDEX(Data!$C$2:$W$197,MATCH(Decomp!$I201,Data!$A$2:$A$197,0),MATCH(Decomp!M$62,Data!$C$1:$W$1,0))*Decomp!M$61</f>
        <v>-207.39980015360982</v>
      </c>
      <c r="N201">
        <f>INDEX(Data!$C$2:$W$197,MATCH(Decomp!$I201,Data!$A$2:$A$197,0),MATCH(Decomp!N$62,Data!$C$1:$W$1,0))*Decomp!N$61</f>
        <v>-5603.0654000000004</v>
      </c>
      <c r="O201">
        <f>INDEX(Data!$C$2:$W$197,MATCH(Decomp!$I201,Data!$A$2:$A$197,0),MATCH(Decomp!O$62,Data!$C$1:$W$1,0))*Decomp!O$61</f>
        <v>0</v>
      </c>
      <c r="P201">
        <f>INDEX(Data!$C$2:$W$197,MATCH(Decomp!$I201,Data!$A$2:$A$197,0),MATCH(Decomp!P$62,Data!$C$1:$W$1,0))*Decomp!P$61</f>
        <v>0</v>
      </c>
      <c r="Q201">
        <f>INDEX(Data!$C$2:$W$197,MATCH(Decomp!$I201,Data!$A$2:$A$197,0),MATCH(Decomp!Q$62,Data!$C$1:$W$1,0))*Decomp!Q$61</f>
        <v>0</v>
      </c>
      <c r="R201">
        <f>INDEX(Data!$C$2:$W$197,MATCH(Decomp!$I201,Data!$A$2:$A$197,0),MATCH(Decomp!R$62,Data!$C$1:$W$1,0))*Decomp!R$61</f>
        <v>4941.6818999999996</v>
      </c>
      <c r="S201">
        <f>INDEX(Data!$C$2:$W$197,MATCH(Decomp!$I201,Data!$A$2:$A$197,0),MATCH(Decomp!S$62,Data!$C$1:$W$1,0))*Decomp!S$61</f>
        <v>0</v>
      </c>
      <c r="T201">
        <f>INDEX(Data!$C$2:$W$197,MATCH(Decomp!$I201,Data!$A$2:$A$197,0),MATCH(Decomp!T$62,Data!$C$1:$W$1,0))*Decomp!T$61</f>
        <v>0</v>
      </c>
      <c r="U201">
        <f>INDEX(Data!$C$2:$W$197,MATCH(Decomp!$I201,Data!$A$2:$A$197,0),MATCH(Decomp!U$62,Data!$C$1:$W$1,0))*Decomp!U$61</f>
        <v>2186.6953359999998</v>
      </c>
      <c r="V201">
        <f>INDEX(Data!$C$2:$W$197,MATCH(Decomp!$I201,Data!$A$2:$A$197,0),MATCH(Decomp!V$62,Data!$C$1:$W$1,0))*Decomp!V$61</f>
        <v>0</v>
      </c>
      <c r="W201">
        <f>INDEX(Data!$C$2:$W$197,MATCH(Decomp!$I201,Data!$A$2:$A$197,0),MATCH(Decomp!W$62,Data!$C$1:$W$1,0))*Decomp!W$61</f>
        <v>0</v>
      </c>
      <c r="Y201" s="4"/>
    </row>
    <row r="202" spans="1:25" x14ac:dyDescent="0.3">
      <c r="A202">
        <f t="shared" si="25"/>
        <v>2021</v>
      </c>
      <c r="B202">
        <f t="shared" si="26"/>
        <v>15251.946309999999</v>
      </c>
      <c r="C202">
        <f t="shared" si="27"/>
        <v>17394.29445481794</v>
      </c>
      <c r="D202">
        <f t="shared" si="28"/>
        <v>-2142.3481448179409</v>
      </c>
      <c r="E202">
        <f t="shared" si="29"/>
        <v>4589655.5736048734</v>
      </c>
      <c r="F202">
        <f t="shared" si="31"/>
        <v>10164171.531497594</v>
      </c>
      <c r="G202" s="1">
        <f t="shared" si="24"/>
        <v>-0.14046391858941321</v>
      </c>
      <c r="I202" s="2" t="s">
        <v>153</v>
      </c>
      <c r="J202">
        <v>15251.946309999999</v>
      </c>
      <c r="K202">
        <f t="shared" si="30"/>
        <v>13157.705457</v>
      </c>
      <c r="L202">
        <f>INDEX(Data!$C$2:$W$197,MATCH(Decomp!$I202,Data!$A$2:$A$197,0),MATCH(Decomp!L$62,Data!$C$1:$W$1,0))*Decomp!L$61</f>
        <v>3187.5604014800001</v>
      </c>
      <c r="M202">
        <f>INDEX(Data!$C$2:$W$197,MATCH(Decomp!$I202,Data!$A$2:$A$197,0),MATCH(Decomp!M$62,Data!$C$1:$W$1,0))*Decomp!M$61</f>
        <v>-200.66361966205838</v>
      </c>
      <c r="N202">
        <f>INDEX(Data!$C$2:$W$197,MATCH(Decomp!$I202,Data!$A$2:$A$197,0),MATCH(Decomp!N$62,Data!$C$1:$W$1,0))*Decomp!N$61</f>
        <v>-5603.0654000000004</v>
      </c>
      <c r="O202">
        <f>INDEX(Data!$C$2:$W$197,MATCH(Decomp!$I202,Data!$A$2:$A$197,0),MATCH(Decomp!O$62,Data!$C$1:$W$1,0))*Decomp!O$61</f>
        <v>0</v>
      </c>
      <c r="P202">
        <f>INDEX(Data!$C$2:$W$197,MATCH(Decomp!$I202,Data!$A$2:$A$197,0),MATCH(Decomp!P$62,Data!$C$1:$W$1,0))*Decomp!P$61</f>
        <v>0</v>
      </c>
      <c r="Q202">
        <f>INDEX(Data!$C$2:$W$197,MATCH(Decomp!$I202,Data!$A$2:$A$197,0),MATCH(Decomp!Q$62,Data!$C$1:$W$1,0))*Decomp!Q$61</f>
        <v>0</v>
      </c>
      <c r="R202">
        <f>INDEX(Data!$C$2:$W$197,MATCH(Decomp!$I202,Data!$A$2:$A$197,0),MATCH(Decomp!R$62,Data!$C$1:$W$1,0))*Decomp!R$61</f>
        <v>0</v>
      </c>
      <c r="S202">
        <f>INDEX(Data!$C$2:$W$197,MATCH(Decomp!$I202,Data!$A$2:$A$197,0),MATCH(Decomp!S$62,Data!$C$1:$W$1,0))*Decomp!S$61</f>
        <v>0</v>
      </c>
      <c r="T202">
        <f>INDEX(Data!$C$2:$W$197,MATCH(Decomp!$I202,Data!$A$2:$A$197,0),MATCH(Decomp!T$62,Data!$C$1:$W$1,0))*Decomp!T$61</f>
        <v>4565.0708999999997</v>
      </c>
      <c r="U202">
        <f>INDEX(Data!$C$2:$W$197,MATCH(Decomp!$I202,Data!$A$2:$A$197,0),MATCH(Decomp!U$62,Data!$C$1:$W$1,0))*Decomp!U$61</f>
        <v>2287.6867159999997</v>
      </c>
      <c r="V202">
        <f>INDEX(Data!$C$2:$W$197,MATCH(Decomp!$I202,Data!$A$2:$A$197,0),MATCH(Decomp!V$62,Data!$C$1:$W$1,0))*Decomp!V$61</f>
        <v>0</v>
      </c>
      <c r="W202">
        <f>INDEX(Data!$C$2:$W$197,MATCH(Decomp!$I202,Data!$A$2:$A$197,0),MATCH(Decomp!W$62,Data!$C$1:$W$1,0))*Decomp!W$61</f>
        <v>0</v>
      </c>
      <c r="Y202" s="4"/>
    </row>
    <row r="203" spans="1:25" x14ac:dyDescent="0.3">
      <c r="A203">
        <f t="shared" si="25"/>
        <v>2021</v>
      </c>
      <c r="B203">
        <f t="shared" si="26"/>
        <v>17082.181479999999</v>
      </c>
      <c r="C203">
        <f t="shared" si="27"/>
        <v>18052.017347038971</v>
      </c>
      <c r="D203">
        <f t="shared" si="28"/>
        <v>-969.83586703897163</v>
      </c>
      <c r="E203">
        <f t="shared" si="29"/>
        <v>940581.6089952339</v>
      </c>
      <c r="F203">
        <f t="shared" si="31"/>
        <v>1374785.0415424269</v>
      </c>
      <c r="G203" s="1">
        <f t="shared" si="24"/>
        <v>-5.6774708088335547E-2</v>
      </c>
      <c r="I203" s="2" t="s">
        <v>154</v>
      </c>
      <c r="J203">
        <v>17082.181479999999</v>
      </c>
      <c r="K203">
        <f t="shared" si="30"/>
        <v>13157.705457</v>
      </c>
      <c r="L203">
        <f>INDEX(Data!$C$2:$W$197,MATCH(Decomp!$I203,Data!$A$2:$A$197,0),MATCH(Decomp!L$62,Data!$C$1:$W$1,0))*Decomp!L$61</f>
        <v>4263.4176858700002</v>
      </c>
      <c r="M203">
        <f>INDEX(Data!$C$2:$W$197,MATCH(Decomp!$I203,Data!$A$2:$A$197,0),MATCH(Decomp!M$62,Data!$C$1:$W$1,0))*Decomp!M$61</f>
        <v>-185.85545983102921</v>
      </c>
      <c r="N203">
        <f>INDEX(Data!$C$2:$W$197,MATCH(Decomp!$I203,Data!$A$2:$A$197,0),MATCH(Decomp!N$62,Data!$C$1:$W$1,0))*Decomp!N$61</f>
        <v>-5603.0654000000004</v>
      </c>
      <c r="O203">
        <f>INDEX(Data!$C$2:$W$197,MATCH(Decomp!$I203,Data!$A$2:$A$197,0),MATCH(Decomp!O$62,Data!$C$1:$W$1,0))*Decomp!O$61</f>
        <v>0</v>
      </c>
      <c r="P203">
        <f>INDEX(Data!$C$2:$W$197,MATCH(Decomp!$I203,Data!$A$2:$A$197,0),MATCH(Decomp!P$62,Data!$C$1:$W$1,0))*Decomp!P$61</f>
        <v>0</v>
      </c>
      <c r="Q203">
        <f>INDEX(Data!$C$2:$W$197,MATCH(Decomp!$I203,Data!$A$2:$A$197,0),MATCH(Decomp!Q$62,Data!$C$1:$W$1,0))*Decomp!Q$61</f>
        <v>0</v>
      </c>
      <c r="R203">
        <f>INDEX(Data!$C$2:$W$197,MATCH(Decomp!$I203,Data!$A$2:$A$197,0),MATCH(Decomp!R$62,Data!$C$1:$W$1,0))*Decomp!R$61</f>
        <v>0</v>
      </c>
      <c r="S203">
        <f>INDEX(Data!$C$2:$W$197,MATCH(Decomp!$I203,Data!$A$2:$A$197,0),MATCH(Decomp!S$62,Data!$C$1:$W$1,0))*Decomp!S$61</f>
        <v>0</v>
      </c>
      <c r="T203">
        <f>INDEX(Data!$C$2:$W$197,MATCH(Decomp!$I203,Data!$A$2:$A$197,0),MATCH(Decomp!T$62,Data!$C$1:$W$1,0))*Decomp!T$61</f>
        <v>4565.0708999999997</v>
      </c>
      <c r="U203">
        <f>INDEX(Data!$C$2:$W$197,MATCH(Decomp!$I203,Data!$A$2:$A$197,0),MATCH(Decomp!U$62,Data!$C$1:$W$1,0))*Decomp!U$61</f>
        <v>1854.744164</v>
      </c>
      <c r="V203">
        <f>INDEX(Data!$C$2:$W$197,MATCH(Decomp!$I203,Data!$A$2:$A$197,0),MATCH(Decomp!V$62,Data!$C$1:$W$1,0))*Decomp!V$61</f>
        <v>0</v>
      </c>
      <c r="W203">
        <f>INDEX(Data!$C$2:$W$197,MATCH(Decomp!$I203,Data!$A$2:$A$197,0),MATCH(Decomp!W$62,Data!$C$1:$W$1,0))*Decomp!W$61</f>
        <v>0</v>
      </c>
      <c r="Y203" s="4"/>
    </row>
    <row r="204" spans="1:25" x14ac:dyDescent="0.3">
      <c r="A204">
        <f t="shared" si="25"/>
        <v>2021</v>
      </c>
      <c r="B204">
        <f t="shared" si="26"/>
        <v>17869.249650000002</v>
      </c>
      <c r="C204">
        <f t="shared" si="27"/>
        <v>16869.166502236127</v>
      </c>
      <c r="D204">
        <f t="shared" si="28"/>
        <v>1000.0831477638749</v>
      </c>
      <c r="E204">
        <f t="shared" si="29"/>
        <v>1000166.3024413004</v>
      </c>
      <c r="F204">
        <f t="shared" si="31"/>
        <v>3880580.9248818173</v>
      </c>
      <c r="G204" s="1">
        <f t="shared" si="24"/>
        <v>5.5966711941028528E-2</v>
      </c>
      <c r="I204" s="2" t="s">
        <v>155</v>
      </c>
      <c r="J204">
        <v>17869.249650000002</v>
      </c>
      <c r="K204">
        <f t="shared" si="30"/>
        <v>13157.705457</v>
      </c>
      <c r="L204">
        <f>INDEX(Data!$C$2:$W$197,MATCH(Decomp!$I204,Data!$A$2:$A$197,0),MATCH(Decomp!L$62,Data!$C$1:$W$1,0))*Decomp!L$61</f>
        <v>2674.75201672</v>
      </c>
      <c r="M204">
        <f>INDEX(Data!$C$2:$W$197,MATCH(Decomp!$I204,Data!$A$2:$A$197,0),MATCH(Decomp!M$62,Data!$C$1:$W$1,0))*Decomp!M$61</f>
        <v>-176.155235483871</v>
      </c>
      <c r="N204">
        <f>INDEX(Data!$C$2:$W$197,MATCH(Decomp!$I204,Data!$A$2:$A$197,0),MATCH(Decomp!N$62,Data!$C$1:$W$1,0))*Decomp!N$61</f>
        <v>-5603.0654000000004</v>
      </c>
      <c r="O204">
        <f>INDEX(Data!$C$2:$W$197,MATCH(Decomp!$I204,Data!$A$2:$A$197,0),MATCH(Decomp!O$62,Data!$C$1:$W$1,0))*Decomp!O$61</f>
        <v>0</v>
      </c>
      <c r="P204">
        <f>INDEX(Data!$C$2:$W$197,MATCH(Decomp!$I204,Data!$A$2:$A$197,0),MATCH(Decomp!P$62,Data!$C$1:$W$1,0))*Decomp!P$61</f>
        <v>0</v>
      </c>
      <c r="Q204">
        <f>INDEX(Data!$C$2:$W$197,MATCH(Decomp!$I204,Data!$A$2:$A$197,0),MATCH(Decomp!Q$62,Data!$C$1:$W$1,0))*Decomp!Q$61</f>
        <v>0</v>
      </c>
      <c r="R204">
        <f>INDEX(Data!$C$2:$W$197,MATCH(Decomp!$I204,Data!$A$2:$A$197,0),MATCH(Decomp!R$62,Data!$C$1:$W$1,0))*Decomp!R$61</f>
        <v>0</v>
      </c>
      <c r="S204">
        <f>INDEX(Data!$C$2:$W$197,MATCH(Decomp!$I204,Data!$A$2:$A$197,0),MATCH(Decomp!S$62,Data!$C$1:$W$1,0))*Decomp!S$61</f>
        <v>0</v>
      </c>
      <c r="T204">
        <f>INDEX(Data!$C$2:$W$197,MATCH(Decomp!$I204,Data!$A$2:$A$197,0),MATCH(Decomp!T$62,Data!$C$1:$W$1,0))*Decomp!T$61</f>
        <v>4565.0708999999997</v>
      </c>
      <c r="U204">
        <f>INDEX(Data!$C$2:$W$197,MATCH(Decomp!$I204,Data!$A$2:$A$197,0),MATCH(Decomp!U$62,Data!$C$1:$W$1,0))*Decomp!U$61</f>
        <v>2250.8587640000001</v>
      </c>
      <c r="V204">
        <f>INDEX(Data!$C$2:$W$197,MATCH(Decomp!$I204,Data!$A$2:$A$197,0),MATCH(Decomp!V$62,Data!$C$1:$W$1,0))*Decomp!V$61</f>
        <v>0</v>
      </c>
      <c r="W204">
        <f>INDEX(Data!$C$2:$W$197,MATCH(Decomp!$I204,Data!$A$2:$A$197,0),MATCH(Decomp!W$62,Data!$C$1:$W$1,0))*Decomp!W$61</f>
        <v>0</v>
      </c>
      <c r="Y204" s="4"/>
    </row>
    <row r="205" spans="1:25" x14ac:dyDescent="0.3">
      <c r="A205">
        <f t="shared" si="25"/>
        <v>2021</v>
      </c>
      <c r="B205">
        <f t="shared" si="26"/>
        <v>16908.54379</v>
      </c>
      <c r="C205">
        <f t="shared" si="27"/>
        <v>17133.385600049292</v>
      </c>
      <c r="D205">
        <f t="shared" si="28"/>
        <v>-224.84181004929269</v>
      </c>
      <c r="E205">
        <f t="shared" si="29"/>
        <v>50553.839546242212</v>
      </c>
      <c r="F205">
        <f t="shared" si="31"/>
        <v>1500441.1522735904</v>
      </c>
      <c r="G205" s="1">
        <f t="shared" si="24"/>
        <v>-1.32975265547272E-2</v>
      </c>
      <c r="I205" s="2" t="s">
        <v>156</v>
      </c>
      <c r="J205">
        <v>16908.54379</v>
      </c>
      <c r="K205">
        <f t="shared" si="30"/>
        <v>13157.705457</v>
      </c>
      <c r="L205">
        <f>INDEX(Data!$C$2:$W$197,MATCH(Decomp!$I205,Data!$A$2:$A$197,0),MATCH(Decomp!L$62,Data!$C$1:$W$1,0))*Decomp!L$61</f>
        <v>2788.3573995900001</v>
      </c>
      <c r="M205">
        <f>INDEX(Data!$C$2:$W$197,MATCH(Decomp!$I205,Data!$A$2:$A$197,0),MATCH(Decomp!M$62,Data!$C$1:$W$1,0))*Decomp!M$61</f>
        <v>-130.74384854070661</v>
      </c>
      <c r="N205">
        <f>INDEX(Data!$C$2:$W$197,MATCH(Decomp!$I205,Data!$A$2:$A$197,0),MATCH(Decomp!N$62,Data!$C$1:$W$1,0))*Decomp!N$61</f>
        <v>-5603.0654000000004</v>
      </c>
      <c r="O205">
        <f>INDEX(Data!$C$2:$W$197,MATCH(Decomp!$I205,Data!$A$2:$A$197,0),MATCH(Decomp!O$62,Data!$C$1:$W$1,0))*Decomp!O$61</f>
        <v>0</v>
      </c>
      <c r="P205">
        <f>INDEX(Data!$C$2:$W$197,MATCH(Decomp!$I205,Data!$A$2:$A$197,0),MATCH(Decomp!P$62,Data!$C$1:$W$1,0))*Decomp!P$61</f>
        <v>0</v>
      </c>
      <c r="Q205">
        <f>INDEX(Data!$C$2:$W$197,MATCH(Decomp!$I205,Data!$A$2:$A$197,0),MATCH(Decomp!Q$62,Data!$C$1:$W$1,0))*Decomp!Q$61</f>
        <v>0</v>
      </c>
      <c r="R205">
        <f>INDEX(Data!$C$2:$W$197,MATCH(Decomp!$I205,Data!$A$2:$A$197,0),MATCH(Decomp!R$62,Data!$C$1:$W$1,0))*Decomp!R$61</f>
        <v>0</v>
      </c>
      <c r="S205">
        <f>INDEX(Data!$C$2:$W$197,MATCH(Decomp!$I205,Data!$A$2:$A$197,0),MATCH(Decomp!S$62,Data!$C$1:$W$1,0))*Decomp!S$61</f>
        <v>0</v>
      </c>
      <c r="T205">
        <f>INDEX(Data!$C$2:$W$197,MATCH(Decomp!$I205,Data!$A$2:$A$197,0),MATCH(Decomp!T$62,Data!$C$1:$W$1,0))*Decomp!T$61</f>
        <v>4565.0708999999997</v>
      </c>
      <c r="U205">
        <f>INDEX(Data!$C$2:$W$197,MATCH(Decomp!$I205,Data!$A$2:$A$197,0),MATCH(Decomp!U$62,Data!$C$1:$W$1,0))*Decomp!U$61</f>
        <v>2356.0610919999999</v>
      </c>
      <c r="V205">
        <f>INDEX(Data!$C$2:$W$197,MATCH(Decomp!$I205,Data!$A$2:$A$197,0),MATCH(Decomp!V$62,Data!$C$1:$W$1,0))*Decomp!V$61</f>
        <v>0</v>
      </c>
      <c r="W205">
        <f>INDEX(Data!$C$2:$W$197,MATCH(Decomp!$I205,Data!$A$2:$A$197,0),MATCH(Decomp!W$62,Data!$C$1:$W$1,0))*Decomp!W$61</f>
        <v>0</v>
      </c>
      <c r="Y205" s="4"/>
    </row>
    <row r="206" spans="1:25" x14ac:dyDescent="0.3">
      <c r="A206">
        <f t="shared" si="25"/>
        <v>2021</v>
      </c>
      <c r="B206">
        <f t="shared" si="26"/>
        <v>16218.0155</v>
      </c>
      <c r="C206">
        <f t="shared" si="27"/>
        <v>16259.907879613793</v>
      </c>
      <c r="D206">
        <f t="shared" si="28"/>
        <v>-41.89237961379331</v>
      </c>
      <c r="E206">
        <f t="shared" si="29"/>
        <v>1754.9714697061652</v>
      </c>
      <c r="F206">
        <f t="shared" si="31"/>
        <v>33470.494096673625</v>
      </c>
      <c r="G206" s="1">
        <f t="shared" si="24"/>
        <v>-2.5830768020781154E-3</v>
      </c>
      <c r="I206" s="2" t="s">
        <v>157</v>
      </c>
      <c r="J206">
        <v>16218.0155</v>
      </c>
      <c r="K206">
        <f t="shared" si="30"/>
        <v>13157.705457</v>
      </c>
      <c r="L206">
        <f>INDEX(Data!$C$2:$W$197,MATCH(Decomp!$I206,Data!$A$2:$A$197,0),MATCH(Decomp!L$62,Data!$C$1:$W$1,0))*Decomp!L$61</f>
        <v>2128.148541729</v>
      </c>
      <c r="M206">
        <f>INDEX(Data!$C$2:$W$197,MATCH(Decomp!$I206,Data!$A$2:$A$197,0),MATCH(Decomp!M$62,Data!$C$1:$W$1,0))*Decomp!M$61</f>
        <v>-254.26347511520743</v>
      </c>
      <c r="N206">
        <f>INDEX(Data!$C$2:$W$197,MATCH(Decomp!$I206,Data!$A$2:$A$197,0),MATCH(Decomp!N$62,Data!$C$1:$W$1,0))*Decomp!N$61</f>
        <v>-5603.0654000000004</v>
      </c>
      <c r="O206">
        <f>INDEX(Data!$C$2:$W$197,MATCH(Decomp!$I206,Data!$A$2:$A$197,0),MATCH(Decomp!O$62,Data!$C$1:$W$1,0))*Decomp!O$61</f>
        <v>0</v>
      </c>
      <c r="P206">
        <f>INDEX(Data!$C$2:$W$197,MATCH(Decomp!$I206,Data!$A$2:$A$197,0),MATCH(Decomp!P$62,Data!$C$1:$W$1,0))*Decomp!P$61</f>
        <v>4420.9362000000001</v>
      </c>
      <c r="Q206">
        <f>INDEX(Data!$C$2:$W$197,MATCH(Decomp!$I206,Data!$A$2:$A$197,0),MATCH(Decomp!Q$62,Data!$C$1:$W$1,0))*Decomp!Q$61</f>
        <v>0</v>
      </c>
      <c r="R206">
        <f>INDEX(Data!$C$2:$W$197,MATCH(Decomp!$I206,Data!$A$2:$A$197,0),MATCH(Decomp!R$62,Data!$C$1:$W$1,0))*Decomp!R$61</f>
        <v>0</v>
      </c>
      <c r="S206">
        <f>INDEX(Data!$C$2:$W$197,MATCH(Decomp!$I206,Data!$A$2:$A$197,0),MATCH(Decomp!S$62,Data!$C$1:$W$1,0))*Decomp!S$61</f>
        <v>0</v>
      </c>
      <c r="T206">
        <f>INDEX(Data!$C$2:$W$197,MATCH(Decomp!$I206,Data!$A$2:$A$197,0),MATCH(Decomp!T$62,Data!$C$1:$W$1,0))*Decomp!T$61</f>
        <v>0</v>
      </c>
      <c r="U206">
        <f>INDEX(Data!$C$2:$W$197,MATCH(Decomp!$I206,Data!$A$2:$A$197,0),MATCH(Decomp!U$62,Data!$C$1:$W$1,0))*Decomp!U$61</f>
        <v>2410.4465560000003</v>
      </c>
      <c r="V206">
        <f>INDEX(Data!$C$2:$W$197,MATCH(Decomp!$I206,Data!$A$2:$A$197,0),MATCH(Decomp!V$62,Data!$C$1:$W$1,0))*Decomp!V$61</f>
        <v>0</v>
      </c>
      <c r="W206">
        <f>INDEX(Data!$C$2:$W$197,MATCH(Decomp!$I206,Data!$A$2:$A$197,0),MATCH(Decomp!W$62,Data!$C$1:$W$1,0))*Decomp!W$61</f>
        <v>0</v>
      </c>
      <c r="Y206" s="4"/>
    </row>
    <row r="207" spans="1:25" x14ac:dyDescent="0.3">
      <c r="A207">
        <f t="shared" si="25"/>
        <v>2021</v>
      </c>
      <c r="B207">
        <f t="shared" si="26"/>
        <v>15022.999309999999</v>
      </c>
      <c r="C207">
        <f t="shared" si="27"/>
        <v>15715.460256807346</v>
      </c>
      <c r="D207">
        <f t="shared" si="28"/>
        <v>-692.46094680734677</v>
      </c>
      <c r="E207">
        <f t="shared" si="29"/>
        <v>479502.16285332711</v>
      </c>
      <c r="F207">
        <f t="shared" si="31"/>
        <v>423239.46062027308</v>
      </c>
      <c r="G207" s="1">
        <f t="shared" si="24"/>
        <v>-4.6093388711428145E-2</v>
      </c>
      <c r="I207" s="2" t="s">
        <v>158</v>
      </c>
      <c r="J207">
        <v>15022.999309999999</v>
      </c>
      <c r="K207">
        <f t="shared" si="30"/>
        <v>13157.705457</v>
      </c>
      <c r="L207">
        <f>INDEX(Data!$C$2:$W$197,MATCH(Decomp!$I207,Data!$A$2:$A$197,0),MATCH(Decomp!L$62,Data!$C$1:$W$1,0))*Decomp!L$61</f>
        <v>1657.849956133</v>
      </c>
      <c r="M207">
        <f>INDEX(Data!$C$2:$W$197,MATCH(Decomp!$I207,Data!$A$2:$A$197,0),MATCH(Decomp!M$62,Data!$C$1:$W$1,0))*Decomp!M$61</f>
        <v>-341.47358832565288</v>
      </c>
      <c r="N207">
        <f>INDEX(Data!$C$2:$W$197,MATCH(Decomp!$I207,Data!$A$2:$A$197,0),MATCH(Decomp!N$62,Data!$C$1:$W$1,0))*Decomp!N$61</f>
        <v>-5603.0654000000004</v>
      </c>
      <c r="O207">
        <f>INDEX(Data!$C$2:$W$197,MATCH(Decomp!$I207,Data!$A$2:$A$197,0),MATCH(Decomp!O$62,Data!$C$1:$W$1,0))*Decomp!O$61</f>
        <v>0</v>
      </c>
      <c r="P207">
        <f>INDEX(Data!$C$2:$W$197,MATCH(Decomp!$I207,Data!$A$2:$A$197,0),MATCH(Decomp!P$62,Data!$C$1:$W$1,0))*Decomp!P$61</f>
        <v>4420.9362000000001</v>
      </c>
      <c r="Q207">
        <f>INDEX(Data!$C$2:$W$197,MATCH(Decomp!$I207,Data!$A$2:$A$197,0),MATCH(Decomp!Q$62,Data!$C$1:$W$1,0))*Decomp!Q$61</f>
        <v>0</v>
      </c>
      <c r="R207">
        <f>INDEX(Data!$C$2:$W$197,MATCH(Decomp!$I207,Data!$A$2:$A$197,0),MATCH(Decomp!R$62,Data!$C$1:$W$1,0))*Decomp!R$61</f>
        <v>0</v>
      </c>
      <c r="S207">
        <f>INDEX(Data!$C$2:$W$197,MATCH(Decomp!$I207,Data!$A$2:$A$197,0),MATCH(Decomp!S$62,Data!$C$1:$W$1,0))*Decomp!S$61</f>
        <v>0</v>
      </c>
      <c r="T207">
        <f>INDEX(Data!$C$2:$W$197,MATCH(Decomp!$I207,Data!$A$2:$A$197,0),MATCH(Decomp!T$62,Data!$C$1:$W$1,0))*Decomp!T$61</f>
        <v>0</v>
      </c>
      <c r="U207">
        <f>INDEX(Data!$C$2:$W$197,MATCH(Decomp!$I207,Data!$A$2:$A$197,0),MATCH(Decomp!U$62,Data!$C$1:$W$1,0))*Decomp!U$61</f>
        <v>2423.5076319999998</v>
      </c>
      <c r="V207">
        <f>INDEX(Data!$C$2:$W$197,MATCH(Decomp!$I207,Data!$A$2:$A$197,0),MATCH(Decomp!V$62,Data!$C$1:$W$1,0))*Decomp!V$61</f>
        <v>0</v>
      </c>
      <c r="W207">
        <f>INDEX(Data!$C$2:$W$197,MATCH(Decomp!$I207,Data!$A$2:$A$197,0),MATCH(Decomp!W$62,Data!$C$1:$W$1,0))*Decomp!W$61</f>
        <v>0</v>
      </c>
      <c r="Y207" s="4"/>
    </row>
    <row r="208" spans="1:25" x14ac:dyDescent="0.3">
      <c r="A208">
        <f t="shared" si="25"/>
        <v>2021</v>
      </c>
      <c r="B208">
        <f t="shared" si="26"/>
        <v>15511.73244</v>
      </c>
      <c r="C208">
        <f t="shared" si="27"/>
        <v>15993.516486376089</v>
      </c>
      <c r="D208">
        <f t="shared" si="28"/>
        <v>-481.78404637608946</v>
      </c>
      <c r="E208">
        <f t="shared" si="29"/>
        <v>232115.86734251791</v>
      </c>
      <c r="F208">
        <f t="shared" si="31"/>
        <v>44384.756375321907</v>
      </c>
      <c r="G208" s="1">
        <f t="shared" si="24"/>
        <v>-3.1059331911483735E-2</v>
      </c>
      <c r="I208" s="2" t="s">
        <v>159</v>
      </c>
      <c r="J208">
        <v>15511.73244</v>
      </c>
      <c r="K208">
        <f t="shared" si="30"/>
        <v>13157.705457</v>
      </c>
      <c r="L208">
        <f>INDEX(Data!$C$2:$W$197,MATCH(Decomp!$I208,Data!$A$2:$A$197,0),MATCH(Decomp!L$62,Data!$C$1:$W$1,0))*Decomp!L$61</f>
        <v>1870.0835415849999</v>
      </c>
      <c r="M208">
        <f>INDEX(Data!$C$2:$W$197,MATCH(Decomp!$I208,Data!$A$2:$A$197,0),MATCH(Decomp!M$62,Data!$C$1:$W$1,0))*Decomp!M$61</f>
        <v>-292.42336420890933</v>
      </c>
      <c r="N208">
        <f>INDEX(Data!$C$2:$W$197,MATCH(Decomp!$I208,Data!$A$2:$A$197,0),MATCH(Decomp!N$62,Data!$C$1:$W$1,0))*Decomp!N$61</f>
        <v>-5603.0654000000004</v>
      </c>
      <c r="O208">
        <f>INDEX(Data!$C$2:$W$197,MATCH(Decomp!$I208,Data!$A$2:$A$197,0),MATCH(Decomp!O$62,Data!$C$1:$W$1,0))*Decomp!O$61</f>
        <v>0</v>
      </c>
      <c r="P208">
        <f>INDEX(Data!$C$2:$W$197,MATCH(Decomp!$I208,Data!$A$2:$A$197,0),MATCH(Decomp!P$62,Data!$C$1:$W$1,0))*Decomp!P$61</f>
        <v>4420.9362000000001</v>
      </c>
      <c r="Q208">
        <f>INDEX(Data!$C$2:$W$197,MATCH(Decomp!$I208,Data!$A$2:$A$197,0),MATCH(Decomp!Q$62,Data!$C$1:$W$1,0))*Decomp!Q$61</f>
        <v>0</v>
      </c>
      <c r="R208">
        <f>INDEX(Data!$C$2:$W$197,MATCH(Decomp!$I208,Data!$A$2:$A$197,0),MATCH(Decomp!R$62,Data!$C$1:$W$1,0))*Decomp!R$61</f>
        <v>0</v>
      </c>
      <c r="S208">
        <f>INDEX(Data!$C$2:$W$197,MATCH(Decomp!$I208,Data!$A$2:$A$197,0),MATCH(Decomp!S$62,Data!$C$1:$W$1,0))*Decomp!S$61</f>
        <v>0</v>
      </c>
      <c r="T208">
        <f>INDEX(Data!$C$2:$W$197,MATCH(Decomp!$I208,Data!$A$2:$A$197,0),MATCH(Decomp!T$62,Data!$C$1:$W$1,0))*Decomp!T$61</f>
        <v>0</v>
      </c>
      <c r="U208">
        <f>INDEX(Data!$C$2:$W$197,MATCH(Decomp!$I208,Data!$A$2:$A$197,0),MATCH(Decomp!U$62,Data!$C$1:$W$1,0))*Decomp!U$61</f>
        <v>2440.2800520000001</v>
      </c>
      <c r="V208">
        <f>INDEX(Data!$C$2:$W$197,MATCH(Decomp!$I208,Data!$A$2:$A$197,0),MATCH(Decomp!V$62,Data!$C$1:$W$1,0))*Decomp!V$61</f>
        <v>0</v>
      </c>
      <c r="W208">
        <f>INDEX(Data!$C$2:$W$197,MATCH(Decomp!$I208,Data!$A$2:$A$197,0),MATCH(Decomp!W$62,Data!$C$1:$W$1,0))*Decomp!W$61</f>
        <v>0</v>
      </c>
      <c r="Y208" s="4"/>
    </row>
    <row r="209" spans="1:25" x14ac:dyDescent="0.3">
      <c r="A209">
        <f t="shared" si="25"/>
        <v>2021</v>
      </c>
      <c r="B209">
        <f t="shared" si="26"/>
        <v>16566.631720000001</v>
      </c>
      <c r="C209">
        <f t="shared" si="27"/>
        <v>14896.47021793</v>
      </c>
      <c r="D209">
        <f t="shared" si="28"/>
        <v>1670.161502070001</v>
      </c>
      <c r="E209">
        <f t="shared" si="29"/>
        <v>2789439.4429967222</v>
      </c>
      <c r="F209">
        <f t="shared" si="31"/>
        <v>4630869.6434769453</v>
      </c>
      <c r="G209" s="1">
        <f t="shared" si="24"/>
        <v>0.10081479025417732</v>
      </c>
      <c r="I209" s="2" t="s">
        <v>160</v>
      </c>
      <c r="J209">
        <v>16566.631720000001</v>
      </c>
      <c r="K209">
        <f t="shared" si="30"/>
        <v>13157.705457</v>
      </c>
      <c r="L209">
        <f>INDEX(Data!$C$2:$W$197,MATCH(Decomp!$I209,Data!$A$2:$A$197,0),MATCH(Decomp!L$62,Data!$C$1:$W$1,0))*Decomp!L$61</f>
        <v>1139.1189949300001</v>
      </c>
      <c r="M209">
        <f>INDEX(Data!$C$2:$W$197,MATCH(Decomp!$I209,Data!$A$2:$A$197,0),MATCH(Decomp!M$62,Data!$C$1:$W$1,0))*Decomp!M$61</f>
        <v>-281.78385000000003</v>
      </c>
      <c r="N209">
        <f>INDEX(Data!$C$2:$W$197,MATCH(Decomp!$I209,Data!$A$2:$A$197,0),MATCH(Decomp!N$62,Data!$C$1:$W$1,0))*Decomp!N$61</f>
        <v>-6057.3680000000004</v>
      </c>
      <c r="O209">
        <f>INDEX(Data!$C$2:$W$197,MATCH(Decomp!$I209,Data!$A$2:$A$197,0),MATCH(Decomp!O$62,Data!$C$1:$W$1,0))*Decomp!O$61</f>
        <v>0</v>
      </c>
      <c r="P209">
        <f>INDEX(Data!$C$2:$W$197,MATCH(Decomp!$I209,Data!$A$2:$A$197,0),MATCH(Decomp!P$62,Data!$C$1:$W$1,0))*Decomp!P$61</f>
        <v>4420.9362000000001</v>
      </c>
      <c r="Q209">
        <f>INDEX(Data!$C$2:$W$197,MATCH(Decomp!$I209,Data!$A$2:$A$197,0),MATCH(Decomp!Q$62,Data!$C$1:$W$1,0))*Decomp!Q$61</f>
        <v>0</v>
      </c>
      <c r="R209">
        <f>INDEX(Data!$C$2:$W$197,MATCH(Decomp!$I209,Data!$A$2:$A$197,0),MATCH(Decomp!R$62,Data!$C$1:$W$1,0))*Decomp!R$61</f>
        <v>0</v>
      </c>
      <c r="S209">
        <f>INDEX(Data!$C$2:$W$197,MATCH(Decomp!$I209,Data!$A$2:$A$197,0),MATCH(Decomp!S$62,Data!$C$1:$W$1,0))*Decomp!S$61</f>
        <v>0</v>
      </c>
      <c r="T209">
        <f>INDEX(Data!$C$2:$W$197,MATCH(Decomp!$I209,Data!$A$2:$A$197,0),MATCH(Decomp!T$62,Data!$C$1:$W$1,0))*Decomp!T$61</f>
        <v>0</v>
      </c>
      <c r="U209">
        <f>INDEX(Data!$C$2:$W$197,MATCH(Decomp!$I209,Data!$A$2:$A$197,0),MATCH(Decomp!U$62,Data!$C$1:$W$1,0))*Decomp!U$61</f>
        <v>2517.8614159999997</v>
      </c>
      <c r="V209">
        <f>INDEX(Data!$C$2:$W$197,MATCH(Decomp!$I209,Data!$A$2:$A$197,0),MATCH(Decomp!V$62,Data!$C$1:$W$1,0))*Decomp!V$61</f>
        <v>0</v>
      </c>
      <c r="W209">
        <f>INDEX(Data!$C$2:$W$197,MATCH(Decomp!$I209,Data!$A$2:$A$197,0),MATCH(Decomp!W$62,Data!$C$1:$W$1,0))*Decomp!W$61</f>
        <v>0</v>
      </c>
      <c r="Y209" s="4"/>
    </row>
    <row r="210" spans="1:25" x14ac:dyDescent="0.3">
      <c r="A210">
        <f t="shared" si="25"/>
        <v>2021</v>
      </c>
      <c r="B210">
        <f t="shared" si="26"/>
        <v>17392.584009999999</v>
      </c>
      <c r="C210">
        <f t="shared" si="27"/>
        <v>16209.817203855098</v>
      </c>
      <c r="D210">
        <f t="shared" si="28"/>
        <v>1182.7668061449003</v>
      </c>
      <c r="E210">
        <f t="shared" si="29"/>
        <v>1398937.3177182083</v>
      </c>
      <c r="F210">
        <f t="shared" si="31"/>
        <v>237553.58961592134</v>
      </c>
      <c r="G210" s="1">
        <f t="shared" si="24"/>
        <v>6.8004087573465766E-2</v>
      </c>
      <c r="I210" s="2" t="s">
        <v>161</v>
      </c>
      <c r="J210">
        <v>17392.584009999999</v>
      </c>
      <c r="K210">
        <f t="shared" si="30"/>
        <v>13157.705457</v>
      </c>
      <c r="L210">
        <f>INDEX(Data!$C$2:$W$197,MATCH(Decomp!$I210,Data!$A$2:$A$197,0),MATCH(Decomp!L$62,Data!$C$1:$W$1,0))*Decomp!L$61</f>
        <v>1859.235039319</v>
      </c>
      <c r="M210">
        <f>INDEX(Data!$C$2:$W$197,MATCH(Decomp!$I210,Data!$A$2:$A$197,0),MATCH(Decomp!M$62,Data!$C$1:$W$1,0))*Decomp!M$61</f>
        <v>-170.71034846390171</v>
      </c>
      <c r="N210">
        <f>INDEX(Data!$C$2:$W$197,MATCH(Decomp!$I210,Data!$A$2:$A$197,0),MATCH(Decomp!N$62,Data!$C$1:$W$1,0))*Decomp!N$61</f>
        <v>-6057.3680000000004</v>
      </c>
      <c r="O210">
        <f>INDEX(Data!$C$2:$W$197,MATCH(Decomp!$I210,Data!$A$2:$A$197,0),MATCH(Decomp!O$62,Data!$C$1:$W$1,0))*Decomp!O$61</f>
        <v>4876.6859999999997</v>
      </c>
      <c r="P210">
        <f>INDEX(Data!$C$2:$W$197,MATCH(Decomp!$I210,Data!$A$2:$A$197,0),MATCH(Decomp!P$62,Data!$C$1:$W$1,0))*Decomp!P$61</f>
        <v>0</v>
      </c>
      <c r="Q210">
        <f>INDEX(Data!$C$2:$W$197,MATCH(Decomp!$I210,Data!$A$2:$A$197,0),MATCH(Decomp!Q$62,Data!$C$1:$W$1,0))*Decomp!Q$61</f>
        <v>0</v>
      </c>
      <c r="R210">
        <f>INDEX(Data!$C$2:$W$197,MATCH(Decomp!$I210,Data!$A$2:$A$197,0),MATCH(Decomp!R$62,Data!$C$1:$W$1,0))*Decomp!R$61</f>
        <v>0</v>
      </c>
      <c r="S210">
        <f>INDEX(Data!$C$2:$W$197,MATCH(Decomp!$I210,Data!$A$2:$A$197,0),MATCH(Decomp!S$62,Data!$C$1:$W$1,0))*Decomp!S$61</f>
        <v>0</v>
      </c>
      <c r="T210">
        <f>INDEX(Data!$C$2:$W$197,MATCH(Decomp!$I210,Data!$A$2:$A$197,0),MATCH(Decomp!T$62,Data!$C$1:$W$1,0))*Decomp!T$61</f>
        <v>0</v>
      </c>
      <c r="U210">
        <f>INDEX(Data!$C$2:$W$197,MATCH(Decomp!$I210,Data!$A$2:$A$197,0),MATCH(Decomp!U$62,Data!$C$1:$W$1,0))*Decomp!U$61</f>
        <v>2544.2690560000001</v>
      </c>
      <c r="V210">
        <f>INDEX(Data!$C$2:$W$197,MATCH(Decomp!$I210,Data!$A$2:$A$197,0),MATCH(Decomp!V$62,Data!$C$1:$W$1,0))*Decomp!V$61</f>
        <v>0</v>
      </c>
      <c r="W210">
        <f>INDEX(Data!$C$2:$W$197,MATCH(Decomp!$I210,Data!$A$2:$A$197,0),MATCH(Decomp!W$62,Data!$C$1:$W$1,0))*Decomp!W$61</f>
        <v>0</v>
      </c>
      <c r="Y210" s="4"/>
    </row>
    <row r="211" spans="1:25" x14ac:dyDescent="0.3">
      <c r="A211">
        <f t="shared" si="25"/>
        <v>2021</v>
      </c>
      <c r="B211">
        <f t="shared" si="26"/>
        <v>17394.595249999998</v>
      </c>
      <c r="C211">
        <f t="shared" si="27"/>
        <v>15240.090085658174</v>
      </c>
      <c r="D211">
        <f t="shared" si="28"/>
        <v>2154.5051643418246</v>
      </c>
      <c r="E211">
        <f t="shared" si="29"/>
        <v>4641892.503175593</v>
      </c>
      <c r="F211">
        <f t="shared" si="31"/>
        <v>944275.43679125397</v>
      </c>
      <c r="G211" s="1">
        <f t="shared" si="24"/>
        <v>0.12386060919364161</v>
      </c>
      <c r="I211" s="2" t="s">
        <v>162</v>
      </c>
      <c r="J211">
        <v>17394.595249999998</v>
      </c>
      <c r="K211">
        <f t="shared" si="30"/>
        <v>13157.705457</v>
      </c>
      <c r="L211">
        <f>INDEX(Data!$C$2:$W$197,MATCH(Decomp!$I211,Data!$A$2:$A$197,0),MATCH(Decomp!L$62,Data!$C$1:$W$1,0))*Decomp!L$61</f>
        <v>1014.385164821</v>
      </c>
      <c r="M211">
        <f>INDEX(Data!$C$2:$W$197,MATCH(Decomp!$I211,Data!$A$2:$A$197,0),MATCH(Decomp!M$62,Data!$C$1:$W$1,0))*Decomp!M$61</f>
        <v>-284.23944416282649</v>
      </c>
      <c r="N211">
        <f>INDEX(Data!$C$2:$W$197,MATCH(Decomp!$I211,Data!$A$2:$A$197,0),MATCH(Decomp!N$62,Data!$C$1:$W$1,0))*Decomp!N$61</f>
        <v>-6057.3680000000004</v>
      </c>
      <c r="O211">
        <f>INDEX(Data!$C$2:$W$197,MATCH(Decomp!$I211,Data!$A$2:$A$197,0),MATCH(Decomp!O$62,Data!$C$1:$W$1,0))*Decomp!O$61</f>
        <v>4876.6859999999997</v>
      </c>
      <c r="P211">
        <f>INDEX(Data!$C$2:$W$197,MATCH(Decomp!$I211,Data!$A$2:$A$197,0),MATCH(Decomp!P$62,Data!$C$1:$W$1,0))*Decomp!P$61</f>
        <v>0</v>
      </c>
      <c r="Q211">
        <f>INDEX(Data!$C$2:$W$197,MATCH(Decomp!$I211,Data!$A$2:$A$197,0),MATCH(Decomp!Q$62,Data!$C$1:$W$1,0))*Decomp!Q$61</f>
        <v>0</v>
      </c>
      <c r="R211">
        <f>INDEX(Data!$C$2:$W$197,MATCH(Decomp!$I211,Data!$A$2:$A$197,0),MATCH(Decomp!R$62,Data!$C$1:$W$1,0))*Decomp!R$61</f>
        <v>0</v>
      </c>
      <c r="S211">
        <f>INDEX(Data!$C$2:$W$197,MATCH(Decomp!$I211,Data!$A$2:$A$197,0),MATCH(Decomp!S$62,Data!$C$1:$W$1,0))*Decomp!S$61</f>
        <v>0</v>
      </c>
      <c r="T211">
        <f>INDEX(Data!$C$2:$W$197,MATCH(Decomp!$I211,Data!$A$2:$A$197,0),MATCH(Decomp!T$62,Data!$C$1:$W$1,0))*Decomp!T$61</f>
        <v>0</v>
      </c>
      <c r="U211">
        <f>INDEX(Data!$C$2:$W$197,MATCH(Decomp!$I211,Data!$A$2:$A$197,0),MATCH(Decomp!U$62,Data!$C$1:$W$1,0))*Decomp!U$61</f>
        <v>2532.9209080000001</v>
      </c>
      <c r="V211">
        <f>INDEX(Data!$C$2:$W$197,MATCH(Decomp!$I211,Data!$A$2:$A$197,0),MATCH(Decomp!V$62,Data!$C$1:$W$1,0))*Decomp!V$61</f>
        <v>0</v>
      </c>
      <c r="W211">
        <f>INDEX(Data!$C$2:$W$197,MATCH(Decomp!$I211,Data!$A$2:$A$197,0),MATCH(Decomp!W$62,Data!$C$1:$W$1,0))*Decomp!W$61</f>
        <v>0</v>
      </c>
      <c r="Y211" s="4"/>
    </row>
    <row r="212" spans="1:25" x14ac:dyDescent="0.3">
      <c r="A212">
        <f t="shared" si="25"/>
        <v>2021</v>
      </c>
      <c r="B212">
        <f t="shared" si="26"/>
        <v>19904.63206</v>
      </c>
      <c r="C212">
        <f t="shared" si="27"/>
        <v>20392.488397244022</v>
      </c>
      <c r="D212">
        <f t="shared" si="28"/>
        <v>-487.85633724402214</v>
      </c>
      <c r="E212">
        <f t="shared" si="29"/>
        <v>238003.80578915306</v>
      </c>
      <c r="F212">
        <f t="shared" si="31"/>
        <v>6982074.3050630111</v>
      </c>
      <c r="G212" s="1">
        <f t="shared" si="24"/>
        <v>-2.450968878869204E-2</v>
      </c>
      <c r="I212" s="2" t="s">
        <v>163</v>
      </c>
      <c r="J212">
        <v>19904.63206</v>
      </c>
      <c r="K212">
        <f t="shared" si="30"/>
        <v>13157.705457</v>
      </c>
      <c r="L212">
        <f>INDEX(Data!$C$2:$W$197,MATCH(Decomp!$I212,Data!$A$2:$A$197,0),MATCH(Decomp!L$62,Data!$C$1:$W$1,0))*Decomp!L$61</f>
        <v>1578.646220158</v>
      </c>
      <c r="M212">
        <f>INDEX(Data!$C$2:$W$197,MATCH(Decomp!$I212,Data!$A$2:$A$197,0),MATCH(Decomp!M$62,Data!$C$1:$W$1,0))*Decomp!M$61</f>
        <v>-272.67425591397853</v>
      </c>
      <c r="N212">
        <f>INDEX(Data!$C$2:$W$197,MATCH(Decomp!$I212,Data!$A$2:$A$197,0),MATCH(Decomp!N$62,Data!$C$1:$W$1,0))*Decomp!N$61</f>
        <v>-6057.3680000000004</v>
      </c>
      <c r="O212">
        <f>INDEX(Data!$C$2:$W$197,MATCH(Decomp!$I212,Data!$A$2:$A$197,0),MATCH(Decomp!O$62,Data!$C$1:$W$1,0))*Decomp!O$61</f>
        <v>4876.6859999999997</v>
      </c>
      <c r="P212">
        <f>INDEX(Data!$C$2:$W$197,MATCH(Decomp!$I212,Data!$A$2:$A$197,0),MATCH(Decomp!P$62,Data!$C$1:$W$1,0))*Decomp!P$61</f>
        <v>0</v>
      </c>
      <c r="Q212">
        <f>INDEX(Data!$C$2:$W$197,MATCH(Decomp!$I212,Data!$A$2:$A$197,0),MATCH(Decomp!Q$62,Data!$C$1:$W$1,0))*Decomp!Q$61</f>
        <v>0</v>
      </c>
      <c r="R212">
        <f>INDEX(Data!$C$2:$W$197,MATCH(Decomp!$I212,Data!$A$2:$A$197,0),MATCH(Decomp!R$62,Data!$C$1:$W$1,0))*Decomp!R$61</f>
        <v>0</v>
      </c>
      <c r="S212">
        <f>INDEX(Data!$C$2:$W$197,MATCH(Decomp!$I212,Data!$A$2:$A$197,0),MATCH(Decomp!S$62,Data!$C$1:$W$1,0))*Decomp!S$61</f>
        <v>0</v>
      </c>
      <c r="T212">
        <f>INDEX(Data!$C$2:$W$197,MATCH(Decomp!$I212,Data!$A$2:$A$197,0),MATCH(Decomp!T$62,Data!$C$1:$W$1,0))*Decomp!T$61</f>
        <v>0</v>
      </c>
      <c r="U212">
        <f>INDEX(Data!$C$2:$W$197,MATCH(Decomp!$I212,Data!$A$2:$A$197,0),MATCH(Decomp!U$62,Data!$C$1:$W$1,0))*Decomp!U$61</f>
        <v>1911.5562759999998</v>
      </c>
      <c r="V212">
        <f>INDEX(Data!$C$2:$W$197,MATCH(Decomp!$I212,Data!$A$2:$A$197,0),MATCH(Decomp!V$62,Data!$C$1:$W$1,0))*Decomp!V$61</f>
        <v>5197.9367000000002</v>
      </c>
      <c r="W212">
        <f>INDEX(Data!$C$2:$W$197,MATCH(Decomp!$I212,Data!$A$2:$A$197,0),MATCH(Decomp!W$62,Data!$C$1:$W$1,0))*Decomp!W$61</f>
        <v>0</v>
      </c>
      <c r="Y212" s="4"/>
    </row>
    <row r="213" spans="1:25" x14ac:dyDescent="0.3">
      <c r="A213">
        <f t="shared" si="25"/>
        <v>2021</v>
      </c>
      <c r="B213">
        <f t="shared" si="26"/>
        <v>13649.65252</v>
      </c>
      <c r="C213">
        <f t="shared" si="27"/>
        <v>14758.955617749325</v>
      </c>
      <c r="D213">
        <f t="shared" si="28"/>
        <v>-1109.3030977493254</v>
      </c>
      <c r="E213">
        <f t="shared" si="29"/>
        <v>1230553.3626762494</v>
      </c>
      <c r="F213">
        <f t="shared" si="31"/>
        <v>386196.07614253572</v>
      </c>
      <c r="G213" s="1">
        <f t="shared" si="24"/>
        <v>-8.1269695043440227E-2</v>
      </c>
      <c r="I213" s="2" t="s">
        <v>164</v>
      </c>
      <c r="J213">
        <v>13649.65252</v>
      </c>
      <c r="K213">
        <f t="shared" si="30"/>
        <v>13157.705457</v>
      </c>
      <c r="L213">
        <f>INDEX(Data!$C$2:$W$197,MATCH(Decomp!$I213,Data!$A$2:$A$197,0),MATCH(Decomp!L$62,Data!$C$1:$W$1,0))*Decomp!L$61</f>
        <v>696.66939316100002</v>
      </c>
      <c r="M213">
        <f>INDEX(Data!$C$2:$W$197,MATCH(Decomp!$I213,Data!$A$2:$A$197,0),MATCH(Decomp!M$62,Data!$C$1:$W$1,0))*Decomp!M$61</f>
        <v>-246.81733241167436</v>
      </c>
      <c r="N213">
        <f>INDEX(Data!$C$2:$W$197,MATCH(Decomp!$I213,Data!$A$2:$A$197,0),MATCH(Decomp!N$62,Data!$C$1:$W$1,0))*Decomp!N$61</f>
        <v>-6057.3680000000004</v>
      </c>
      <c r="O213">
        <f>INDEX(Data!$C$2:$W$197,MATCH(Decomp!$I213,Data!$A$2:$A$197,0),MATCH(Decomp!O$62,Data!$C$1:$W$1,0))*Decomp!O$61</f>
        <v>4876.6859999999997</v>
      </c>
      <c r="P213">
        <f>INDEX(Data!$C$2:$W$197,MATCH(Decomp!$I213,Data!$A$2:$A$197,0),MATCH(Decomp!P$62,Data!$C$1:$W$1,0))*Decomp!P$61</f>
        <v>0</v>
      </c>
      <c r="Q213">
        <f>INDEX(Data!$C$2:$W$197,MATCH(Decomp!$I213,Data!$A$2:$A$197,0),MATCH(Decomp!Q$62,Data!$C$1:$W$1,0))*Decomp!Q$61</f>
        <v>0</v>
      </c>
      <c r="R213">
        <f>INDEX(Data!$C$2:$W$197,MATCH(Decomp!$I213,Data!$A$2:$A$197,0),MATCH(Decomp!R$62,Data!$C$1:$W$1,0))*Decomp!R$61</f>
        <v>0</v>
      </c>
      <c r="S213">
        <f>INDEX(Data!$C$2:$W$197,MATCH(Decomp!$I213,Data!$A$2:$A$197,0),MATCH(Decomp!S$62,Data!$C$1:$W$1,0))*Decomp!S$61</f>
        <v>0</v>
      </c>
      <c r="T213">
        <f>INDEX(Data!$C$2:$W$197,MATCH(Decomp!$I213,Data!$A$2:$A$197,0),MATCH(Decomp!T$62,Data!$C$1:$W$1,0))*Decomp!T$61</f>
        <v>0</v>
      </c>
      <c r="U213">
        <f>INDEX(Data!$C$2:$W$197,MATCH(Decomp!$I213,Data!$A$2:$A$197,0),MATCH(Decomp!U$62,Data!$C$1:$W$1,0))*Decomp!U$61</f>
        <v>2332.0801000000001</v>
      </c>
      <c r="V213">
        <f>INDEX(Data!$C$2:$W$197,MATCH(Decomp!$I213,Data!$A$2:$A$197,0),MATCH(Decomp!V$62,Data!$C$1:$W$1,0))*Decomp!V$61</f>
        <v>0</v>
      </c>
      <c r="W213">
        <f>INDEX(Data!$C$2:$W$197,MATCH(Decomp!$I213,Data!$A$2:$A$197,0),MATCH(Decomp!W$62,Data!$C$1:$W$1,0))*Decomp!W$61</f>
        <v>0</v>
      </c>
      <c r="Y213" s="4"/>
    </row>
    <row r="214" spans="1:25" x14ac:dyDescent="0.3">
      <c r="A214">
        <f t="shared" si="25"/>
        <v>2021</v>
      </c>
      <c r="B214">
        <f t="shared" si="26"/>
        <v>11878.413930000001</v>
      </c>
      <c r="C214">
        <f t="shared" si="27"/>
        <v>15677.742198755283</v>
      </c>
      <c r="D214">
        <f t="shared" si="28"/>
        <v>-3799.3282687552819</v>
      </c>
      <c r="E214">
        <f t="shared" si="29"/>
        <v>14434895.293763008</v>
      </c>
      <c r="F214">
        <f t="shared" si="31"/>
        <v>7236235.4206456253</v>
      </c>
      <c r="G214" s="1">
        <f t="shared" si="24"/>
        <v>-0.31985147942687342</v>
      </c>
      <c r="I214" s="2" t="s">
        <v>165</v>
      </c>
      <c r="J214">
        <v>11878.413930000001</v>
      </c>
      <c r="K214">
        <f t="shared" si="30"/>
        <v>13157.705457</v>
      </c>
      <c r="L214">
        <f>INDEX(Data!$C$2:$W$197,MATCH(Decomp!$I214,Data!$A$2:$A$197,0),MATCH(Decomp!L$62,Data!$C$1:$W$1,0))*Decomp!L$61</f>
        <v>1482.2912963390002</v>
      </c>
      <c r="M214">
        <f>INDEX(Data!$C$2:$W$197,MATCH(Decomp!$I214,Data!$A$2:$A$197,0),MATCH(Decomp!M$62,Data!$C$1:$W$1,0))*Decomp!M$61</f>
        <v>-144.19987058371737</v>
      </c>
      <c r="N214">
        <f>INDEX(Data!$C$2:$W$197,MATCH(Decomp!$I214,Data!$A$2:$A$197,0),MATCH(Decomp!N$62,Data!$C$1:$W$1,0))*Decomp!N$61</f>
        <v>-6057.3680000000004</v>
      </c>
      <c r="O214">
        <f>INDEX(Data!$C$2:$W$197,MATCH(Decomp!$I214,Data!$A$2:$A$197,0),MATCH(Decomp!O$62,Data!$C$1:$W$1,0))*Decomp!O$61</f>
        <v>4876.6859999999997</v>
      </c>
      <c r="P214">
        <f>INDEX(Data!$C$2:$W$197,MATCH(Decomp!$I214,Data!$A$2:$A$197,0),MATCH(Decomp!P$62,Data!$C$1:$W$1,0))*Decomp!P$61</f>
        <v>0</v>
      </c>
      <c r="Q214">
        <f>INDEX(Data!$C$2:$W$197,MATCH(Decomp!$I214,Data!$A$2:$A$197,0),MATCH(Decomp!Q$62,Data!$C$1:$W$1,0))*Decomp!Q$61</f>
        <v>0</v>
      </c>
      <c r="R214">
        <f>INDEX(Data!$C$2:$W$197,MATCH(Decomp!$I214,Data!$A$2:$A$197,0),MATCH(Decomp!R$62,Data!$C$1:$W$1,0))*Decomp!R$61</f>
        <v>0</v>
      </c>
      <c r="S214">
        <f>INDEX(Data!$C$2:$W$197,MATCH(Decomp!$I214,Data!$A$2:$A$197,0),MATCH(Decomp!S$62,Data!$C$1:$W$1,0))*Decomp!S$61</f>
        <v>0</v>
      </c>
      <c r="T214">
        <f>INDEX(Data!$C$2:$W$197,MATCH(Decomp!$I214,Data!$A$2:$A$197,0),MATCH(Decomp!T$62,Data!$C$1:$W$1,0))*Decomp!T$61</f>
        <v>0</v>
      </c>
      <c r="U214">
        <f>INDEX(Data!$C$2:$W$197,MATCH(Decomp!$I214,Data!$A$2:$A$197,0),MATCH(Decomp!U$62,Data!$C$1:$W$1,0))*Decomp!U$61</f>
        <v>2362.6273159999996</v>
      </c>
      <c r="V214">
        <f>INDEX(Data!$C$2:$W$197,MATCH(Decomp!$I214,Data!$A$2:$A$197,0),MATCH(Decomp!V$62,Data!$C$1:$W$1,0))*Decomp!V$61</f>
        <v>0</v>
      </c>
      <c r="W214">
        <f>INDEX(Data!$C$2:$W$197,MATCH(Decomp!$I214,Data!$A$2:$A$197,0),MATCH(Decomp!W$62,Data!$C$1:$W$1,0))*Decomp!W$61</f>
        <v>0</v>
      </c>
      <c r="Y214" s="4"/>
    </row>
    <row r="215" spans="1:25" x14ac:dyDescent="0.3">
      <c r="A215">
        <f t="shared" si="25"/>
        <v>2021</v>
      </c>
      <c r="B215">
        <f t="shared" si="26"/>
        <v>10661.274020000001</v>
      </c>
      <c r="C215">
        <f t="shared" si="27"/>
        <v>10164.962121511653</v>
      </c>
      <c r="D215">
        <f t="shared" si="28"/>
        <v>496.31189848834765</v>
      </c>
      <c r="E215">
        <f t="shared" si="29"/>
        <v>246325.50058110792</v>
      </c>
      <c r="F215">
        <f t="shared" si="31"/>
        <v>18452524.446436878</v>
      </c>
      <c r="G215" s="1">
        <f t="shared" si="24"/>
        <v>4.6552775733677991E-2</v>
      </c>
      <c r="I215" s="2" t="s">
        <v>166</v>
      </c>
      <c r="J215">
        <v>10661.274020000001</v>
      </c>
      <c r="K215">
        <f t="shared" si="30"/>
        <v>13157.705457</v>
      </c>
      <c r="L215">
        <f>INDEX(Data!$C$2:$W$197,MATCH(Decomp!$I215,Data!$A$2:$A$197,0),MATCH(Decomp!L$62,Data!$C$1:$W$1,0))*Decomp!L$61</f>
        <v>851.24301218599999</v>
      </c>
      <c r="M215">
        <f>INDEX(Data!$C$2:$W$197,MATCH(Decomp!$I215,Data!$A$2:$A$197,0),MATCH(Decomp!M$62,Data!$C$1:$W$1,0))*Decomp!M$61</f>
        <v>-153.45661167434716</v>
      </c>
      <c r="N215">
        <f>INDEX(Data!$C$2:$W$197,MATCH(Decomp!$I215,Data!$A$2:$A$197,0),MATCH(Decomp!N$62,Data!$C$1:$W$1,0))*Decomp!N$61</f>
        <v>-6057.3680000000004</v>
      </c>
      <c r="O215">
        <f>INDEX(Data!$C$2:$W$197,MATCH(Decomp!$I215,Data!$A$2:$A$197,0),MATCH(Decomp!O$62,Data!$C$1:$W$1,0))*Decomp!O$61</f>
        <v>0</v>
      </c>
      <c r="P215">
        <f>INDEX(Data!$C$2:$W$197,MATCH(Decomp!$I215,Data!$A$2:$A$197,0),MATCH(Decomp!P$62,Data!$C$1:$W$1,0))*Decomp!P$61</f>
        <v>0</v>
      </c>
      <c r="Q215">
        <f>INDEX(Data!$C$2:$W$197,MATCH(Decomp!$I215,Data!$A$2:$A$197,0),MATCH(Decomp!Q$62,Data!$C$1:$W$1,0))*Decomp!Q$61</f>
        <v>0</v>
      </c>
      <c r="R215">
        <f>INDEX(Data!$C$2:$W$197,MATCH(Decomp!$I215,Data!$A$2:$A$197,0),MATCH(Decomp!R$62,Data!$C$1:$W$1,0))*Decomp!R$61</f>
        <v>0</v>
      </c>
      <c r="S215">
        <f>INDEX(Data!$C$2:$W$197,MATCH(Decomp!$I215,Data!$A$2:$A$197,0),MATCH(Decomp!S$62,Data!$C$1:$W$1,0))*Decomp!S$61</f>
        <v>0</v>
      </c>
      <c r="T215">
        <f>INDEX(Data!$C$2:$W$197,MATCH(Decomp!$I215,Data!$A$2:$A$197,0),MATCH(Decomp!T$62,Data!$C$1:$W$1,0))*Decomp!T$61</f>
        <v>0</v>
      </c>
      <c r="U215">
        <f>INDEX(Data!$C$2:$W$197,MATCH(Decomp!$I215,Data!$A$2:$A$197,0),MATCH(Decomp!U$62,Data!$C$1:$W$1,0))*Decomp!U$61</f>
        <v>2366.838264</v>
      </c>
      <c r="V215">
        <f>INDEX(Data!$C$2:$W$197,MATCH(Decomp!$I215,Data!$A$2:$A$197,0),MATCH(Decomp!V$62,Data!$C$1:$W$1,0))*Decomp!V$61</f>
        <v>0</v>
      </c>
      <c r="W215">
        <f>INDEX(Data!$C$2:$W$197,MATCH(Decomp!$I215,Data!$A$2:$A$197,0),MATCH(Decomp!W$62,Data!$C$1:$W$1,0))*Decomp!W$61</f>
        <v>0</v>
      </c>
      <c r="Y215" s="4"/>
    </row>
    <row r="216" spans="1:25" x14ac:dyDescent="0.3">
      <c r="A216">
        <f t="shared" si="25"/>
        <v>2021</v>
      </c>
      <c r="B216">
        <f t="shared" si="26"/>
        <v>10611.32805</v>
      </c>
      <c r="C216">
        <f t="shared" si="27"/>
        <v>10886.476490544623</v>
      </c>
      <c r="D216">
        <f t="shared" si="28"/>
        <v>-275.14844054462264</v>
      </c>
      <c r="E216">
        <f t="shared" si="29"/>
        <v>75706.664334137749</v>
      </c>
      <c r="F216">
        <f t="shared" si="31"/>
        <v>595151.05470086553</v>
      </c>
      <c r="G216" s="1">
        <f t="shared" si="24"/>
        <v>-2.5929689408162499E-2</v>
      </c>
      <c r="I216" s="2" t="s">
        <v>167</v>
      </c>
      <c r="J216">
        <v>10611.32805</v>
      </c>
      <c r="K216">
        <f t="shared" si="30"/>
        <v>13157.705457</v>
      </c>
      <c r="L216">
        <f>INDEX(Data!$C$2:$W$197,MATCH(Decomp!$I216,Data!$A$2:$A$197,0),MATCH(Decomp!L$62,Data!$C$1:$W$1,0))*Decomp!L$61</f>
        <v>1397.2705190500001</v>
      </c>
      <c r="M216">
        <f>INDEX(Data!$C$2:$W$197,MATCH(Decomp!$I216,Data!$A$2:$A$197,0),MATCH(Decomp!M$62,Data!$C$1:$W$1,0))*Decomp!M$61</f>
        <v>-252.82332150537636</v>
      </c>
      <c r="N216">
        <f>INDEX(Data!$C$2:$W$197,MATCH(Decomp!$I216,Data!$A$2:$A$197,0),MATCH(Decomp!N$62,Data!$C$1:$W$1,0))*Decomp!N$61</f>
        <v>-6057.3680000000004</v>
      </c>
      <c r="O216">
        <f>INDEX(Data!$C$2:$W$197,MATCH(Decomp!$I216,Data!$A$2:$A$197,0),MATCH(Decomp!O$62,Data!$C$1:$W$1,0))*Decomp!O$61</f>
        <v>0</v>
      </c>
      <c r="P216">
        <f>INDEX(Data!$C$2:$W$197,MATCH(Decomp!$I216,Data!$A$2:$A$197,0),MATCH(Decomp!P$62,Data!$C$1:$W$1,0))*Decomp!P$61</f>
        <v>0</v>
      </c>
      <c r="Q216">
        <f>INDEX(Data!$C$2:$W$197,MATCH(Decomp!$I216,Data!$A$2:$A$197,0),MATCH(Decomp!Q$62,Data!$C$1:$W$1,0))*Decomp!Q$61</f>
        <v>0</v>
      </c>
      <c r="R216">
        <f>INDEX(Data!$C$2:$W$197,MATCH(Decomp!$I216,Data!$A$2:$A$197,0),MATCH(Decomp!R$62,Data!$C$1:$W$1,0))*Decomp!R$61</f>
        <v>0</v>
      </c>
      <c r="S216">
        <f>INDEX(Data!$C$2:$W$197,MATCH(Decomp!$I216,Data!$A$2:$A$197,0),MATCH(Decomp!S$62,Data!$C$1:$W$1,0))*Decomp!S$61</f>
        <v>0</v>
      </c>
      <c r="T216">
        <f>INDEX(Data!$C$2:$W$197,MATCH(Decomp!$I216,Data!$A$2:$A$197,0),MATCH(Decomp!T$62,Data!$C$1:$W$1,0))*Decomp!T$61</f>
        <v>0</v>
      </c>
      <c r="U216">
        <f>INDEX(Data!$C$2:$W$197,MATCH(Decomp!$I216,Data!$A$2:$A$197,0),MATCH(Decomp!U$62,Data!$C$1:$W$1,0))*Decomp!U$61</f>
        <v>2641.691836</v>
      </c>
      <c r="V216">
        <f>INDEX(Data!$C$2:$W$197,MATCH(Decomp!$I216,Data!$A$2:$A$197,0),MATCH(Decomp!V$62,Data!$C$1:$W$1,0))*Decomp!V$61</f>
        <v>0</v>
      </c>
      <c r="W216">
        <f>INDEX(Data!$C$2:$W$197,MATCH(Decomp!$I216,Data!$A$2:$A$197,0),MATCH(Decomp!W$62,Data!$C$1:$W$1,0))*Decomp!W$61</f>
        <v>0</v>
      </c>
      <c r="Y216" s="4"/>
    </row>
    <row r="217" spans="1:25" x14ac:dyDescent="0.3">
      <c r="A217">
        <f t="shared" si="25"/>
        <v>2021</v>
      </c>
      <c r="B217">
        <f t="shared" si="26"/>
        <v>8817.6305339999999</v>
      </c>
      <c r="C217">
        <f t="shared" si="27"/>
        <v>9650.6024310713929</v>
      </c>
      <c r="D217">
        <f t="shared" si="28"/>
        <v>-832.97189707139296</v>
      </c>
      <c r="E217">
        <f t="shared" si="29"/>
        <v>693842.18131071527</v>
      </c>
      <c r="F217">
        <f t="shared" si="31"/>
        <v>311167.00865147362</v>
      </c>
      <c r="G217" s="1">
        <f t="shared" si="24"/>
        <v>-9.4466636344029992E-2</v>
      </c>
      <c r="I217" s="2" t="s">
        <v>168</v>
      </c>
      <c r="J217">
        <v>8817.6305339999999</v>
      </c>
      <c r="K217">
        <f t="shared" si="30"/>
        <v>13157.705457</v>
      </c>
      <c r="L217">
        <f>INDEX(Data!$C$2:$W$197,MATCH(Decomp!$I217,Data!$A$2:$A$197,0),MATCH(Decomp!L$62,Data!$C$1:$W$1,0))*Decomp!L$61</f>
        <v>727.75051907600005</v>
      </c>
      <c r="M217">
        <f>INDEX(Data!$C$2:$W$197,MATCH(Decomp!$I217,Data!$A$2:$A$197,0),MATCH(Decomp!M$62,Data!$C$1:$W$1,0))*Decomp!M$61</f>
        <v>-282.31719700460837</v>
      </c>
      <c r="N217">
        <f>INDEX(Data!$C$2:$W$197,MATCH(Decomp!$I217,Data!$A$2:$A$197,0),MATCH(Decomp!N$62,Data!$C$1:$W$1,0))*Decomp!N$61</f>
        <v>-6057.3680000000004</v>
      </c>
      <c r="O217">
        <f>INDEX(Data!$C$2:$W$197,MATCH(Decomp!$I217,Data!$A$2:$A$197,0),MATCH(Decomp!O$62,Data!$C$1:$W$1,0))*Decomp!O$61</f>
        <v>0</v>
      </c>
      <c r="P217">
        <f>INDEX(Data!$C$2:$W$197,MATCH(Decomp!$I217,Data!$A$2:$A$197,0),MATCH(Decomp!P$62,Data!$C$1:$W$1,0))*Decomp!P$61</f>
        <v>0</v>
      </c>
      <c r="Q217">
        <f>INDEX(Data!$C$2:$W$197,MATCH(Decomp!$I217,Data!$A$2:$A$197,0),MATCH(Decomp!Q$62,Data!$C$1:$W$1,0))*Decomp!Q$61</f>
        <v>0</v>
      </c>
      <c r="R217">
        <f>INDEX(Data!$C$2:$W$197,MATCH(Decomp!$I217,Data!$A$2:$A$197,0),MATCH(Decomp!R$62,Data!$C$1:$W$1,0))*Decomp!R$61</f>
        <v>0</v>
      </c>
      <c r="S217">
        <f>INDEX(Data!$C$2:$W$197,MATCH(Decomp!$I217,Data!$A$2:$A$197,0),MATCH(Decomp!S$62,Data!$C$1:$W$1,0))*Decomp!S$61</f>
        <v>0</v>
      </c>
      <c r="T217">
        <f>INDEX(Data!$C$2:$W$197,MATCH(Decomp!$I217,Data!$A$2:$A$197,0),MATCH(Decomp!T$62,Data!$C$1:$W$1,0))*Decomp!T$61</f>
        <v>0</v>
      </c>
      <c r="U217">
        <f>INDEX(Data!$C$2:$W$197,MATCH(Decomp!$I217,Data!$A$2:$A$197,0),MATCH(Decomp!U$62,Data!$C$1:$W$1,0))*Decomp!U$61</f>
        <v>2104.8316520000003</v>
      </c>
      <c r="V217">
        <f>INDEX(Data!$C$2:$W$197,MATCH(Decomp!$I217,Data!$A$2:$A$197,0),MATCH(Decomp!V$62,Data!$C$1:$W$1,0))*Decomp!V$61</f>
        <v>0</v>
      </c>
      <c r="W217">
        <f>INDEX(Data!$C$2:$W$197,MATCH(Decomp!$I217,Data!$A$2:$A$197,0),MATCH(Decomp!W$62,Data!$C$1:$W$1,0))*Decomp!W$61</f>
        <v>0</v>
      </c>
      <c r="Y217" s="4"/>
    </row>
    <row r="218" spans="1:25" x14ac:dyDescent="0.3">
      <c r="A218">
        <f t="shared" si="25"/>
        <v>2021</v>
      </c>
      <c r="B218">
        <f t="shared" si="26"/>
        <v>10558.7004</v>
      </c>
      <c r="C218">
        <f t="shared" si="27"/>
        <v>10178.420644654259</v>
      </c>
      <c r="D218">
        <f t="shared" si="28"/>
        <v>380.27975534574034</v>
      </c>
      <c r="E218">
        <f t="shared" si="29"/>
        <v>144612.69232581614</v>
      </c>
      <c r="F218">
        <f t="shared" si="31"/>
        <v>1471979.5720929045</v>
      </c>
      <c r="G218" s="1">
        <f t="shared" si="24"/>
        <v>3.601577286402978E-2</v>
      </c>
      <c r="I218" s="2" t="s">
        <v>169</v>
      </c>
      <c r="J218">
        <v>10558.7004</v>
      </c>
      <c r="K218">
        <f t="shared" si="30"/>
        <v>13157.705457</v>
      </c>
      <c r="L218">
        <f>INDEX(Data!$C$2:$W$197,MATCH(Decomp!$I218,Data!$A$2:$A$197,0),MATCH(Decomp!L$62,Data!$C$1:$W$1,0))*Decomp!L$61</f>
        <v>813.71410147300003</v>
      </c>
      <c r="M218">
        <f>INDEX(Data!$C$2:$W$197,MATCH(Decomp!$I218,Data!$A$2:$A$197,0),MATCH(Decomp!M$62,Data!$C$1:$W$1,0))*Decomp!M$61</f>
        <v>-303.73821781874045</v>
      </c>
      <c r="N218">
        <f>INDEX(Data!$C$2:$W$197,MATCH(Decomp!$I218,Data!$A$2:$A$197,0),MATCH(Decomp!N$62,Data!$C$1:$W$1,0))*Decomp!N$61</f>
        <v>-6057.3680000000004</v>
      </c>
      <c r="O218">
        <f>INDEX(Data!$C$2:$W$197,MATCH(Decomp!$I218,Data!$A$2:$A$197,0),MATCH(Decomp!O$62,Data!$C$1:$W$1,0))*Decomp!O$61</f>
        <v>0</v>
      </c>
      <c r="P218">
        <f>INDEX(Data!$C$2:$W$197,MATCH(Decomp!$I218,Data!$A$2:$A$197,0),MATCH(Decomp!P$62,Data!$C$1:$W$1,0))*Decomp!P$61</f>
        <v>0</v>
      </c>
      <c r="Q218">
        <f>INDEX(Data!$C$2:$W$197,MATCH(Decomp!$I218,Data!$A$2:$A$197,0),MATCH(Decomp!Q$62,Data!$C$1:$W$1,0))*Decomp!Q$61</f>
        <v>0</v>
      </c>
      <c r="R218">
        <f>INDEX(Data!$C$2:$W$197,MATCH(Decomp!$I218,Data!$A$2:$A$197,0),MATCH(Decomp!R$62,Data!$C$1:$W$1,0))*Decomp!R$61</f>
        <v>0</v>
      </c>
      <c r="S218">
        <f>INDEX(Data!$C$2:$W$197,MATCH(Decomp!$I218,Data!$A$2:$A$197,0),MATCH(Decomp!S$62,Data!$C$1:$W$1,0))*Decomp!S$61</f>
        <v>0</v>
      </c>
      <c r="T218">
        <f>INDEX(Data!$C$2:$W$197,MATCH(Decomp!$I218,Data!$A$2:$A$197,0),MATCH(Decomp!T$62,Data!$C$1:$W$1,0))*Decomp!T$61</f>
        <v>0</v>
      </c>
      <c r="U218">
        <f>INDEX(Data!$C$2:$W$197,MATCH(Decomp!$I218,Data!$A$2:$A$197,0),MATCH(Decomp!U$62,Data!$C$1:$W$1,0))*Decomp!U$61</f>
        <v>2568.1073040000001</v>
      </c>
      <c r="V218">
        <f>INDEX(Data!$C$2:$W$197,MATCH(Decomp!$I218,Data!$A$2:$A$197,0),MATCH(Decomp!V$62,Data!$C$1:$W$1,0))*Decomp!V$61</f>
        <v>0</v>
      </c>
      <c r="W218">
        <f>INDEX(Data!$C$2:$W$197,MATCH(Decomp!$I218,Data!$A$2:$A$197,0),MATCH(Decomp!W$62,Data!$C$1:$W$1,0))*Decomp!W$61</f>
        <v>0</v>
      </c>
      <c r="Y218" s="4"/>
    </row>
    <row r="219" spans="1:25" x14ac:dyDescent="0.3">
      <c r="A219">
        <f t="shared" si="25"/>
        <v>2022</v>
      </c>
      <c r="B219">
        <f t="shared" si="26"/>
        <v>10892.56748</v>
      </c>
      <c r="C219">
        <f t="shared" si="27"/>
        <v>9995.572469472274</v>
      </c>
      <c r="D219">
        <f t="shared" si="28"/>
        <v>896.99501052772575</v>
      </c>
      <c r="E219">
        <f t="shared" si="29"/>
        <v>804600.04891163483</v>
      </c>
      <c r="F219">
        <f t="shared" si="31"/>
        <v>266994.6549377843</v>
      </c>
      <c r="G219" s="1">
        <f t="shared" si="24"/>
        <v>8.2349272765554246E-2</v>
      </c>
      <c r="I219" s="2" t="s">
        <v>170</v>
      </c>
      <c r="J219">
        <v>10892.56748</v>
      </c>
      <c r="K219">
        <f t="shared" si="30"/>
        <v>13157.705457</v>
      </c>
      <c r="L219">
        <f>INDEX(Data!$C$2:$W$197,MATCH(Decomp!$I219,Data!$A$2:$A$197,0),MATCH(Decomp!L$62,Data!$C$1:$W$1,0))*Decomp!L$61</f>
        <v>773.17337680100002</v>
      </c>
      <c r="M219">
        <f>INDEX(Data!$C$2:$W$197,MATCH(Decomp!$I219,Data!$A$2:$A$197,0),MATCH(Decomp!M$62,Data!$C$1:$W$1,0))*Decomp!M$61</f>
        <v>-338.55943632872504</v>
      </c>
      <c r="N219">
        <f>INDEX(Data!$C$2:$W$197,MATCH(Decomp!$I219,Data!$A$2:$A$197,0),MATCH(Decomp!N$62,Data!$C$1:$W$1,0))*Decomp!N$61</f>
        <v>-6057.3680000000004</v>
      </c>
      <c r="O219">
        <f>INDEX(Data!$C$2:$W$197,MATCH(Decomp!$I219,Data!$A$2:$A$197,0),MATCH(Decomp!O$62,Data!$C$1:$W$1,0))*Decomp!O$61</f>
        <v>0</v>
      </c>
      <c r="P219">
        <f>INDEX(Data!$C$2:$W$197,MATCH(Decomp!$I219,Data!$A$2:$A$197,0),MATCH(Decomp!P$62,Data!$C$1:$W$1,0))*Decomp!P$61</f>
        <v>0</v>
      </c>
      <c r="Q219">
        <f>INDEX(Data!$C$2:$W$197,MATCH(Decomp!$I219,Data!$A$2:$A$197,0),MATCH(Decomp!Q$62,Data!$C$1:$W$1,0))*Decomp!Q$61</f>
        <v>0</v>
      </c>
      <c r="R219">
        <f>INDEX(Data!$C$2:$W$197,MATCH(Decomp!$I219,Data!$A$2:$A$197,0),MATCH(Decomp!R$62,Data!$C$1:$W$1,0))*Decomp!R$61</f>
        <v>0</v>
      </c>
      <c r="S219">
        <f>INDEX(Data!$C$2:$W$197,MATCH(Decomp!$I219,Data!$A$2:$A$197,0),MATCH(Decomp!S$62,Data!$C$1:$W$1,0))*Decomp!S$61</f>
        <v>0</v>
      </c>
      <c r="T219">
        <f>INDEX(Data!$C$2:$W$197,MATCH(Decomp!$I219,Data!$A$2:$A$197,0),MATCH(Decomp!T$62,Data!$C$1:$W$1,0))*Decomp!T$61</f>
        <v>0</v>
      </c>
      <c r="U219">
        <f>INDEX(Data!$C$2:$W$197,MATCH(Decomp!$I219,Data!$A$2:$A$197,0),MATCH(Decomp!U$62,Data!$C$1:$W$1,0))*Decomp!U$61</f>
        <v>2460.6210719999999</v>
      </c>
      <c r="V219">
        <f>INDEX(Data!$C$2:$W$197,MATCH(Decomp!$I219,Data!$A$2:$A$197,0),MATCH(Decomp!V$62,Data!$C$1:$W$1,0))*Decomp!V$61</f>
        <v>0</v>
      </c>
      <c r="W219">
        <f>INDEX(Data!$C$2:$W$197,MATCH(Decomp!$I219,Data!$A$2:$A$197,0),MATCH(Decomp!W$62,Data!$C$1:$W$1,0))*Decomp!W$61</f>
        <v>0</v>
      </c>
      <c r="Y219" s="4"/>
    </row>
    <row r="220" spans="1:25" x14ac:dyDescent="0.3">
      <c r="A220">
        <f t="shared" si="25"/>
        <v>2022</v>
      </c>
      <c r="B220">
        <f t="shared" si="26"/>
        <v>10164.1607</v>
      </c>
      <c r="C220">
        <f t="shared" si="27"/>
        <v>10010.078089147037</v>
      </c>
      <c r="D220">
        <f t="shared" si="28"/>
        <v>154.08261085296363</v>
      </c>
      <c r="E220">
        <f t="shared" si="29"/>
        <v>23741.450967265824</v>
      </c>
      <c r="F220">
        <f t="shared" si="31"/>
        <v>551918.83359051356</v>
      </c>
      <c r="G220" s="1">
        <f t="shared" si="24"/>
        <v>1.5159403260218389E-2</v>
      </c>
      <c r="I220" s="2" t="s">
        <v>171</v>
      </c>
      <c r="J220">
        <v>10164.1607</v>
      </c>
      <c r="K220">
        <f t="shared" si="30"/>
        <v>13157.705457</v>
      </c>
      <c r="L220">
        <f>INDEX(Data!$C$2:$W$197,MATCH(Decomp!$I220,Data!$A$2:$A$197,0),MATCH(Decomp!L$62,Data!$C$1:$W$1,0))*Decomp!L$61</f>
        <v>801.85704657100007</v>
      </c>
      <c r="M220">
        <f>INDEX(Data!$C$2:$W$197,MATCH(Decomp!$I220,Data!$A$2:$A$197,0),MATCH(Decomp!M$62,Data!$C$1:$W$1,0))*Decomp!M$61</f>
        <v>-390.49327442396316</v>
      </c>
      <c r="N220">
        <f>INDEX(Data!$C$2:$W$197,MATCH(Decomp!$I220,Data!$A$2:$A$197,0),MATCH(Decomp!N$62,Data!$C$1:$W$1,0))*Decomp!N$61</f>
        <v>-6057.3680000000004</v>
      </c>
      <c r="O220">
        <f>INDEX(Data!$C$2:$W$197,MATCH(Decomp!$I220,Data!$A$2:$A$197,0),MATCH(Decomp!O$62,Data!$C$1:$W$1,0))*Decomp!O$61</f>
        <v>0</v>
      </c>
      <c r="P220">
        <f>INDEX(Data!$C$2:$W$197,MATCH(Decomp!$I220,Data!$A$2:$A$197,0),MATCH(Decomp!P$62,Data!$C$1:$W$1,0))*Decomp!P$61</f>
        <v>0</v>
      </c>
      <c r="Q220">
        <f>INDEX(Data!$C$2:$W$197,MATCH(Decomp!$I220,Data!$A$2:$A$197,0),MATCH(Decomp!Q$62,Data!$C$1:$W$1,0))*Decomp!Q$61</f>
        <v>0</v>
      </c>
      <c r="R220">
        <f>INDEX(Data!$C$2:$W$197,MATCH(Decomp!$I220,Data!$A$2:$A$197,0),MATCH(Decomp!R$62,Data!$C$1:$W$1,0))*Decomp!R$61</f>
        <v>0</v>
      </c>
      <c r="S220">
        <f>INDEX(Data!$C$2:$W$197,MATCH(Decomp!$I220,Data!$A$2:$A$197,0),MATCH(Decomp!S$62,Data!$C$1:$W$1,0))*Decomp!S$61</f>
        <v>0</v>
      </c>
      <c r="T220">
        <f>INDEX(Data!$C$2:$W$197,MATCH(Decomp!$I220,Data!$A$2:$A$197,0),MATCH(Decomp!T$62,Data!$C$1:$W$1,0))*Decomp!T$61</f>
        <v>0</v>
      </c>
      <c r="U220">
        <f>INDEX(Data!$C$2:$W$197,MATCH(Decomp!$I220,Data!$A$2:$A$197,0),MATCH(Decomp!U$62,Data!$C$1:$W$1,0))*Decomp!U$61</f>
        <v>2498.3768599999999</v>
      </c>
      <c r="V220">
        <f>INDEX(Data!$C$2:$W$197,MATCH(Decomp!$I220,Data!$A$2:$A$197,0),MATCH(Decomp!V$62,Data!$C$1:$W$1,0))*Decomp!V$61</f>
        <v>0</v>
      </c>
      <c r="W220">
        <f>INDEX(Data!$C$2:$W$197,MATCH(Decomp!$I220,Data!$A$2:$A$197,0),MATCH(Decomp!W$62,Data!$C$1:$W$1,0))*Decomp!W$61</f>
        <v>0</v>
      </c>
      <c r="Y220" s="4"/>
    </row>
    <row r="221" spans="1:25" x14ac:dyDescent="0.3">
      <c r="A221">
        <f t="shared" si="25"/>
        <v>2022</v>
      </c>
      <c r="B221">
        <f t="shared" si="26"/>
        <v>10361.59815</v>
      </c>
      <c r="C221">
        <f t="shared" si="27"/>
        <v>10199.974997683243</v>
      </c>
      <c r="D221">
        <f t="shared" si="28"/>
        <v>161.62315231675711</v>
      </c>
      <c r="E221">
        <f t="shared" si="29"/>
        <v>26122.043364805671</v>
      </c>
      <c r="F221">
        <f t="shared" si="31"/>
        <v>56.859765567188845</v>
      </c>
      <c r="G221" s="1">
        <f t="shared" si="24"/>
        <v>1.5598284162058254E-2</v>
      </c>
      <c r="I221" s="2" t="s">
        <v>172</v>
      </c>
      <c r="J221">
        <v>10361.59815</v>
      </c>
      <c r="K221">
        <f t="shared" si="30"/>
        <v>13157.705457</v>
      </c>
      <c r="L221">
        <f>INDEX(Data!$C$2:$W$197,MATCH(Decomp!$I221,Data!$A$2:$A$197,0),MATCH(Decomp!L$62,Data!$C$1:$W$1,0))*Decomp!L$61</f>
        <v>1038.7575111409999</v>
      </c>
      <c r="M221">
        <f>INDEX(Data!$C$2:$W$197,MATCH(Decomp!$I221,Data!$A$2:$A$197,0),MATCH(Decomp!M$62,Data!$C$1:$W$1,0))*Decomp!M$61</f>
        <v>-417.94090245775732</v>
      </c>
      <c r="N221">
        <f>INDEX(Data!$C$2:$W$197,MATCH(Decomp!$I221,Data!$A$2:$A$197,0),MATCH(Decomp!N$62,Data!$C$1:$W$1,0))*Decomp!N$61</f>
        <v>-6057.3680000000004</v>
      </c>
      <c r="O221">
        <f>INDEX(Data!$C$2:$W$197,MATCH(Decomp!$I221,Data!$A$2:$A$197,0),MATCH(Decomp!O$62,Data!$C$1:$W$1,0))*Decomp!O$61</f>
        <v>0</v>
      </c>
      <c r="P221">
        <f>INDEX(Data!$C$2:$W$197,MATCH(Decomp!$I221,Data!$A$2:$A$197,0),MATCH(Decomp!P$62,Data!$C$1:$W$1,0))*Decomp!P$61</f>
        <v>0</v>
      </c>
      <c r="Q221">
        <f>INDEX(Data!$C$2:$W$197,MATCH(Decomp!$I221,Data!$A$2:$A$197,0),MATCH(Decomp!Q$62,Data!$C$1:$W$1,0))*Decomp!Q$61</f>
        <v>0</v>
      </c>
      <c r="R221">
        <f>INDEX(Data!$C$2:$W$197,MATCH(Decomp!$I221,Data!$A$2:$A$197,0),MATCH(Decomp!R$62,Data!$C$1:$W$1,0))*Decomp!R$61</f>
        <v>0</v>
      </c>
      <c r="S221">
        <f>INDEX(Data!$C$2:$W$197,MATCH(Decomp!$I221,Data!$A$2:$A$197,0),MATCH(Decomp!S$62,Data!$C$1:$W$1,0))*Decomp!S$61</f>
        <v>0</v>
      </c>
      <c r="T221">
        <f>INDEX(Data!$C$2:$W$197,MATCH(Decomp!$I221,Data!$A$2:$A$197,0),MATCH(Decomp!T$62,Data!$C$1:$W$1,0))*Decomp!T$61</f>
        <v>0</v>
      </c>
      <c r="U221">
        <f>INDEX(Data!$C$2:$W$197,MATCH(Decomp!$I221,Data!$A$2:$A$197,0),MATCH(Decomp!U$62,Data!$C$1:$W$1,0))*Decomp!U$61</f>
        <v>2478.8209320000001</v>
      </c>
      <c r="V221">
        <f>INDEX(Data!$C$2:$W$197,MATCH(Decomp!$I221,Data!$A$2:$A$197,0),MATCH(Decomp!V$62,Data!$C$1:$W$1,0))*Decomp!V$61</f>
        <v>0</v>
      </c>
      <c r="W221">
        <f>INDEX(Data!$C$2:$W$197,MATCH(Decomp!$I221,Data!$A$2:$A$197,0),MATCH(Decomp!W$62,Data!$C$1:$W$1,0))*Decomp!W$61</f>
        <v>0</v>
      </c>
      <c r="Y221" s="4"/>
    </row>
    <row r="222" spans="1:25" x14ac:dyDescent="0.3">
      <c r="A222">
        <f t="shared" si="25"/>
        <v>2022</v>
      </c>
      <c r="B222">
        <f t="shared" si="26"/>
        <v>10128.96387</v>
      </c>
      <c r="C222">
        <f t="shared" si="27"/>
        <v>10218.933776403646</v>
      </c>
      <c r="D222">
        <f t="shared" si="28"/>
        <v>-89.969906403646746</v>
      </c>
      <c r="E222">
        <f t="shared" si="29"/>
        <v>8094.584058280956</v>
      </c>
      <c r="F222">
        <f t="shared" si="31"/>
        <v>63299.067196288583</v>
      </c>
      <c r="G222" s="1">
        <f t="shared" si="24"/>
        <v>-8.882439266085243E-3</v>
      </c>
      <c r="I222" s="2" t="s">
        <v>173</v>
      </c>
      <c r="J222">
        <v>10128.96387</v>
      </c>
      <c r="K222">
        <f t="shared" si="30"/>
        <v>13157.705457</v>
      </c>
      <c r="L222">
        <f>INDEX(Data!$C$2:$W$197,MATCH(Decomp!$I222,Data!$A$2:$A$197,0),MATCH(Decomp!L$62,Data!$C$1:$W$1,0))*Decomp!L$61</f>
        <v>1134.0806965250001</v>
      </c>
      <c r="M222">
        <f>INDEX(Data!$C$2:$W$197,MATCH(Decomp!$I222,Data!$A$2:$A$197,0),MATCH(Decomp!M$62,Data!$C$1:$W$1,0))*Decomp!M$61</f>
        <v>-438.70652112135184</v>
      </c>
      <c r="N222">
        <f>INDEX(Data!$C$2:$W$197,MATCH(Decomp!$I222,Data!$A$2:$A$197,0),MATCH(Decomp!N$62,Data!$C$1:$W$1,0))*Decomp!N$61</f>
        <v>-6057.3680000000004</v>
      </c>
      <c r="O222">
        <f>INDEX(Data!$C$2:$W$197,MATCH(Decomp!$I222,Data!$A$2:$A$197,0),MATCH(Decomp!O$62,Data!$C$1:$W$1,0))*Decomp!O$61</f>
        <v>0</v>
      </c>
      <c r="P222">
        <f>INDEX(Data!$C$2:$W$197,MATCH(Decomp!$I222,Data!$A$2:$A$197,0),MATCH(Decomp!P$62,Data!$C$1:$W$1,0))*Decomp!P$61</f>
        <v>0</v>
      </c>
      <c r="Q222">
        <f>INDEX(Data!$C$2:$W$197,MATCH(Decomp!$I222,Data!$A$2:$A$197,0),MATCH(Decomp!Q$62,Data!$C$1:$W$1,0))*Decomp!Q$61</f>
        <v>0</v>
      </c>
      <c r="R222">
        <f>INDEX(Data!$C$2:$W$197,MATCH(Decomp!$I222,Data!$A$2:$A$197,0),MATCH(Decomp!R$62,Data!$C$1:$W$1,0))*Decomp!R$61</f>
        <v>0</v>
      </c>
      <c r="S222">
        <f>INDEX(Data!$C$2:$W$197,MATCH(Decomp!$I222,Data!$A$2:$A$197,0),MATCH(Decomp!S$62,Data!$C$1:$W$1,0))*Decomp!S$61</f>
        <v>0</v>
      </c>
      <c r="T222">
        <f>INDEX(Data!$C$2:$W$197,MATCH(Decomp!$I222,Data!$A$2:$A$197,0),MATCH(Decomp!T$62,Data!$C$1:$W$1,0))*Decomp!T$61</f>
        <v>0</v>
      </c>
      <c r="U222">
        <f>INDEX(Data!$C$2:$W$197,MATCH(Decomp!$I222,Data!$A$2:$A$197,0),MATCH(Decomp!U$62,Data!$C$1:$W$1,0))*Decomp!U$61</f>
        <v>2423.2221439999998</v>
      </c>
      <c r="V222">
        <f>INDEX(Data!$C$2:$W$197,MATCH(Decomp!$I222,Data!$A$2:$A$197,0),MATCH(Decomp!V$62,Data!$C$1:$W$1,0))*Decomp!V$61</f>
        <v>0</v>
      </c>
      <c r="W222">
        <f>INDEX(Data!$C$2:$W$197,MATCH(Decomp!$I222,Data!$A$2:$A$197,0),MATCH(Decomp!W$62,Data!$C$1:$W$1,0))*Decomp!W$61</f>
        <v>0</v>
      </c>
      <c r="Y222" s="4"/>
    </row>
    <row r="223" spans="1:25" x14ac:dyDescent="0.3">
      <c r="A223">
        <f t="shared" si="25"/>
        <v>2022</v>
      </c>
      <c r="B223">
        <f t="shared" si="26"/>
        <v>10344.83776</v>
      </c>
      <c r="C223">
        <f t="shared" si="27"/>
        <v>10260.445620324484</v>
      </c>
      <c r="D223">
        <f t="shared" si="28"/>
        <v>84.392139675515864</v>
      </c>
      <c r="E223">
        <f t="shared" si="29"/>
        <v>7122.0332390117792</v>
      </c>
      <c r="F223">
        <f t="shared" si="31"/>
        <v>30402.123112912024</v>
      </c>
      <c r="G223" s="1">
        <f t="shared" si="24"/>
        <v>8.1578988122783143E-3</v>
      </c>
      <c r="I223" s="2" t="s">
        <v>174</v>
      </c>
      <c r="J223">
        <v>10344.83776</v>
      </c>
      <c r="K223">
        <f t="shared" si="30"/>
        <v>13157.705457</v>
      </c>
      <c r="L223">
        <f>INDEX(Data!$C$2:$W$197,MATCH(Decomp!$I223,Data!$A$2:$A$197,0),MATCH(Decomp!L$62,Data!$C$1:$W$1,0))*Decomp!L$61</f>
        <v>1187.3629622400001</v>
      </c>
      <c r="M223">
        <f>INDEX(Data!$C$2:$W$197,MATCH(Decomp!$I223,Data!$A$2:$A$197,0),MATCH(Decomp!M$62,Data!$C$1:$W$1,0))*Decomp!M$61</f>
        <v>-387.74095491551464</v>
      </c>
      <c r="N223">
        <f>INDEX(Data!$C$2:$W$197,MATCH(Decomp!$I223,Data!$A$2:$A$197,0),MATCH(Decomp!N$62,Data!$C$1:$W$1,0))*Decomp!N$61</f>
        <v>-6057.3680000000004</v>
      </c>
      <c r="O223">
        <f>INDEX(Data!$C$2:$W$197,MATCH(Decomp!$I223,Data!$A$2:$A$197,0),MATCH(Decomp!O$62,Data!$C$1:$W$1,0))*Decomp!O$61</f>
        <v>0</v>
      </c>
      <c r="P223">
        <f>INDEX(Data!$C$2:$W$197,MATCH(Decomp!$I223,Data!$A$2:$A$197,0),MATCH(Decomp!P$62,Data!$C$1:$W$1,0))*Decomp!P$61</f>
        <v>0</v>
      </c>
      <c r="Q223">
        <f>INDEX(Data!$C$2:$W$197,MATCH(Decomp!$I223,Data!$A$2:$A$197,0),MATCH(Decomp!Q$62,Data!$C$1:$W$1,0))*Decomp!Q$61</f>
        <v>0</v>
      </c>
      <c r="R223">
        <f>INDEX(Data!$C$2:$W$197,MATCH(Decomp!$I223,Data!$A$2:$A$197,0),MATCH(Decomp!R$62,Data!$C$1:$W$1,0))*Decomp!R$61</f>
        <v>0</v>
      </c>
      <c r="S223">
        <f>INDEX(Data!$C$2:$W$197,MATCH(Decomp!$I223,Data!$A$2:$A$197,0),MATCH(Decomp!S$62,Data!$C$1:$W$1,0))*Decomp!S$61</f>
        <v>0</v>
      </c>
      <c r="T223">
        <f>INDEX(Data!$C$2:$W$197,MATCH(Decomp!$I223,Data!$A$2:$A$197,0),MATCH(Decomp!T$62,Data!$C$1:$W$1,0))*Decomp!T$61</f>
        <v>0</v>
      </c>
      <c r="U223">
        <f>INDEX(Data!$C$2:$W$197,MATCH(Decomp!$I223,Data!$A$2:$A$197,0),MATCH(Decomp!U$62,Data!$C$1:$W$1,0))*Decomp!U$61</f>
        <v>2360.4861559999999</v>
      </c>
      <c r="V223">
        <f>INDEX(Data!$C$2:$W$197,MATCH(Decomp!$I223,Data!$A$2:$A$197,0),MATCH(Decomp!V$62,Data!$C$1:$W$1,0))*Decomp!V$61</f>
        <v>0</v>
      </c>
      <c r="W223">
        <f>INDEX(Data!$C$2:$W$197,MATCH(Decomp!$I223,Data!$A$2:$A$197,0),MATCH(Decomp!W$62,Data!$C$1:$W$1,0))*Decomp!W$61</f>
        <v>0</v>
      </c>
      <c r="Y223" s="4"/>
    </row>
    <row r="224" spans="1:25" x14ac:dyDescent="0.3">
      <c r="A224">
        <f t="shared" si="25"/>
        <v>2022</v>
      </c>
      <c r="B224">
        <f t="shared" si="26"/>
        <v>10359.922119999999</v>
      </c>
      <c r="C224">
        <f t="shared" si="27"/>
        <v>10121.224813619496</v>
      </c>
      <c r="D224">
        <f t="shared" si="28"/>
        <v>238.69730638050351</v>
      </c>
      <c r="E224">
        <f t="shared" si="29"/>
        <v>56976.40407330796</v>
      </c>
      <c r="F224">
        <f t="shared" si="31"/>
        <v>23810.084471854028</v>
      </c>
      <c r="G224" s="1">
        <f t="shared" si="24"/>
        <v>2.3040453742378474E-2</v>
      </c>
      <c r="I224" s="2" t="s">
        <v>175</v>
      </c>
      <c r="J224">
        <v>10359.922119999999</v>
      </c>
      <c r="K224">
        <f t="shared" si="30"/>
        <v>13157.705457</v>
      </c>
      <c r="L224">
        <f>INDEX(Data!$C$2:$W$197,MATCH(Decomp!$I224,Data!$A$2:$A$197,0),MATCH(Decomp!L$62,Data!$C$1:$W$1,0))*Decomp!L$61</f>
        <v>1140.639467492</v>
      </c>
      <c r="M224">
        <f>INDEX(Data!$C$2:$W$197,MATCH(Decomp!$I224,Data!$A$2:$A$197,0),MATCH(Decomp!M$62,Data!$C$1:$W$1,0))*Decomp!M$61</f>
        <v>-550.04008287250383</v>
      </c>
      <c r="N224">
        <f>INDEX(Data!$C$2:$W$197,MATCH(Decomp!$I224,Data!$A$2:$A$197,0),MATCH(Decomp!N$62,Data!$C$1:$W$1,0))*Decomp!N$61</f>
        <v>-6057.3680000000004</v>
      </c>
      <c r="O224">
        <f>INDEX(Data!$C$2:$W$197,MATCH(Decomp!$I224,Data!$A$2:$A$197,0),MATCH(Decomp!O$62,Data!$C$1:$W$1,0))*Decomp!O$61</f>
        <v>0</v>
      </c>
      <c r="P224">
        <f>INDEX(Data!$C$2:$W$197,MATCH(Decomp!$I224,Data!$A$2:$A$197,0),MATCH(Decomp!P$62,Data!$C$1:$W$1,0))*Decomp!P$61</f>
        <v>0</v>
      </c>
      <c r="Q224">
        <f>INDEX(Data!$C$2:$W$197,MATCH(Decomp!$I224,Data!$A$2:$A$197,0),MATCH(Decomp!Q$62,Data!$C$1:$W$1,0))*Decomp!Q$61</f>
        <v>0</v>
      </c>
      <c r="R224">
        <f>INDEX(Data!$C$2:$W$197,MATCH(Decomp!$I224,Data!$A$2:$A$197,0),MATCH(Decomp!R$62,Data!$C$1:$W$1,0))*Decomp!R$61</f>
        <v>0</v>
      </c>
      <c r="S224">
        <f>INDEX(Data!$C$2:$W$197,MATCH(Decomp!$I224,Data!$A$2:$A$197,0),MATCH(Decomp!S$62,Data!$C$1:$W$1,0))*Decomp!S$61</f>
        <v>0</v>
      </c>
      <c r="T224">
        <f>INDEX(Data!$C$2:$W$197,MATCH(Decomp!$I224,Data!$A$2:$A$197,0),MATCH(Decomp!T$62,Data!$C$1:$W$1,0))*Decomp!T$61</f>
        <v>0</v>
      </c>
      <c r="U224">
        <f>INDEX(Data!$C$2:$W$197,MATCH(Decomp!$I224,Data!$A$2:$A$197,0),MATCH(Decomp!U$62,Data!$C$1:$W$1,0))*Decomp!U$61</f>
        <v>2430.2879720000001</v>
      </c>
      <c r="V224">
        <f>INDEX(Data!$C$2:$W$197,MATCH(Decomp!$I224,Data!$A$2:$A$197,0),MATCH(Decomp!V$62,Data!$C$1:$W$1,0))*Decomp!V$61</f>
        <v>0</v>
      </c>
      <c r="W224">
        <f>INDEX(Data!$C$2:$W$197,MATCH(Decomp!$I224,Data!$A$2:$A$197,0),MATCH(Decomp!W$62,Data!$C$1:$W$1,0))*Decomp!W$61</f>
        <v>0</v>
      </c>
      <c r="Y224" s="4"/>
    </row>
    <row r="225" spans="1:25" x14ac:dyDescent="0.3">
      <c r="A225">
        <f t="shared" si="25"/>
        <v>2022</v>
      </c>
      <c r="B225">
        <f t="shared" si="26"/>
        <v>10360.927739999999</v>
      </c>
      <c r="C225">
        <f t="shared" si="27"/>
        <v>10220.578548730737</v>
      </c>
      <c r="D225">
        <f t="shared" si="28"/>
        <v>140.34919126926252</v>
      </c>
      <c r="E225">
        <f t="shared" si="29"/>
        <v>19697.895489936036</v>
      </c>
      <c r="F225">
        <f t="shared" si="31"/>
        <v>9672.3517459339073</v>
      </c>
      <c r="G225" s="1">
        <f t="shared" si="24"/>
        <v>1.3546006187015694E-2</v>
      </c>
      <c r="I225" s="2" t="s">
        <v>176</v>
      </c>
      <c r="J225">
        <v>10360.927739999999</v>
      </c>
      <c r="K225">
        <f t="shared" si="30"/>
        <v>13157.705457</v>
      </c>
      <c r="L225">
        <f>INDEX(Data!$C$2:$W$197,MATCH(Decomp!$I225,Data!$A$2:$A$197,0),MATCH(Decomp!L$62,Data!$C$1:$W$1,0))*Decomp!L$61</f>
        <v>1046.7446642099999</v>
      </c>
      <c r="M225">
        <f>INDEX(Data!$C$2:$W$197,MATCH(Decomp!$I225,Data!$A$2:$A$197,0),MATCH(Decomp!M$62,Data!$C$1:$W$1,0))*Decomp!M$61</f>
        <v>-412.24758847926267</v>
      </c>
      <c r="N225">
        <f>INDEX(Data!$C$2:$W$197,MATCH(Decomp!$I225,Data!$A$2:$A$197,0),MATCH(Decomp!N$62,Data!$C$1:$W$1,0))*Decomp!N$61</f>
        <v>-6057.3680000000004</v>
      </c>
      <c r="O225">
        <f>INDEX(Data!$C$2:$W$197,MATCH(Decomp!$I225,Data!$A$2:$A$197,0),MATCH(Decomp!O$62,Data!$C$1:$W$1,0))*Decomp!O$61</f>
        <v>0</v>
      </c>
      <c r="P225">
        <f>INDEX(Data!$C$2:$W$197,MATCH(Decomp!$I225,Data!$A$2:$A$197,0),MATCH(Decomp!P$62,Data!$C$1:$W$1,0))*Decomp!P$61</f>
        <v>0</v>
      </c>
      <c r="Q225">
        <f>INDEX(Data!$C$2:$W$197,MATCH(Decomp!$I225,Data!$A$2:$A$197,0),MATCH(Decomp!Q$62,Data!$C$1:$W$1,0))*Decomp!Q$61</f>
        <v>0</v>
      </c>
      <c r="R225">
        <f>INDEX(Data!$C$2:$W$197,MATCH(Decomp!$I225,Data!$A$2:$A$197,0),MATCH(Decomp!R$62,Data!$C$1:$W$1,0))*Decomp!R$61</f>
        <v>0</v>
      </c>
      <c r="S225">
        <f>INDEX(Data!$C$2:$W$197,MATCH(Decomp!$I225,Data!$A$2:$A$197,0),MATCH(Decomp!S$62,Data!$C$1:$W$1,0))*Decomp!S$61</f>
        <v>0</v>
      </c>
      <c r="T225">
        <f>INDEX(Data!$C$2:$W$197,MATCH(Decomp!$I225,Data!$A$2:$A$197,0),MATCH(Decomp!T$62,Data!$C$1:$W$1,0))*Decomp!T$61</f>
        <v>0</v>
      </c>
      <c r="U225">
        <f>INDEX(Data!$C$2:$W$197,MATCH(Decomp!$I225,Data!$A$2:$A$197,0),MATCH(Decomp!U$62,Data!$C$1:$W$1,0))*Decomp!U$61</f>
        <v>2485.7440159999996</v>
      </c>
      <c r="V225">
        <f>INDEX(Data!$C$2:$W$197,MATCH(Decomp!$I225,Data!$A$2:$A$197,0),MATCH(Decomp!V$62,Data!$C$1:$W$1,0))*Decomp!V$61</f>
        <v>0</v>
      </c>
      <c r="W225">
        <f>INDEX(Data!$C$2:$W$197,MATCH(Decomp!$I225,Data!$A$2:$A$197,0),MATCH(Decomp!W$62,Data!$C$1:$W$1,0))*Decomp!W$61</f>
        <v>0</v>
      </c>
      <c r="Y225" s="4"/>
    </row>
    <row r="226" spans="1:25" x14ac:dyDescent="0.3">
      <c r="A226">
        <f t="shared" si="25"/>
        <v>2022</v>
      </c>
      <c r="B226">
        <f t="shared" si="26"/>
        <v>12449.272999999999</v>
      </c>
      <c r="C226">
        <f t="shared" si="27"/>
        <v>10039.959702707425</v>
      </c>
      <c r="D226">
        <f t="shared" si="28"/>
        <v>2409.3132972925741</v>
      </c>
      <c r="E226">
        <f t="shared" si="29"/>
        <v>5804790.5645108158</v>
      </c>
      <c r="F226">
        <f t="shared" si="31"/>
        <v>5148198.1144221658</v>
      </c>
      <c r="G226" s="1">
        <f t="shared" si="24"/>
        <v>0.19353044127898666</v>
      </c>
      <c r="I226" s="2" t="s">
        <v>177</v>
      </c>
      <c r="J226">
        <v>12449.272999999999</v>
      </c>
      <c r="K226">
        <f t="shared" si="30"/>
        <v>13157.705457</v>
      </c>
      <c r="L226">
        <f>INDEX(Data!$C$2:$W$197,MATCH(Decomp!$I226,Data!$A$2:$A$197,0),MATCH(Decomp!L$62,Data!$C$1:$W$1,0))*Decomp!L$61</f>
        <v>1395.568013434</v>
      </c>
      <c r="M226">
        <f>INDEX(Data!$C$2:$W$197,MATCH(Decomp!$I226,Data!$A$2:$A$197,0),MATCH(Decomp!M$62,Data!$C$1:$W$1,0))*Decomp!M$61</f>
        <v>-411.8954277265745</v>
      </c>
      <c r="N226">
        <f>INDEX(Data!$C$2:$W$197,MATCH(Decomp!$I226,Data!$A$2:$A$197,0),MATCH(Decomp!N$62,Data!$C$1:$W$1,0))*Decomp!N$61</f>
        <v>-6057.3680000000004</v>
      </c>
      <c r="O226">
        <f>INDEX(Data!$C$2:$W$197,MATCH(Decomp!$I226,Data!$A$2:$A$197,0),MATCH(Decomp!O$62,Data!$C$1:$W$1,0))*Decomp!O$61</f>
        <v>0</v>
      </c>
      <c r="P226">
        <f>INDEX(Data!$C$2:$W$197,MATCH(Decomp!$I226,Data!$A$2:$A$197,0),MATCH(Decomp!P$62,Data!$C$1:$W$1,0))*Decomp!P$61</f>
        <v>0</v>
      </c>
      <c r="Q226">
        <f>INDEX(Data!$C$2:$W$197,MATCH(Decomp!$I226,Data!$A$2:$A$197,0),MATCH(Decomp!Q$62,Data!$C$1:$W$1,0))*Decomp!Q$61</f>
        <v>0</v>
      </c>
      <c r="R226">
        <f>INDEX(Data!$C$2:$W$197,MATCH(Decomp!$I226,Data!$A$2:$A$197,0),MATCH(Decomp!R$62,Data!$C$1:$W$1,0))*Decomp!R$61</f>
        <v>0</v>
      </c>
      <c r="S226">
        <f>INDEX(Data!$C$2:$W$197,MATCH(Decomp!$I226,Data!$A$2:$A$197,0),MATCH(Decomp!S$62,Data!$C$1:$W$1,0))*Decomp!S$61</f>
        <v>0</v>
      </c>
      <c r="T226">
        <f>INDEX(Data!$C$2:$W$197,MATCH(Decomp!$I226,Data!$A$2:$A$197,0),MATCH(Decomp!T$62,Data!$C$1:$W$1,0))*Decomp!T$61</f>
        <v>0</v>
      </c>
      <c r="U226">
        <f>INDEX(Data!$C$2:$W$197,MATCH(Decomp!$I226,Data!$A$2:$A$197,0),MATCH(Decomp!U$62,Data!$C$1:$W$1,0))*Decomp!U$61</f>
        <v>1955.94966</v>
      </c>
      <c r="V226">
        <f>INDEX(Data!$C$2:$W$197,MATCH(Decomp!$I226,Data!$A$2:$A$197,0),MATCH(Decomp!V$62,Data!$C$1:$W$1,0))*Decomp!V$61</f>
        <v>0</v>
      </c>
      <c r="W226">
        <f>INDEX(Data!$C$2:$W$197,MATCH(Decomp!$I226,Data!$A$2:$A$197,0),MATCH(Decomp!W$62,Data!$C$1:$W$1,0))*Decomp!W$61</f>
        <v>0</v>
      </c>
      <c r="Y226" s="4"/>
    </row>
    <row r="227" spans="1:25" x14ac:dyDescent="0.3">
      <c r="A227">
        <f t="shared" si="25"/>
        <v>2022</v>
      </c>
      <c r="B227">
        <f t="shared" si="26"/>
        <v>11090.67535</v>
      </c>
      <c r="C227">
        <f t="shared" si="27"/>
        <v>10843.464189191156</v>
      </c>
      <c r="D227">
        <f t="shared" si="28"/>
        <v>247.21116080884349</v>
      </c>
      <c r="E227">
        <f t="shared" si="29"/>
        <v>61113.358028455878</v>
      </c>
      <c r="F227">
        <f t="shared" si="31"/>
        <v>4674685.6485875128</v>
      </c>
      <c r="G227" s="1">
        <f t="shared" si="24"/>
        <v>2.2290000654364435E-2</v>
      </c>
      <c r="I227" s="2" t="s">
        <v>178</v>
      </c>
      <c r="J227">
        <v>11090.67535</v>
      </c>
      <c r="K227">
        <f t="shared" si="30"/>
        <v>13157.705457</v>
      </c>
      <c r="L227">
        <f>INDEX(Data!$C$2:$W$197,MATCH(Decomp!$I227,Data!$A$2:$A$197,0),MATCH(Decomp!L$62,Data!$C$1:$W$1,0))*Decomp!L$61</f>
        <v>1715.8052261420003</v>
      </c>
      <c r="M227">
        <f>INDEX(Data!$C$2:$W$197,MATCH(Decomp!$I227,Data!$A$2:$A$197,0),MATCH(Decomp!M$62,Data!$C$1:$W$1,0))*Decomp!M$61</f>
        <v>-433.5136819508449</v>
      </c>
      <c r="N227">
        <f>INDEX(Data!$C$2:$W$197,MATCH(Decomp!$I227,Data!$A$2:$A$197,0),MATCH(Decomp!N$62,Data!$C$1:$W$1,0))*Decomp!N$61</f>
        <v>-6057.3680000000004</v>
      </c>
      <c r="O227">
        <f>INDEX(Data!$C$2:$W$197,MATCH(Decomp!$I227,Data!$A$2:$A$197,0),MATCH(Decomp!O$62,Data!$C$1:$W$1,0))*Decomp!O$61</f>
        <v>0</v>
      </c>
      <c r="P227">
        <f>INDEX(Data!$C$2:$W$197,MATCH(Decomp!$I227,Data!$A$2:$A$197,0),MATCH(Decomp!P$62,Data!$C$1:$W$1,0))*Decomp!P$61</f>
        <v>0</v>
      </c>
      <c r="Q227">
        <f>INDEX(Data!$C$2:$W$197,MATCH(Decomp!$I227,Data!$A$2:$A$197,0),MATCH(Decomp!Q$62,Data!$C$1:$W$1,0))*Decomp!Q$61</f>
        <v>0</v>
      </c>
      <c r="R227">
        <f>INDEX(Data!$C$2:$W$197,MATCH(Decomp!$I227,Data!$A$2:$A$197,0),MATCH(Decomp!R$62,Data!$C$1:$W$1,0))*Decomp!R$61</f>
        <v>0</v>
      </c>
      <c r="S227">
        <f>INDEX(Data!$C$2:$W$197,MATCH(Decomp!$I227,Data!$A$2:$A$197,0),MATCH(Decomp!S$62,Data!$C$1:$W$1,0))*Decomp!S$61</f>
        <v>0</v>
      </c>
      <c r="T227">
        <f>INDEX(Data!$C$2:$W$197,MATCH(Decomp!$I227,Data!$A$2:$A$197,0),MATCH(Decomp!T$62,Data!$C$1:$W$1,0))*Decomp!T$61</f>
        <v>0</v>
      </c>
      <c r="U227">
        <f>INDEX(Data!$C$2:$W$197,MATCH(Decomp!$I227,Data!$A$2:$A$197,0),MATCH(Decomp!U$62,Data!$C$1:$W$1,0))*Decomp!U$61</f>
        <v>2460.835188</v>
      </c>
      <c r="V227">
        <f>INDEX(Data!$C$2:$W$197,MATCH(Decomp!$I227,Data!$A$2:$A$197,0),MATCH(Decomp!V$62,Data!$C$1:$W$1,0))*Decomp!V$61</f>
        <v>0</v>
      </c>
      <c r="W227">
        <f>INDEX(Data!$C$2:$W$197,MATCH(Decomp!$I227,Data!$A$2:$A$197,0),MATCH(Decomp!W$62,Data!$C$1:$W$1,0))*Decomp!W$61</f>
        <v>0</v>
      </c>
      <c r="Y227" s="4"/>
    </row>
    <row r="228" spans="1:25" x14ac:dyDescent="0.3">
      <c r="A228">
        <f t="shared" si="25"/>
        <v>2022</v>
      </c>
      <c r="B228">
        <f t="shared" si="26"/>
        <v>11523.76397</v>
      </c>
      <c r="C228">
        <f t="shared" si="27"/>
        <v>10744.282174854538</v>
      </c>
      <c r="D228">
        <f t="shared" si="28"/>
        <v>779.48179514546246</v>
      </c>
      <c r="E228">
        <f t="shared" si="29"/>
        <v>607591.86896319268</v>
      </c>
      <c r="F228">
        <f t="shared" si="31"/>
        <v>283312.02817710675</v>
      </c>
      <c r="G228" s="1">
        <f t="shared" si="24"/>
        <v>6.7641249610344317E-2</v>
      </c>
      <c r="I228" s="2" t="s">
        <v>179</v>
      </c>
      <c r="J228">
        <v>11523.76397</v>
      </c>
      <c r="K228">
        <f t="shared" si="30"/>
        <v>13157.705457</v>
      </c>
      <c r="L228">
        <f>INDEX(Data!$C$2:$W$197,MATCH(Decomp!$I228,Data!$A$2:$A$197,0),MATCH(Decomp!L$62,Data!$C$1:$W$1,0))*Decomp!L$61</f>
        <v>1545.112676555</v>
      </c>
      <c r="M228">
        <f>INDEX(Data!$C$2:$W$197,MATCH(Decomp!$I228,Data!$A$2:$A$197,0),MATCH(Decomp!M$62,Data!$C$1:$W$1,0))*Decomp!M$61</f>
        <v>-409.03729470046085</v>
      </c>
      <c r="N228">
        <f>INDEX(Data!$C$2:$W$197,MATCH(Decomp!$I228,Data!$A$2:$A$197,0),MATCH(Decomp!N$62,Data!$C$1:$W$1,0))*Decomp!N$61</f>
        <v>-6057.3680000000004</v>
      </c>
      <c r="O228">
        <f>INDEX(Data!$C$2:$W$197,MATCH(Decomp!$I228,Data!$A$2:$A$197,0),MATCH(Decomp!O$62,Data!$C$1:$W$1,0))*Decomp!O$61</f>
        <v>0</v>
      </c>
      <c r="P228">
        <f>INDEX(Data!$C$2:$W$197,MATCH(Decomp!$I228,Data!$A$2:$A$197,0),MATCH(Decomp!P$62,Data!$C$1:$W$1,0))*Decomp!P$61</f>
        <v>0</v>
      </c>
      <c r="Q228">
        <f>INDEX(Data!$C$2:$W$197,MATCH(Decomp!$I228,Data!$A$2:$A$197,0),MATCH(Decomp!Q$62,Data!$C$1:$W$1,0))*Decomp!Q$61</f>
        <v>0</v>
      </c>
      <c r="R228">
        <f>INDEX(Data!$C$2:$W$197,MATCH(Decomp!$I228,Data!$A$2:$A$197,0),MATCH(Decomp!R$62,Data!$C$1:$W$1,0))*Decomp!R$61</f>
        <v>0</v>
      </c>
      <c r="S228">
        <f>INDEX(Data!$C$2:$W$197,MATCH(Decomp!$I228,Data!$A$2:$A$197,0),MATCH(Decomp!S$62,Data!$C$1:$W$1,0))*Decomp!S$61</f>
        <v>0</v>
      </c>
      <c r="T228">
        <f>INDEX(Data!$C$2:$W$197,MATCH(Decomp!$I228,Data!$A$2:$A$197,0),MATCH(Decomp!T$62,Data!$C$1:$W$1,0))*Decomp!T$61</f>
        <v>0</v>
      </c>
      <c r="U228">
        <f>INDEX(Data!$C$2:$W$197,MATCH(Decomp!$I228,Data!$A$2:$A$197,0),MATCH(Decomp!U$62,Data!$C$1:$W$1,0))*Decomp!U$61</f>
        <v>2507.8693359999997</v>
      </c>
      <c r="V228">
        <f>INDEX(Data!$C$2:$W$197,MATCH(Decomp!$I228,Data!$A$2:$A$197,0),MATCH(Decomp!V$62,Data!$C$1:$W$1,0))*Decomp!V$61</f>
        <v>0</v>
      </c>
      <c r="W228">
        <f>INDEX(Data!$C$2:$W$197,MATCH(Decomp!$I228,Data!$A$2:$A$197,0),MATCH(Decomp!W$62,Data!$C$1:$W$1,0))*Decomp!W$61</f>
        <v>0</v>
      </c>
      <c r="Y228" s="4"/>
    </row>
    <row r="229" spans="1:25" x14ac:dyDescent="0.3">
      <c r="A229">
        <f t="shared" si="25"/>
        <v>2022</v>
      </c>
      <c r="B229">
        <f t="shared" si="26"/>
        <v>10843.29192</v>
      </c>
      <c r="C229">
        <f t="shared" si="27"/>
        <v>11355.37419082487</v>
      </c>
      <c r="D229">
        <f t="shared" si="28"/>
        <v>-512.08227082487065</v>
      </c>
      <c r="E229">
        <f t="shared" si="29"/>
        <v>262228.25209315616</v>
      </c>
      <c r="F229">
        <f t="shared" si="31"/>
        <v>1668137.736505819</v>
      </c>
      <c r="G229" s="1">
        <f t="shared" si="24"/>
        <v>-4.7225720252016483E-2</v>
      </c>
      <c r="I229" s="2" t="s">
        <v>180</v>
      </c>
      <c r="J229">
        <v>10843.29192</v>
      </c>
      <c r="K229">
        <f t="shared" si="30"/>
        <v>13157.705457</v>
      </c>
      <c r="L229">
        <f>INDEX(Data!$C$2:$W$197,MATCH(Decomp!$I229,Data!$A$2:$A$197,0),MATCH(Decomp!L$62,Data!$C$1:$W$1,0))*Decomp!L$61</f>
        <v>2060.2342771919998</v>
      </c>
      <c r="M229">
        <f>INDEX(Data!$C$2:$W$197,MATCH(Decomp!$I229,Data!$A$2:$A$197,0),MATCH(Decomp!M$62,Data!$C$1:$W$1,0))*Decomp!M$61</f>
        <v>-404.4944113671275</v>
      </c>
      <c r="N229">
        <f>INDEX(Data!$C$2:$W$197,MATCH(Decomp!$I229,Data!$A$2:$A$197,0),MATCH(Decomp!N$62,Data!$C$1:$W$1,0))*Decomp!N$61</f>
        <v>-6057.3680000000004</v>
      </c>
      <c r="O229">
        <f>INDEX(Data!$C$2:$W$197,MATCH(Decomp!$I229,Data!$A$2:$A$197,0),MATCH(Decomp!O$62,Data!$C$1:$W$1,0))*Decomp!O$61</f>
        <v>0</v>
      </c>
      <c r="P229">
        <f>INDEX(Data!$C$2:$W$197,MATCH(Decomp!$I229,Data!$A$2:$A$197,0),MATCH(Decomp!P$62,Data!$C$1:$W$1,0))*Decomp!P$61</f>
        <v>0</v>
      </c>
      <c r="Q229">
        <f>INDEX(Data!$C$2:$W$197,MATCH(Decomp!$I229,Data!$A$2:$A$197,0),MATCH(Decomp!Q$62,Data!$C$1:$W$1,0))*Decomp!Q$61</f>
        <v>0</v>
      </c>
      <c r="R229">
        <f>INDEX(Data!$C$2:$W$197,MATCH(Decomp!$I229,Data!$A$2:$A$197,0),MATCH(Decomp!R$62,Data!$C$1:$W$1,0))*Decomp!R$61</f>
        <v>0</v>
      </c>
      <c r="S229">
        <f>INDEX(Data!$C$2:$W$197,MATCH(Decomp!$I229,Data!$A$2:$A$197,0),MATCH(Decomp!S$62,Data!$C$1:$W$1,0))*Decomp!S$61</f>
        <v>0</v>
      </c>
      <c r="T229">
        <f>INDEX(Data!$C$2:$W$197,MATCH(Decomp!$I229,Data!$A$2:$A$197,0),MATCH(Decomp!T$62,Data!$C$1:$W$1,0))*Decomp!T$61</f>
        <v>0</v>
      </c>
      <c r="U229">
        <f>INDEX(Data!$C$2:$W$197,MATCH(Decomp!$I229,Data!$A$2:$A$197,0),MATCH(Decomp!U$62,Data!$C$1:$W$1,0))*Decomp!U$61</f>
        <v>2599.2968679999999</v>
      </c>
      <c r="V229">
        <f>INDEX(Data!$C$2:$W$197,MATCH(Decomp!$I229,Data!$A$2:$A$197,0),MATCH(Decomp!V$62,Data!$C$1:$W$1,0))*Decomp!V$61</f>
        <v>0</v>
      </c>
      <c r="W229">
        <f>INDEX(Data!$C$2:$W$197,MATCH(Decomp!$I229,Data!$A$2:$A$197,0),MATCH(Decomp!W$62,Data!$C$1:$W$1,0))*Decomp!W$61</f>
        <v>0</v>
      </c>
      <c r="Y229" s="4"/>
    </row>
    <row r="230" spans="1:25" x14ac:dyDescent="0.3">
      <c r="A230">
        <f t="shared" si="25"/>
        <v>2022</v>
      </c>
      <c r="B230">
        <f t="shared" si="26"/>
        <v>11087.993689999999</v>
      </c>
      <c r="C230">
        <f t="shared" si="27"/>
        <v>10673.197948368323</v>
      </c>
      <c r="D230">
        <f t="shared" si="28"/>
        <v>414.79574163167672</v>
      </c>
      <c r="E230">
        <f t="shared" si="29"/>
        <v>172055.50727577272</v>
      </c>
      <c r="F230">
        <f t="shared" si="31"/>
        <v>859102.84997539956</v>
      </c>
      <c r="G230" s="1">
        <f t="shared" si="24"/>
        <v>3.7409449646943004E-2</v>
      </c>
      <c r="I230" s="2" t="s">
        <v>181</v>
      </c>
      <c r="J230">
        <v>11087.993689999999</v>
      </c>
      <c r="K230">
        <f t="shared" si="30"/>
        <v>13157.705457</v>
      </c>
      <c r="L230">
        <f>INDEX(Data!$C$2:$W$197,MATCH(Decomp!$I230,Data!$A$2:$A$197,0),MATCH(Decomp!L$62,Data!$C$1:$W$1,0))*Decomp!L$61</f>
        <v>1269.568294078</v>
      </c>
      <c r="M230">
        <f>INDEX(Data!$C$2:$W$197,MATCH(Decomp!$I230,Data!$A$2:$A$197,0),MATCH(Decomp!M$62,Data!$C$1:$W$1,0))*Decomp!M$61</f>
        <v>-377.65423870967743</v>
      </c>
      <c r="N230">
        <f>INDEX(Data!$C$2:$W$197,MATCH(Decomp!$I230,Data!$A$2:$A$197,0),MATCH(Decomp!N$62,Data!$C$1:$W$1,0))*Decomp!N$61</f>
        <v>-6057.3680000000004</v>
      </c>
      <c r="O230">
        <f>INDEX(Data!$C$2:$W$197,MATCH(Decomp!$I230,Data!$A$2:$A$197,0),MATCH(Decomp!O$62,Data!$C$1:$W$1,0))*Decomp!O$61</f>
        <v>0</v>
      </c>
      <c r="P230">
        <f>INDEX(Data!$C$2:$W$197,MATCH(Decomp!$I230,Data!$A$2:$A$197,0),MATCH(Decomp!P$62,Data!$C$1:$W$1,0))*Decomp!P$61</f>
        <v>0</v>
      </c>
      <c r="Q230">
        <f>INDEX(Data!$C$2:$W$197,MATCH(Decomp!$I230,Data!$A$2:$A$197,0),MATCH(Decomp!Q$62,Data!$C$1:$W$1,0))*Decomp!Q$61</f>
        <v>0</v>
      </c>
      <c r="R230">
        <f>INDEX(Data!$C$2:$W$197,MATCH(Decomp!$I230,Data!$A$2:$A$197,0),MATCH(Decomp!R$62,Data!$C$1:$W$1,0))*Decomp!R$61</f>
        <v>0</v>
      </c>
      <c r="S230">
        <f>INDEX(Data!$C$2:$W$197,MATCH(Decomp!$I230,Data!$A$2:$A$197,0),MATCH(Decomp!S$62,Data!$C$1:$W$1,0))*Decomp!S$61</f>
        <v>0</v>
      </c>
      <c r="T230">
        <f>INDEX(Data!$C$2:$W$197,MATCH(Decomp!$I230,Data!$A$2:$A$197,0),MATCH(Decomp!T$62,Data!$C$1:$W$1,0))*Decomp!T$61</f>
        <v>0</v>
      </c>
      <c r="U230">
        <f>INDEX(Data!$C$2:$W$197,MATCH(Decomp!$I230,Data!$A$2:$A$197,0),MATCH(Decomp!U$62,Data!$C$1:$W$1,0))*Decomp!U$61</f>
        <v>2680.9464360000002</v>
      </c>
      <c r="V230">
        <f>INDEX(Data!$C$2:$W$197,MATCH(Decomp!$I230,Data!$A$2:$A$197,0),MATCH(Decomp!V$62,Data!$C$1:$W$1,0))*Decomp!V$61</f>
        <v>0</v>
      </c>
      <c r="W230">
        <f>INDEX(Data!$C$2:$W$197,MATCH(Decomp!$I230,Data!$A$2:$A$197,0),MATCH(Decomp!W$62,Data!$C$1:$W$1,0))*Decomp!W$61</f>
        <v>0</v>
      </c>
      <c r="Y230" s="4"/>
    </row>
    <row r="231" spans="1:25" x14ac:dyDescent="0.3">
      <c r="A231">
        <f t="shared" si="25"/>
        <v>2022</v>
      </c>
      <c r="B231">
        <f t="shared" si="26"/>
        <v>11150.67757</v>
      </c>
      <c r="C231">
        <f t="shared" si="27"/>
        <v>11736.228288241258</v>
      </c>
      <c r="D231">
        <f t="shared" si="28"/>
        <v>-585.55071824125844</v>
      </c>
      <c r="E231">
        <f t="shared" si="29"/>
        <v>342869.64363285364</v>
      </c>
      <c r="F231">
        <f t="shared" si="31"/>
        <v>1000693.0397803138</v>
      </c>
      <c r="G231" s="1">
        <f t="shared" si="24"/>
        <v>-5.2512568367740764E-2</v>
      </c>
      <c r="I231" s="2" t="s">
        <v>182</v>
      </c>
      <c r="J231">
        <v>11150.67757</v>
      </c>
      <c r="K231">
        <f t="shared" si="30"/>
        <v>13157.705457</v>
      </c>
      <c r="L231">
        <f>INDEX(Data!$C$2:$W$197,MATCH(Decomp!$I231,Data!$A$2:$A$197,0),MATCH(Decomp!L$62,Data!$C$1:$W$1,0))*Decomp!L$61</f>
        <v>2424.4177830600001</v>
      </c>
      <c r="M231">
        <f>INDEX(Data!$C$2:$W$197,MATCH(Decomp!$I231,Data!$A$2:$A$197,0),MATCH(Decomp!M$62,Data!$C$1:$W$1,0))*Decomp!M$61</f>
        <v>-392.03476781874048</v>
      </c>
      <c r="N231">
        <f>INDEX(Data!$C$2:$W$197,MATCH(Decomp!$I231,Data!$A$2:$A$197,0),MATCH(Decomp!N$62,Data!$C$1:$W$1,0))*Decomp!N$61</f>
        <v>-6057.3680000000004</v>
      </c>
      <c r="O231">
        <f>INDEX(Data!$C$2:$W$197,MATCH(Decomp!$I231,Data!$A$2:$A$197,0),MATCH(Decomp!O$62,Data!$C$1:$W$1,0))*Decomp!O$61</f>
        <v>0</v>
      </c>
      <c r="P231">
        <f>INDEX(Data!$C$2:$W$197,MATCH(Decomp!$I231,Data!$A$2:$A$197,0),MATCH(Decomp!P$62,Data!$C$1:$W$1,0))*Decomp!P$61</f>
        <v>0</v>
      </c>
      <c r="Q231">
        <f>INDEX(Data!$C$2:$W$197,MATCH(Decomp!$I231,Data!$A$2:$A$197,0),MATCH(Decomp!Q$62,Data!$C$1:$W$1,0))*Decomp!Q$61</f>
        <v>0</v>
      </c>
      <c r="R231">
        <f>INDEX(Data!$C$2:$W$197,MATCH(Decomp!$I231,Data!$A$2:$A$197,0),MATCH(Decomp!R$62,Data!$C$1:$W$1,0))*Decomp!R$61</f>
        <v>0</v>
      </c>
      <c r="S231">
        <f>INDEX(Data!$C$2:$W$197,MATCH(Decomp!$I231,Data!$A$2:$A$197,0),MATCH(Decomp!S$62,Data!$C$1:$W$1,0))*Decomp!S$61</f>
        <v>0</v>
      </c>
      <c r="T231">
        <f>INDEX(Data!$C$2:$W$197,MATCH(Decomp!$I231,Data!$A$2:$A$197,0),MATCH(Decomp!T$62,Data!$C$1:$W$1,0))*Decomp!T$61</f>
        <v>0</v>
      </c>
      <c r="U231">
        <f>INDEX(Data!$C$2:$W$197,MATCH(Decomp!$I231,Data!$A$2:$A$197,0),MATCH(Decomp!U$62,Data!$C$1:$W$1,0))*Decomp!U$61</f>
        <v>2603.5078159999998</v>
      </c>
      <c r="V231">
        <f>INDEX(Data!$C$2:$W$197,MATCH(Decomp!$I231,Data!$A$2:$A$197,0),MATCH(Decomp!V$62,Data!$C$1:$W$1,0))*Decomp!V$61</f>
        <v>0</v>
      </c>
      <c r="W231">
        <f>INDEX(Data!$C$2:$W$197,MATCH(Decomp!$I231,Data!$A$2:$A$197,0),MATCH(Decomp!W$62,Data!$C$1:$W$1,0))*Decomp!W$61</f>
        <v>0</v>
      </c>
      <c r="Y231" s="4"/>
    </row>
    <row r="232" spans="1:25" x14ac:dyDescent="0.3">
      <c r="A232">
        <f t="shared" si="25"/>
        <v>2022</v>
      </c>
      <c r="B232">
        <f t="shared" si="26"/>
        <v>10635.798220000001</v>
      </c>
      <c r="C232">
        <f t="shared" si="27"/>
        <v>10681.280689227251</v>
      </c>
      <c r="D232">
        <f t="shared" si="28"/>
        <v>-45.482469227250476</v>
      </c>
      <c r="E232">
        <f t="shared" si="29"/>
        <v>2068.6550070077865</v>
      </c>
      <c r="F232">
        <f t="shared" si="31"/>
        <v>291673.71359305648</v>
      </c>
      <c r="G232" s="1">
        <f t="shared" si="24"/>
        <v>-4.2763569114843995E-3</v>
      </c>
      <c r="I232" s="2" t="s">
        <v>183</v>
      </c>
      <c r="J232">
        <v>10635.798220000001</v>
      </c>
      <c r="K232">
        <f t="shared" si="30"/>
        <v>13157.705457</v>
      </c>
      <c r="L232">
        <f>INDEX(Data!$C$2:$W$197,MATCH(Decomp!$I232,Data!$A$2:$A$197,0),MATCH(Decomp!L$62,Data!$C$1:$W$1,0))*Decomp!L$61</f>
        <v>1482.6456477910001</v>
      </c>
      <c r="M232">
        <f>INDEX(Data!$C$2:$W$197,MATCH(Decomp!$I232,Data!$A$2:$A$197,0),MATCH(Decomp!M$62,Data!$C$1:$W$1,0))*Decomp!M$61</f>
        <v>-408.21568356374809</v>
      </c>
      <c r="N232">
        <f>INDEX(Data!$C$2:$W$197,MATCH(Decomp!$I232,Data!$A$2:$A$197,0),MATCH(Decomp!N$62,Data!$C$1:$W$1,0))*Decomp!N$61</f>
        <v>-6057.3680000000004</v>
      </c>
      <c r="O232">
        <f>INDEX(Data!$C$2:$W$197,MATCH(Decomp!$I232,Data!$A$2:$A$197,0),MATCH(Decomp!O$62,Data!$C$1:$W$1,0))*Decomp!O$61</f>
        <v>0</v>
      </c>
      <c r="P232">
        <f>INDEX(Data!$C$2:$W$197,MATCH(Decomp!$I232,Data!$A$2:$A$197,0),MATCH(Decomp!P$62,Data!$C$1:$W$1,0))*Decomp!P$61</f>
        <v>0</v>
      </c>
      <c r="Q232">
        <f>INDEX(Data!$C$2:$W$197,MATCH(Decomp!$I232,Data!$A$2:$A$197,0),MATCH(Decomp!Q$62,Data!$C$1:$W$1,0))*Decomp!Q$61</f>
        <v>0</v>
      </c>
      <c r="R232">
        <f>INDEX(Data!$C$2:$W$197,MATCH(Decomp!$I232,Data!$A$2:$A$197,0),MATCH(Decomp!R$62,Data!$C$1:$W$1,0))*Decomp!R$61</f>
        <v>0</v>
      </c>
      <c r="S232">
        <f>INDEX(Data!$C$2:$W$197,MATCH(Decomp!$I232,Data!$A$2:$A$197,0),MATCH(Decomp!S$62,Data!$C$1:$W$1,0))*Decomp!S$61</f>
        <v>0</v>
      </c>
      <c r="T232">
        <f>INDEX(Data!$C$2:$W$197,MATCH(Decomp!$I232,Data!$A$2:$A$197,0),MATCH(Decomp!T$62,Data!$C$1:$W$1,0))*Decomp!T$61</f>
        <v>0</v>
      </c>
      <c r="U232">
        <f>INDEX(Data!$C$2:$W$197,MATCH(Decomp!$I232,Data!$A$2:$A$197,0),MATCH(Decomp!U$62,Data!$C$1:$W$1,0))*Decomp!U$61</f>
        <v>2506.5132680000002</v>
      </c>
      <c r="V232">
        <f>INDEX(Data!$C$2:$W$197,MATCH(Decomp!$I232,Data!$A$2:$A$197,0),MATCH(Decomp!V$62,Data!$C$1:$W$1,0))*Decomp!V$61</f>
        <v>0</v>
      </c>
      <c r="W232">
        <f>INDEX(Data!$C$2:$W$197,MATCH(Decomp!$I232,Data!$A$2:$A$197,0),MATCH(Decomp!W$62,Data!$C$1:$W$1,0))*Decomp!W$61</f>
        <v>0</v>
      </c>
      <c r="Y232" s="4"/>
    </row>
    <row r="233" spans="1:25" x14ac:dyDescent="0.3">
      <c r="A233">
        <f t="shared" si="25"/>
        <v>2022</v>
      </c>
      <c r="B233">
        <f t="shared" si="26"/>
        <v>10623.39553</v>
      </c>
      <c r="C233">
        <f t="shared" si="27"/>
        <v>11441.096512011967</v>
      </c>
      <c r="D233">
        <f t="shared" si="28"/>
        <v>-817.70098201196743</v>
      </c>
      <c r="E233">
        <f t="shared" si="29"/>
        <v>668634.89598333591</v>
      </c>
      <c r="F233">
        <f t="shared" si="31"/>
        <v>596321.43148744002</v>
      </c>
      <c r="G233" s="1">
        <f t="shared" si="24"/>
        <v>-7.6971715841965591E-2</v>
      </c>
      <c r="I233" s="2" t="s">
        <v>184</v>
      </c>
      <c r="J233">
        <v>10623.39553</v>
      </c>
      <c r="K233">
        <f t="shared" si="30"/>
        <v>13157.705457</v>
      </c>
      <c r="L233">
        <f>INDEX(Data!$C$2:$W$197,MATCH(Decomp!$I233,Data!$A$2:$A$197,0),MATCH(Decomp!L$62,Data!$C$1:$W$1,0))*Decomp!L$61</f>
        <v>2325.7136382900003</v>
      </c>
      <c r="M233">
        <f>INDEX(Data!$C$2:$W$197,MATCH(Decomp!$I233,Data!$A$2:$A$197,0),MATCH(Decomp!M$62,Data!$C$1:$W$1,0))*Decomp!M$61</f>
        <v>-391.11881927803387</v>
      </c>
      <c r="N233">
        <f>INDEX(Data!$C$2:$W$197,MATCH(Decomp!$I233,Data!$A$2:$A$197,0),MATCH(Decomp!N$62,Data!$C$1:$W$1,0))*Decomp!N$61</f>
        <v>-6057.3680000000004</v>
      </c>
      <c r="O233">
        <f>INDEX(Data!$C$2:$W$197,MATCH(Decomp!$I233,Data!$A$2:$A$197,0),MATCH(Decomp!O$62,Data!$C$1:$W$1,0))*Decomp!O$61</f>
        <v>0</v>
      </c>
      <c r="P233">
        <f>INDEX(Data!$C$2:$W$197,MATCH(Decomp!$I233,Data!$A$2:$A$197,0),MATCH(Decomp!P$62,Data!$C$1:$W$1,0))*Decomp!P$61</f>
        <v>0</v>
      </c>
      <c r="Q233">
        <f>INDEX(Data!$C$2:$W$197,MATCH(Decomp!$I233,Data!$A$2:$A$197,0),MATCH(Decomp!Q$62,Data!$C$1:$W$1,0))*Decomp!Q$61</f>
        <v>0</v>
      </c>
      <c r="R233">
        <f>INDEX(Data!$C$2:$W$197,MATCH(Decomp!$I233,Data!$A$2:$A$197,0),MATCH(Decomp!R$62,Data!$C$1:$W$1,0))*Decomp!R$61</f>
        <v>0</v>
      </c>
      <c r="S233">
        <f>INDEX(Data!$C$2:$W$197,MATCH(Decomp!$I233,Data!$A$2:$A$197,0),MATCH(Decomp!S$62,Data!$C$1:$W$1,0))*Decomp!S$61</f>
        <v>0</v>
      </c>
      <c r="T233">
        <f>INDEX(Data!$C$2:$W$197,MATCH(Decomp!$I233,Data!$A$2:$A$197,0),MATCH(Decomp!T$62,Data!$C$1:$W$1,0))*Decomp!T$61</f>
        <v>0</v>
      </c>
      <c r="U233">
        <f>INDEX(Data!$C$2:$W$197,MATCH(Decomp!$I233,Data!$A$2:$A$197,0),MATCH(Decomp!U$62,Data!$C$1:$W$1,0))*Decomp!U$61</f>
        <v>2406.1642360000001</v>
      </c>
      <c r="V233">
        <f>INDEX(Data!$C$2:$W$197,MATCH(Decomp!$I233,Data!$A$2:$A$197,0),MATCH(Decomp!V$62,Data!$C$1:$W$1,0))*Decomp!V$61</f>
        <v>0</v>
      </c>
      <c r="W233">
        <f>INDEX(Data!$C$2:$W$197,MATCH(Decomp!$I233,Data!$A$2:$A$197,0),MATCH(Decomp!W$62,Data!$C$1:$W$1,0))*Decomp!W$61</f>
        <v>0</v>
      </c>
      <c r="Y233" s="4"/>
    </row>
    <row r="234" spans="1:25" x14ac:dyDescent="0.3">
      <c r="A234">
        <f t="shared" si="25"/>
        <v>2022</v>
      </c>
      <c r="B234">
        <f t="shared" si="26"/>
        <v>10459.81407</v>
      </c>
      <c r="C234">
        <f t="shared" si="27"/>
        <v>10765.684924663321</v>
      </c>
      <c r="D234">
        <f t="shared" si="28"/>
        <v>-305.87085466332064</v>
      </c>
      <c r="E234">
        <f t="shared" si="29"/>
        <v>93556.979732470223</v>
      </c>
      <c r="F234">
        <f t="shared" si="31"/>
        <v>261970.079261732</v>
      </c>
      <c r="G234" s="1">
        <f t="shared" si="24"/>
        <v>-2.9242475307529117E-2</v>
      </c>
      <c r="I234" s="2" t="s">
        <v>185</v>
      </c>
      <c r="J234">
        <v>10459.81407</v>
      </c>
      <c r="K234">
        <f t="shared" si="30"/>
        <v>13157.705457</v>
      </c>
      <c r="L234">
        <f>INDEX(Data!$C$2:$W$197,MATCH(Decomp!$I234,Data!$A$2:$A$197,0),MATCH(Decomp!L$62,Data!$C$1:$W$1,0))*Decomp!L$61</f>
        <v>1734.903643522</v>
      </c>
      <c r="M234">
        <f>INDEX(Data!$C$2:$W$197,MATCH(Decomp!$I234,Data!$A$2:$A$197,0),MATCH(Decomp!M$62,Data!$C$1:$W$1,0))*Decomp!M$61</f>
        <v>-391.14459185867901</v>
      </c>
      <c r="N234">
        <f>INDEX(Data!$C$2:$W$197,MATCH(Decomp!$I234,Data!$A$2:$A$197,0),MATCH(Decomp!N$62,Data!$C$1:$W$1,0))*Decomp!N$61</f>
        <v>-6057.3680000000004</v>
      </c>
      <c r="O234">
        <f>INDEX(Data!$C$2:$W$197,MATCH(Decomp!$I234,Data!$A$2:$A$197,0),MATCH(Decomp!O$62,Data!$C$1:$W$1,0))*Decomp!O$61</f>
        <v>0</v>
      </c>
      <c r="P234">
        <f>INDEX(Data!$C$2:$W$197,MATCH(Decomp!$I234,Data!$A$2:$A$197,0),MATCH(Decomp!P$62,Data!$C$1:$W$1,0))*Decomp!P$61</f>
        <v>0</v>
      </c>
      <c r="Q234">
        <f>INDEX(Data!$C$2:$W$197,MATCH(Decomp!$I234,Data!$A$2:$A$197,0),MATCH(Decomp!Q$62,Data!$C$1:$W$1,0))*Decomp!Q$61</f>
        <v>0</v>
      </c>
      <c r="R234">
        <f>INDEX(Data!$C$2:$W$197,MATCH(Decomp!$I234,Data!$A$2:$A$197,0),MATCH(Decomp!R$62,Data!$C$1:$W$1,0))*Decomp!R$61</f>
        <v>0</v>
      </c>
      <c r="S234">
        <f>INDEX(Data!$C$2:$W$197,MATCH(Decomp!$I234,Data!$A$2:$A$197,0),MATCH(Decomp!S$62,Data!$C$1:$W$1,0))*Decomp!S$61</f>
        <v>0</v>
      </c>
      <c r="T234">
        <f>INDEX(Data!$C$2:$W$197,MATCH(Decomp!$I234,Data!$A$2:$A$197,0),MATCH(Decomp!T$62,Data!$C$1:$W$1,0))*Decomp!T$61</f>
        <v>0</v>
      </c>
      <c r="U234">
        <f>INDEX(Data!$C$2:$W$197,MATCH(Decomp!$I234,Data!$A$2:$A$197,0),MATCH(Decomp!U$62,Data!$C$1:$W$1,0))*Decomp!U$61</f>
        <v>2321.5884159999996</v>
      </c>
      <c r="V234">
        <f>INDEX(Data!$C$2:$W$197,MATCH(Decomp!$I234,Data!$A$2:$A$197,0),MATCH(Decomp!V$62,Data!$C$1:$W$1,0))*Decomp!V$61</f>
        <v>0</v>
      </c>
      <c r="W234">
        <f>INDEX(Data!$C$2:$W$197,MATCH(Decomp!$I234,Data!$A$2:$A$197,0),MATCH(Decomp!W$62,Data!$C$1:$W$1,0))*Decomp!W$61</f>
        <v>0</v>
      </c>
      <c r="Y234" s="4"/>
    </row>
    <row r="235" spans="1:25" x14ac:dyDescent="0.3">
      <c r="A235">
        <f t="shared" si="25"/>
        <v>2022</v>
      </c>
      <c r="B235">
        <f t="shared" si="26"/>
        <v>10162.149450000001</v>
      </c>
      <c r="C235">
        <f t="shared" si="27"/>
        <v>12310.979687904994</v>
      </c>
      <c r="D235">
        <f t="shared" si="28"/>
        <v>-2148.8302379049928</v>
      </c>
      <c r="E235">
        <f t="shared" si="29"/>
        <v>4617471.391334828</v>
      </c>
      <c r="F235">
        <f t="shared" si="31"/>
        <v>3396499.2882785248</v>
      </c>
      <c r="G235" s="1">
        <f t="shared" si="24"/>
        <v>-0.21145430388302278</v>
      </c>
      <c r="I235" s="2" t="s">
        <v>186</v>
      </c>
      <c r="J235">
        <v>10162.149450000001</v>
      </c>
      <c r="K235">
        <f t="shared" si="30"/>
        <v>13157.705457</v>
      </c>
      <c r="L235">
        <f>INDEX(Data!$C$2:$W$197,MATCH(Decomp!$I235,Data!$A$2:$A$197,0),MATCH(Decomp!L$62,Data!$C$1:$W$1,0))*Decomp!L$61</f>
        <v>3302.9473326500001</v>
      </c>
      <c r="M235">
        <f>INDEX(Data!$C$2:$W$197,MATCH(Decomp!$I235,Data!$A$2:$A$197,0),MATCH(Decomp!M$62,Data!$C$1:$W$1,0))*Decomp!M$61</f>
        <v>-289.63486574500769</v>
      </c>
      <c r="N235">
        <f>INDEX(Data!$C$2:$W$197,MATCH(Decomp!$I235,Data!$A$2:$A$197,0),MATCH(Decomp!N$62,Data!$C$1:$W$1,0))*Decomp!N$61</f>
        <v>-6057.3680000000004</v>
      </c>
      <c r="O235">
        <f>INDEX(Data!$C$2:$W$197,MATCH(Decomp!$I235,Data!$A$2:$A$197,0),MATCH(Decomp!O$62,Data!$C$1:$W$1,0))*Decomp!O$61</f>
        <v>0</v>
      </c>
      <c r="P235">
        <f>INDEX(Data!$C$2:$W$197,MATCH(Decomp!$I235,Data!$A$2:$A$197,0),MATCH(Decomp!P$62,Data!$C$1:$W$1,0))*Decomp!P$61</f>
        <v>0</v>
      </c>
      <c r="Q235">
        <f>INDEX(Data!$C$2:$W$197,MATCH(Decomp!$I235,Data!$A$2:$A$197,0),MATCH(Decomp!Q$62,Data!$C$1:$W$1,0))*Decomp!Q$61</f>
        <v>0</v>
      </c>
      <c r="R235">
        <f>INDEX(Data!$C$2:$W$197,MATCH(Decomp!$I235,Data!$A$2:$A$197,0),MATCH(Decomp!R$62,Data!$C$1:$W$1,0))*Decomp!R$61</f>
        <v>0</v>
      </c>
      <c r="S235">
        <f>INDEX(Data!$C$2:$W$197,MATCH(Decomp!$I235,Data!$A$2:$A$197,0),MATCH(Decomp!S$62,Data!$C$1:$W$1,0))*Decomp!S$61</f>
        <v>0</v>
      </c>
      <c r="T235">
        <f>INDEX(Data!$C$2:$W$197,MATCH(Decomp!$I235,Data!$A$2:$A$197,0),MATCH(Decomp!T$62,Data!$C$1:$W$1,0))*Decomp!T$61</f>
        <v>0</v>
      </c>
      <c r="U235">
        <f>INDEX(Data!$C$2:$W$197,MATCH(Decomp!$I235,Data!$A$2:$A$197,0),MATCH(Decomp!U$62,Data!$C$1:$W$1,0))*Decomp!U$61</f>
        <v>2197.3297640000001</v>
      </c>
      <c r="V235">
        <f>INDEX(Data!$C$2:$W$197,MATCH(Decomp!$I235,Data!$A$2:$A$197,0),MATCH(Decomp!V$62,Data!$C$1:$W$1,0))*Decomp!V$61</f>
        <v>0</v>
      </c>
      <c r="W235">
        <f>INDEX(Data!$C$2:$W$197,MATCH(Decomp!$I235,Data!$A$2:$A$197,0),MATCH(Decomp!W$62,Data!$C$1:$W$1,0))*Decomp!W$61</f>
        <v>0</v>
      </c>
      <c r="Y235" s="4"/>
    </row>
    <row r="236" spans="1:25" x14ac:dyDescent="0.3">
      <c r="A236">
        <f t="shared" si="25"/>
        <v>2022</v>
      </c>
      <c r="B236">
        <f t="shared" si="26"/>
        <v>10235.895189999999</v>
      </c>
      <c r="C236">
        <f t="shared" si="27"/>
        <v>12407.514070314208</v>
      </c>
      <c r="D236">
        <f t="shared" si="28"/>
        <v>-2171.6188803142086</v>
      </c>
      <c r="E236">
        <f t="shared" si="29"/>
        <v>4715928.5613371367</v>
      </c>
      <c r="F236">
        <f t="shared" si="31"/>
        <v>519.32222285510682</v>
      </c>
      <c r="G236" s="1">
        <f t="shared" si="24"/>
        <v>-0.21215720169114088</v>
      </c>
      <c r="I236" s="2" t="s">
        <v>187</v>
      </c>
      <c r="J236">
        <v>10235.895189999999</v>
      </c>
      <c r="K236">
        <f t="shared" si="30"/>
        <v>13157.705457</v>
      </c>
      <c r="L236">
        <f>INDEX(Data!$C$2:$W$197,MATCH(Decomp!$I236,Data!$A$2:$A$197,0),MATCH(Decomp!L$62,Data!$C$1:$W$1,0))*Decomp!L$61</f>
        <v>3393.0998090500002</v>
      </c>
      <c r="M236">
        <f>INDEX(Data!$C$2:$W$197,MATCH(Decomp!$I236,Data!$A$2:$A$197,0),MATCH(Decomp!M$62,Data!$C$1:$W$1,0))*Decomp!M$61</f>
        <v>-117.0275717357911</v>
      </c>
      <c r="N236">
        <f>INDEX(Data!$C$2:$W$197,MATCH(Decomp!$I236,Data!$A$2:$A$197,0),MATCH(Decomp!N$62,Data!$C$1:$W$1,0))*Decomp!N$61</f>
        <v>-6057.3680000000004</v>
      </c>
      <c r="O236">
        <f>INDEX(Data!$C$2:$W$197,MATCH(Decomp!$I236,Data!$A$2:$A$197,0),MATCH(Decomp!O$62,Data!$C$1:$W$1,0))*Decomp!O$61</f>
        <v>0</v>
      </c>
      <c r="P236">
        <f>INDEX(Data!$C$2:$W$197,MATCH(Decomp!$I236,Data!$A$2:$A$197,0),MATCH(Decomp!P$62,Data!$C$1:$W$1,0))*Decomp!P$61</f>
        <v>0</v>
      </c>
      <c r="Q236">
        <f>INDEX(Data!$C$2:$W$197,MATCH(Decomp!$I236,Data!$A$2:$A$197,0),MATCH(Decomp!Q$62,Data!$C$1:$W$1,0))*Decomp!Q$61</f>
        <v>0</v>
      </c>
      <c r="R236">
        <f>INDEX(Data!$C$2:$W$197,MATCH(Decomp!$I236,Data!$A$2:$A$197,0),MATCH(Decomp!R$62,Data!$C$1:$W$1,0))*Decomp!R$61</f>
        <v>0</v>
      </c>
      <c r="S236">
        <f>INDEX(Data!$C$2:$W$197,MATCH(Decomp!$I236,Data!$A$2:$A$197,0),MATCH(Decomp!S$62,Data!$C$1:$W$1,0))*Decomp!S$61</f>
        <v>0</v>
      </c>
      <c r="T236">
        <f>INDEX(Data!$C$2:$W$197,MATCH(Decomp!$I236,Data!$A$2:$A$197,0),MATCH(Decomp!T$62,Data!$C$1:$W$1,0))*Decomp!T$61</f>
        <v>0</v>
      </c>
      <c r="U236">
        <f>INDEX(Data!$C$2:$W$197,MATCH(Decomp!$I236,Data!$A$2:$A$197,0),MATCH(Decomp!U$62,Data!$C$1:$W$1,0))*Decomp!U$61</f>
        <v>2031.1043759999998</v>
      </c>
      <c r="V236">
        <f>INDEX(Data!$C$2:$W$197,MATCH(Decomp!$I236,Data!$A$2:$A$197,0),MATCH(Decomp!V$62,Data!$C$1:$W$1,0))*Decomp!V$61</f>
        <v>0</v>
      </c>
      <c r="W236">
        <f>INDEX(Data!$C$2:$W$197,MATCH(Decomp!$I236,Data!$A$2:$A$197,0),MATCH(Decomp!W$62,Data!$C$1:$W$1,0))*Decomp!W$61</f>
        <v>0</v>
      </c>
      <c r="Y236" s="4"/>
    </row>
    <row r="237" spans="1:25" x14ac:dyDescent="0.3">
      <c r="A237">
        <f t="shared" si="25"/>
        <v>2022</v>
      </c>
      <c r="B237">
        <f t="shared" si="26"/>
        <v>9816.5500979999997</v>
      </c>
      <c r="C237">
        <f t="shared" si="27"/>
        <v>11811.327369286453</v>
      </c>
      <c r="D237">
        <f t="shared" si="28"/>
        <v>-1994.7772712864535</v>
      </c>
      <c r="E237">
        <f t="shared" si="29"/>
        <v>3979136.3620410291</v>
      </c>
      <c r="F237">
        <f t="shared" si="31"/>
        <v>31272.954683525397</v>
      </c>
      <c r="G237" s="1">
        <f t="shared" si="24"/>
        <v>-0.20320553059601504</v>
      </c>
      <c r="I237" s="2" t="s">
        <v>188</v>
      </c>
      <c r="J237">
        <v>9816.5500979999997</v>
      </c>
      <c r="K237">
        <f t="shared" si="30"/>
        <v>13157.705457</v>
      </c>
      <c r="L237">
        <f>INDEX(Data!$C$2:$W$197,MATCH(Decomp!$I237,Data!$A$2:$A$197,0),MATCH(Decomp!L$62,Data!$C$1:$W$1,0))*Decomp!L$61</f>
        <v>3826.6078244800001</v>
      </c>
      <c r="M237">
        <f>INDEX(Data!$C$2:$W$197,MATCH(Decomp!$I237,Data!$A$2:$A$197,0),MATCH(Decomp!M$62,Data!$C$1:$W$1,0))*Decomp!M$61</f>
        <v>-292.97042419354841</v>
      </c>
      <c r="N237">
        <f>INDEX(Data!$C$2:$W$197,MATCH(Decomp!$I237,Data!$A$2:$A$197,0),MATCH(Decomp!N$62,Data!$C$1:$W$1,0))*Decomp!N$61</f>
        <v>-6057.3680000000004</v>
      </c>
      <c r="O237">
        <f>INDEX(Data!$C$2:$W$197,MATCH(Decomp!$I237,Data!$A$2:$A$197,0),MATCH(Decomp!O$62,Data!$C$1:$W$1,0))*Decomp!O$61</f>
        <v>0</v>
      </c>
      <c r="P237">
        <f>INDEX(Data!$C$2:$W$197,MATCH(Decomp!$I237,Data!$A$2:$A$197,0),MATCH(Decomp!P$62,Data!$C$1:$W$1,0))*Decomp!P$61</f>
        <v>0</v>
      </c>
      <c r="Q237">
        <f>INDEX(Data!$C$2:$W$197,MATCH(Decomp!$I237,Data!$A$2:$A$197,0),MATCH(Decomp!Q$62,Data!$C$1:$W$1,0))*Decomp!Q$61</f>
        <v>0</v>
      </c>
      <c r="R237">
        <f>INDEX(Data!$C$2:$W$197,MATCH(Decomp!$I237,Data!$A$2:$A$197,0),MATCH(Decomp!R$62,Data!$C$1:$W$1,0))*Decomp!R$61</f>
        <v>0</v>
      </c>
      <c r="S237">
        <f>INDEX(Data!$C$2:$W$197,MATCH(Decomp!$I237,Data!$A$2:$A$197,0),MATCH(Decomp!S$62,Data!$C$1:$W$1,0))*Decomp!S$61</f>
        <v>0</v>
      </c>
      <c r="T237">
        <f>INDEX(Data!$C$2:$W$197,MATCH(Decomp!$I237,Data!$A$2:$A$197,0),MATCH(Decomp!T$62,Data!$C$1:$W$1,0))*Decomp!T$61</f>
        <v>0</v>
      </c>
      <c r="U237">
        <f>INDEX(Data!$C$2:$W$197,MATCH(Decomp!$I237,Data!$A$2:$A$197,0),MATCH(Decomp!U$62,Data!$C$1:$W$1,0))*Decomp!U$61</f>
        <v>1177.3525120000002</v>
      </c>
      <c r="V237">
        <f>INDEX(Data!$C$2:$W$197,MATCH(Decomp!$I237,Data!$A$2:$A$197,0),MATCH(Decomp!V$62,Data!$C$1:$W$1,0))*Decomp!V$61</f>
        <v>0</v>
      </c>
      <c r="W237">
        <f>INDEX(Data!$C$2:$W$197,MATCH(Decomp!$I237,Data!$A$2:$A$197,0),MATCH(Decomp!W$62,Data!$C$1:$W$1,0))*Decomp!W$61</f>
        <v>0</v>
      </c>
      <c r="Y237" s="4"/>
    </row>
    <row r="238" spans="1:25" x14ac:dyDescent="0.3">
      <c r="A238">
        <f t="shared" si="25"/>
        <v>2022</v>
      </c>
      <c r="B238">
        <f t="shared" si="26"/>
        <v>15779.228349999999</v>
      </c>
      <c r="C238">
        <f t="shared" si="27"/>
        <v>12392.672950079246</v>
      </c>
      <c r="D238">
        <f t="shared" si="28"/>
        <v>3386.5553999207532</v>
      </c>
      <c r="E238">
        <f t="shared" si="29"/>
        <v>11468757.476732412</v>
      </c>
      <c r="F238">
        <f t="shared" si="31"/>
        <v>28958741.31820209</v>
      </c>
      <c r="G238" s="1">
        <f t="shared" si="24"/>
        <v>0.21462110344076193</v>
      </c>
      <c r="I238" s="2" t="s">
        <v>189</v>
      </c>
      <c r="J238">
        <v>15779.228349999999</v>
      </c>
      <c r="K238">
        <f t="shared" si="30"/>
        <v>13157.705457</v>
      </c>
      <c r="L238">
        <f>INDEX(Data!$C$2:$W$197,MATCH(Decomp!$I238,Data!$A$2:$A$197,0),MATCH(Decomp!L$62,Data!$C$1:$W$1,0))*Decomp!L$61</f>
        <v>3795.2639820899999</v>
      </c>
      <c r="M238">
        <f>INDEX(Data!$C$2:$W$197,MATCH(Decomp!$I238,Data!$A$2:$A$197,0),MATCH(Decomp!M$62,Data!$C$1:$W$1,0))*Decomp!M$61</f>
        <v>-323.41409301075271</v>
      </c>
      <c r="N238">
        <f>INDEX(Data!$C$2:$W$197,MATCH(Decomp!$I238,Data!$A$2:$A$197,0),MATCH(Decomp!N$62,Data!$C$1:$W$1,0))*Decomp!N$61</f>
        <v>-6057.3680000000004</v>
      </c>
      <c r="O238">
        <f>INDEX(Data!$C$2:$W$197,MATCH(Decomp!$I238,Data!$A$2:$A$197,0),MATCH(Decomp!O$62,Data!$C$1:$W$1,0))*Decomp!O$61</f>
        <v>0</v>
      </c>
      <c r="P238">
        <f>INDEX(Data!$C$2:$W$197,MATCH(Decomp!$I238,Data!$A$2:$A$197,0),MATCH(Decomp!P$62,Data!$C$1:$W$1,0))*Decomp!P$61</f>
        <v>0</v>
      </c>
      <c r="Q238">
        <f>INDEX(Data!$C$2:$W$197,MATCH(Decomp!$I238,Data!$A$2:$A$197,0),MATCH(Decomp!Q$62,Data!$C$1:$W$1,0))*Decomp!Q$61</f>
        <v>0</v>
      </c>
      <c r="R238">
        <f>INDEX(Data!$C$2:$W$197,MATCH(Decomp!$I238,Data!$A$2:$A$197,0),MATCH(Decomp!R$62,Data!$C$1:$W$1,0))*Decomp!R$61</f>
        <v>0</v>
      </c>
      <c r="S238">
        <f>INDEX(Data!$C$2:$W$197,MATCH(Decomp!$I238,Data!$A$2:$A$197,0),MATCH(Decomp!S$62,Data!$C$1:$W$1,0))*Decomp!S$61</f>
        <v>0</v>
      </c>
      <c r="T238">
        <f>INDEX(Data!$C$2:$W$197,MATCH(Decomp!$I238,Data!$A$2:$A$197,0),MATCH(Decomp!T$62,Data!$C$1:$W$1,0))*Decomp!T$61</f>
        <v>0</v>
      </c>
      <c r="U238">
        <f>INDEX(Data!$C$2:$W$197,MATCH(Decomp!$I238,Data!$A$2:$A$197,0),MATCH(Decomp!U$62,Data!$C$1:$W$1,0))*Decomp!U$61</f>
        <v>1820.485604</v>
      </c>
      <c r="V238">
        <f>INDEX(Data!$C$2:$W$197,MATCH(Decomp!$I238,Data!$A$2:$A$197,0),MATCH(Decomp!V$62,Data!$C$1:$W$1,0))*Decomp!V$61</f>
        <v>0</v>
      </c>
      <c r="W238">
        <f>INDEX(Data!$C$2:$W$197,MATCH(Decomp!$I238,Data!$A$2:$A$197,0),MATCH(Decomp!W$62,Data!$C$1:$W$1,0))*Decomp!W$61</f>
        <v>0</v>
      </c>
      <c r="Y238" s="4"/>
    </row>
    <row r="239" spans="1:25" x14ac:dyDescent="0.3">
      <c r="A239">
        <f t="shared" si="25"/>
        <v>2022</v>
      </c>
      <c r="B239">
        <f t="shared" si="26"/>
        <v>12076.857019999999</v>
      </c>
      <c r="C239">
        <f t="shared" si="27"/>
        <v>12570.17847441977</v>
      </c>
      <c r="D239">
        <f t="shared" si="28"/>
        <v>-493.32145441977082</v>
      </c>
      <c r="E239">
        <f t="shared" si="29"/>
        <v>243366.05739083802</v>
      </c>
      <c r="F239">
        <f t="shared" si="31"/>
        <v>15053444.40484732</v>
      </c>
      <c r="G239" s="1">
        <f t="shared" si="24"/>
        <v>-4.0848496724172595E-2</v>
      </c>
      <c r="I239" s="2" t="s">
        <v>190</v>
      </c>
      <c r="J239">
        <v>12076.857019999999</v>
      </c>
      <c r="K239">
        <f t="shared" si="30"/>
        <v>13157.705457</v>
      </c>
      <c r="L239">
        <f>INDEX(Data!$C$2:$W$197,MATCH(Decomp!$I239,Data!$A$2:$A$197,0),MATCH(Decomp!L$62,Data!$C$1:$W$1,0))*Decomp!L$61</f>
        <v>3941.7257537700002</v>
      </c>
      <c r="M239">
        <f>INDEX(Data!$C$2:$W$197,MATCH(Decomp!$I239,Data!$A$2:$A$197,0),MATCH(Decomp!M$62,Data!$C$1:$W$1,0))*Decomp!M$61</f>
        <v>-349.89617235023042</v>
      </c>
      <c r="N239">
        <f>INDEX(Data!$C$2:$W$197,MATCH(Decomp!$I239,Data!$A$2:$A$197,0),MATCH(Decomp!N$62,Data!$C$1:$W$1,0))*Decomp!N$61</f>
        <v>-6057.3680000000004</v>
      </c>
      <c r="O239">
        <f>INDEX(Data!$C$2:$W$197,MATCH(Decomp!$I239,Data!$A$2:$A$197,0),MATCH(Decomp!O$62,Data!$C$1:$W$1,0))*Decomp!O$61</f>
        <v>0</v>
      </c>
      <c r="P239">
        <f>INDEX(Data!$C$2:$W$197,MATCH(Decomp!$I239,Data!$A$2:$A$197,0),MATCH(Decomp!P$62,Data!$C$1:$W$1,0))*Decomp!P$61</f>
        <v>0</v>
      </c>
      <c r="Q239">
        <f>INDEX(Data!$C$2:$W$197,MATCH(Decomp!$I239,Data!$A$2:$A$197,0),MATCH(Decomp!Q$62,Data!$C$1:$W$1,0))*Decomp!Q$61</f>
        <v>0</v>
      </c>
      <c r="R239">
        <f>INDEX(Data!$C$2:$W$197,MATCH(Decomp!$I239,Data!$A$2:$A$197,0),MATCH(Decomp!R$62,Data!$C$1:$W$1,0))*Decomp!R$61</f>
        <v>0</v>
      </c>
      <c r="S239">
        <f>INDEX(Data!$C$2:$W$197,MATCH(Decomp!$I239,Data!$A$2:$A$197,0),MATCH(Decomp!S$62,Data!$C$1:$W$1,0))*Decomp!S$61</f>
        <v>0</v>
      </c>
      <c r="T239">
        <f>INDEX(Data!$C$2:$W$197,MATCH(Decomp!$I239,Data!$A$2:$A$197,0),MATCH(Decomp!T$62,Data!$C$1:$W$1,0))*Decomp!T$61</f>
        <v>0</v>
      </c>
      <c r="U239">
        <f>INDEX(Data!$C$2:$W$197,MATCH(Decomp!$I239,Data!$A$2:$A$197,0),MATCH(Decomp!U$62,Data!$C$1:$W$1,0))*Decomp!U$61</f>
        <v>1878.011436</v>
      </c>
      <c r="V239">
        <f>INDEX(Data!$C$2:$W$197,MATCH(Decomp!$I239,Data!$A$2:$A$197,0),MATCH(Decomp!V$62,Data!$C$1:$W$1,0))*Decomp!V$61</f>
        <v>0</v>
      </c>
      <c r="W239">
        <f>INDEX(Data!$C$2:$W$197,MATCH(Decomp!$I239,Data!$A$2:$A$197,0),MATCH(Decomp!W$62,Data!$C$1:$W$1,0))*Decomp!W$61</f>
        <v>0</v>
      </c>
      <c r="Y239" s="4"/>
    </row>
    <row r="240" spans="1:25" x14ac:dyDescent="0.3">
      <c r="A240">
        <f t="shared" si="25"/>
        <v>2022</v>
      </c>
      <c r="B240">
        <f t="shared" si="26"/>
        <v>11297.833839999999</v>
      </c>
      <c r="C240">
        <f t="shared" si="27"/>
        <v>10347.154129097667</v>
      </c>
      <c r="D240">
        <f t="shared" si="28"/>
        <v>950.67971090233186</v>
      </c>
      <c r="E240">
        <f t="shared" si="29"/>
        <v>903791.91272134124</v>
      </c>
      <c r="F240">
        <f t="shared" si="31"/>
        <v>2085139.3654515906</v>
      </c>
      <c r="G240" s="1">
        <f t="shared" si="24"/>
        <v>8.414707849007734E-2</v>
      </c>
      <c r="I240" s="2" t="s">
        <v>191</v>
      </c>
      <c r="J240">
        <v>11297.833839999999</v>
      </c>
      <c r="K240">
        <f t="shared" si="30"/>
        <v>13157.705457</v>
      </c>
      <c r="L240">
        <f>INDEX(Data!$C$2:$W$197,MATCH(Decomp!$I240,Data!$A$2:$A$197,0),MATCH(Decomp!L$62,Data!$C$1:$W$1,0))*Decomp!L$61</f>
        <v>1700.815043431</v>
      </c>
      <c r="M240">
        <f>INDEX(Data!$C$2:$W$197,MATCH(Decomp!$I240,Data!$A$2:$A$197,0),MATCH(Decomp!M$62,Data!$C$1:$W$1,0))*Decomp!M$61</f>
        <v>-293.32618333333335</v>
      </c>
      <c r="N240">
        <f>INDEX(Data!$C$2:$W$197,MATCH(Decomp!$I240,Data!$A$2:$A$197,0),MATCH(Decomp!N$62,Data!$C$1:$W$1,0))*Decomp!N$61</f>
        <v>-6057.3680000000004</v>
      </c>
      <c r="O240">
        <f>INDEX(Data!$C$2:$W$197,MATCH(Decomp!$I240,Data!$A$2:$A$197,0),MATCH(Decomp!O$62,Data!$C$1:$W$1,0))*Decomp!O$61</f>
        <v>0</v>
      </c>
      <c r="P240">
        <f>INDEX(Data!$C$2:$W$197,MATCH(Decomp!$I240,Data!$A$2:$A$197,0),MATCH(Decomp!P$62,Data!$C$1:$W$1,0))*Decomp!P$61</f>
        <v>0</v>
      </c>
      <c r="Q240">
        <f>INDEX(Data!$C$2:$W$197,MATCH(Decomp!$I240,Data!$A$2:$A$197,0),MATCH(Decomp!Q$62,Data!$C$1:$W$1,0))*Decomp!Q$61</f>
        <v>0</v>
      </c>
      <c r="R240">
        <f>INDEX(Data!$C$2:$W$197,MATCH(Decomp!$I240,Data!$A$2:$A$197,0),MATCH(Decomp!R$62,Data!$C$1:$W$1,0))*Decomp!R$61</f>
        <v>0</v>
      </c>
      <c r="S240">
        <f>INDEX(Data!$C$2:$W$197,MATCH(Decomp!$I240,Data!$A$2:$A$197,0),MATCH(Decomp!S$62,Data!$C$1:$W$1,0))*Decomp!S$61</f>
        <v>0</v>
      </c>
      <c r="T240">
        <f>INDEX(Data!$C$2:$W$197,MATCH(Decomp!$I240,Data!$A$2:$A$197,0),MATCH(Decomp!T$62,Data!$C$1:$W$1,0))*Decomp!T$61</f>
        <v>0</v>
      </c>
      <c r="U240">
        <f>INDEX(Data!$C$2:$W$197,MATCH(Decomp!$I240,Data!$A$2:$A$197,0),MATCH(Decomp!U$62,Data!$C$1:$W$1,0))*Decomp!U$61</f>
        <v>1839.3278119999998</v>
      </c>
      <c r="V240">
        <f>INDEX(Data!$C$2:$W$197,MATCH(Decomp!$I240,Data!$A$2:$A$197,0),MATCH(Decomp!V$62,Data!$C$1:$W$1,0))*Decomp!V$61</f>
        <v>0</v>
      </c>
      <c r="W240">
        <f>INDEX(Data!$C$2:$W$197,MATCH(Decomp!$I240,Data!$A$2:$A$197,0),MATCH(Decomp!W$62,Data!$C$1:$W$1,0))*Decomp!W$61</f>
        <v>0</v>
      </c>
      <c r="Y240" s="4"/>
    </row>
    <row r="241" spans="1:25" x14ac:dyDescent="0.3">
      <c r="A241">
        <f t="shared" si="25"/>
        <v>2022</v>
      </c>
      <c r="B241">
        <f t="shared" si="26"/>
        <v>11433.928250000001</v>
      </c>
      <c r="C241">
        <f t="shared" si="27"/>
        <v>13416.534276149845</v>
      </c>
      <c r="D241">
        <f t="shared" si="28"/>
        <v>-1982.6060261498442</v>
      </c>
      <c r="E241">
        <f t="shared" si="29"/>
        <v>3930726.6549256765</v>
      </c>
      <c r="F241">
        <f t="shared" si="31"/>
        <v>8604165.215193728</v>
      </c>
      <c r="G241" s="1">
        <f t="shared" si="24"/>
        <v>-0.17339675243719008</v>
      </c>
      <c r="I241" s="2" t="s">
        <v>192</v>
      </c>
      <c r="J241">
        <v>11433.928250000001</v>
      </c>
      <c r="K241">
        <f t="shared" si="30"/>
        <v>13157.705457</v>
      </c>
      <c r="L241">
        <f>INDEX(Data!$C$2:$W$197,MATCH(Decomp!$I241,Data!$A$2:$A$197,0),MATCH(Decomp!L$62,Data!$C$1:$W$1,0))*Decomp!L$61</f>
        <v>3405.9972040500002</v>
      </c>
      <c r="M241">
        <f>INDEX(Data!$C$2:$W$197,MATCH(Decomp!$I241,Data!$A$2:$A$197,0),MATCH(Decomp!M$62,Data!$C$1:$W$1,0))*Decomp!M$61</f>
        <v>-256.46766490015364</v>
      </c>
      <c r="N241">
        <f>INDEX(Data!$C$2:$W$197,MATCH(Decomp!$I241,Data!$A$2:$A$197,0),MATCH(Decomp!N$62,Data!$C$1:$W$1,0))*Decomp!N$61</f>
        <v>-6057.3680000000004</v>
      </c>
      <c r="O241">
        <f>INDEX(Data!$C$2:$W$197,MATCH(Decomp!$I241,Data!$A$2:$A$197,0),MATCH(Decomp!O$62,Data!$C$1:$W$1,0))*Decomp!O$61</f>
        <v>0</v>
      </c>
      <c r="P241">
        <f>INDEX(Data!$C$2:$W$197,MATCH(Decomp!$I241,Data!$A$2:$A$197,0),MATCH(Decomp!P$62,Data!$C$1:$W$1,0))*Decomp!P$61</f>
        <v>0</v>
      </c>
      <c r="Q241">
        <f>INDEX(Data!$C$2:$W$197,MATCH(Decomp!$I241,Data!$A$2:$A$197,0),MATCH(Decomp!Q$62,Data!$C$1:$W$1,0))*Decomp!Q$61</f>
        <v>0</v>
      </c>
      <c r="R241">
        <f>INDEX(Data!$C$2:$W$197,MATCH(Decomp!$I241,Data!$A$2:$A$197,0),MATCH(Decomp!R$62,Data!$C$1:$W$1,0))*Decomp!R$61</f>
        <v>0</v>
      </c>
      <c r="S241">
        <f>INDEX(Data!$C$2:$W$197,MATCH(Decomp!$I241,Data!$A$2:$A$197,0),MATCH(Decomp!S$62,Data!$C$1:$W$1,0))*Decomp!S$61</f>
        <v>1490.1389999999999</v>
      </c>
      <c r="T241">
        <f>INDEX(Data!$C$2:$W$197,MATCH(Decomp!$I241,Data!$A$2:$A$197,0),MATCH(Decomp!T$62,Data!$C$1:$W$1,0))*Decomp!T$61</f>
        <v>0</v>
      </c>
      <c r="U241">
        <f>INDEX(Data!$C$2:$W$197,MATCH(Decomp!$I241,Data!$A$2:$A$197,0),MATCH(Decomp!U$62,Data!$C$1:$W$1,0))*Decomp!U$61</f>
        <v>1676.52828</v>
      </c>
      <c r="V241">
        <f>INDEX(Data!$C$2:$W$197,MATCH(Decomp!$I241,Data!$A$2:$A$197,0),MATCH(Decomp!V$62,Data!$C$1:$W$1,0))*Decomp!V$61</f>
        <v>0</v>
      </c>
      <c r="W241">
        <f>INDEX(Data!$C$2:$W$197,MATCH(Decomp!$I241,Data!$A$2:$A$197,0),MATCH(Decomp!W$62,Data!$C$1:$W$1,0))*Decomp!W$61</f>
        <v>0</v>
      </c>
      <c r="Y241" s="4"/>
    </row>
    <row r="242" spans="1:25" x14ac:dyDescent="0.3">
      <c r="A242">
        <f t="shared" si="25"/>
        <v>2022</v>
      </c>
      <c r="B242">
        <f t="shared" si="26"/>
        <v>10905.30538</v>
      </c>
      <c r="C242">
        <f t="shared" si="27"/>
        <v>13090.28782780015</v>
      </c>
      <c r="D242">
        <f t="shared" si="28"/>
        <v>-2184.9824478001501</v>
      </c>
      <c r="E242">
        <f t="shared" si="29"/>
        <v>4774148.2971947361</v>
      </c>
      <c r="F242">
        <f t="shared" si="31"/>
        <v>40956.216039982413</v>
      </c>
      <c r="G242" s="1">
        <f t="shared" si="24"/>
        <v>-0.20035958385973693</v>
      </c>
      <c r="I242" s="2" t="s">
        <v>193</v>
      </c>
      <c r="J242">
        <v>10905.30538</v>
      </c>
      <c r="K242">
        <f t="shared" si="30"/>
        <v>13157.705457</v>
      </c>
      <c r="L242">
        <f>INDEX(Data!$C$2:$W$197,MATCH(Decomp!$I242,Data!$A$2:$A$197,0),MATCH(Decomp!L$62,Data!$C$1:$W$1,0))*Decomp!L$61</f>
        <v>3662.2635819000002</v>
      </c>
      <c r="M242">
        <f>INDEX(Data!$C$2:$W$197,MATCH(Decomp!$I242,Data!$A$2:$A$197,0),MATCH(Decomp!M$62,Data!$C$1:$W$1,0))*Decomp!M$61</f>
        <v>-130.7561350998464</v>
      </c>
      <c r="N242">
        <f>INDEX(Data!$C$2:$W$197,MATCH(Decomp!$I242,Data!$A$2:$A$197,0),MATCH(Decomp!N$62,Data!$C$1:$W$1,0))*Decomp!N$61</f>
        <v>-6057.3680000000004</v>
      </c>
      <c r="O242">
        <f>INDEX(Data!$C$2:$W$197,MATCH(Decomp!$I242,Data!$A$2:$A$197,0),MATCH(Decomp!O$62,Data!$C$1:$W$1,0))*Decomp!O$61</f>
        <v>0</v>
      </c>
      <c r="P242">
        <f>INDEX(Data!$C$2:$W$197,MATCH(Decomp!$I242,Data!$A$2:$A$197,0),MATCH(Decomp!P$62,Data!$C$1:$W$1,0))*Decomp!P$61</f>
        <v>0</v>
      </c>
      <c r="Q242">
        <f>INDEX(Data!$C$2:$W$197,MATCH(Decomp!$I242,Data!$A$2:$A$197,0),MATCH(Decomp!Q$62,Data!$C$1:$W$1,0))*Decomp!Q$61</f>
        <v>0</v>
      </c>
      <c r="R242">
        <f>INDEX(Data!$C$2:$W$197,MATCH(Decomp!$I242,Data!$A$2:$A$197,0),MATCH(Decomp!R$62,Data!$C$1:$W$1,0))*Decomp!R$61</f>
        <v>0</v>
      </c>
      <c r="S242">
        <f>INDEX(Data!$C$2:$W$197,MATCH(Decomp!$I242,Data!$A$2:$A$197,0),MATCH(Decomp!S$62,Data!$C$1:$W$1,0))*Decomp!S$61</f>
        <v>1490.1389999999999</v>
      </c>
      <c r="T242">
        <f>INDEX(Data!$C$2:$W$197,MATCH(Decomp!$I242,Data!$A$2:$A$197,0),MATCH(Decomp!T$62,Data!$C$1:$W$1,0))*Decomp!T$61</f>
        <v>0</v>
      </c>
      <c r="U242">
        <f>INDEX(Data!$C$2:$W$197,MATCH(Decomp!$I242,Data!$A$2:$A$197,0),MATCH(Decomp!U$62,Data!$C$1:$W$1,0))*Decomp!U$61</f>
        <v>968.30392399999994</v>
      </c>
      <c r="V242">
        <f>INDEX(Data!$C$2:$W$197,MATCH(Decomp!$I242,Data!$A$2:$A$197,0),MATCH(Decomp!V$62,Data!$C$1:$W$1,0))*Decomp!V$61</f>
        <v>0</v>
      </c>
      <c r="W242">
        <f>INDEX(Data!$C$2:$W$197,MATCH(Decomp!$I242,Data!$A$2:$A$197,0),MATCH(Decomp!W$62,Data!$C$1:$W$1,0))*Decomp!W$61</f>
        <v>0</v>
      </c>
      <c r="Y242" s="4"/>
    </row>
    <row r="243" spans="1:25" x14ac:dyDescent="0.3">
      <c r="A243">
        <f t="shared" si="25"/>
        <v>2022</v>
      </c>
      <c r="B243">
        <f t="shared" si="26"/>
        <v>20265.315770000001</v>
      </c>
      <c r="C243">
        <f t="shared" si="27"/>
        <v>19754.866581558912</v>
      </c>
      <c r="D243">
        <f t="shared" si="28"/>
        <v>510.44918844108906</v>
      </c>
      <c r="E243">
        <f t="shared" si="29"/>
        <v>260558.37398016645</v>
      </c>
      <c r="F243">
        <f t="shared" si="31"/>
        <v>7265351.7056501238</v>
      </c>
      <c r="G243" s="1">
        <f t="shared" si="24"/>
        <v>2.5188316542135433E-2</v>
      </c>
      <c r="I243" s="2" t="s">
        <v>194</v>
      </c>
      <c r="J243">
        <v>20265.315770000001</v>
      </c>
      <c r="K243">
        <f t="shared" si="30"/>
        <v>13157.705457</v>
      </c>
      <c r="L243">
        <f>INDEX(Data!$C$2:$W$197,MATCH(Decomp!$I243,Data!$A$2:$A$197,0),MATCH(Decomp!L$62,Data!$C$1:$W$1,0))*Decomp!L$61</f>
        <v>5065.6023323500003</v>
      </c>
      <c r="M243">
        <f>INDEX(Data!$C$2:$W$197,MATCH(Decomp!$I243,Data!$A$2:$A$197,0),MATCH(Decomp!M$62,Data!$C$1:$W$1,0))*Decomp!M$61</f>
        <v>-105.42273579109064</v>
      </c>
      <c r="N243">
        <f>INDEX(Data!$C$2:$W$197,MATCH(Decomp!$I243,Data!$A$2:$A$197,0),MATCH(Decomp!N$62,Data!$C$1:$W$1,0))*Decomp!N$61</f>
        <v>-6057.3680000000004</v>
      </c>
      <c r="O243">
        <f>INDEX(Data!$C$2:$W$197,MATCH(Decomp!$I243,Data!$A$2:$A$197,0),MATCH(Decomp!O$62,Data!$C$1:$W$1,0))*Decomp!O$61</f>
        <v>0</v>
      </c>
      <c r="P243">
        <f>INDEX(Data!$C$2:$W$197,MATCH(Decomp!$I243,Data!$A$2:$A$197,0),MATCH(Decomp!P$62,Data!$C$1:$W$1,0))*Decomp!P$61</f>
        <v>0</v>
      </c>
      <c r="Q243">
        <f>INDEX(Data!$C$2:$W$197,MATCH(Decomp!$I243,Data!$A$2:$A$197,0),MATCH(Decomp!Q$62,Data!$C$1:$W$1,0))*Decomp!Q$61</f>
        <v>0</v>
      </c>
      <c r="R243">
        <f>INDEX(Data!$C$2:$W$197,MATCH(Decomp!$I243,Data!$A$2:$A$197,0),MATCH(Decomp!R$62,Data!$C$1:$W$1,0))*Decomp!R$61</f>
        <v>0</v>
      </c>
      <c r="S243">
        <f>INDEX(Data!$C$2:$W$197,MATCH(Decomp!$I243,Data!$A$2:$A$197,0),MATCH(Decomp!S$62,Data!$C$1:$W$1,0))*Decomp!S$61</f>
        <v>1490.1389999999999</v>
      </c>
      <c r="T243">
        <f>INDEX(Data!$C$2:$W$197,MATCH(Decomp!$I243,Data!$A$2:$A$197,0),MATCH(Decomp!T$62,Data!$C$1:$W$1,0))*Decomp!T$61</f>
        <v>0</v>
      </c>
      <c r="U243">
        <f>INDEX(Data!$C$2:$W$197,MATCH(Decomp!$I243,Data!$A$2:$A$197,0),MATCH(Decomp!U$62,Data!$C$1:$W$1,0))*Decomp!U$61</f>
        <v>1006.2738280000001</v>
      </c>
      <c r="V243">
        <f>INDEX(Data!$C$2:$W$197,MATCH(Decomp!$I243,Data!$A$2:$A$197,0),MATCH(Decomp!V$62,Data!$C$1:$W$1,0))*Decomp!V$61</f>
        <v>5197.9367000000002</v>
      </c>
      <c r="W243">
        <f>INDEX(Data!$C$2:$W$197,MATCH(Decomp!$I243,Data!$A$2:$A$197,0),MATCH(Decomp!W$62,Data!$C$1:$W$1,0))*Decomp!W$61</f>
        <v>0</v>
      </c>
      <c r="Y243" s="4"/>
    </row>
    <row r="244" spans="1:25" x14ac:dyDescent="0.3">
      <c r="A244">
        <f t="shared" si="25"/>
        <v>2022</v>
      </c>
      <c r="B244">
        <f t="shared" si="26"/>
        <v>21826.04379</v>
      </c>
      <c r="C244">
        <f t="shared" si="27"/>
        <v>21911.759146217359</v>
      </c>
      <c r="D244">
        <f t="shared" si="28"/>
        <v>-85.715356217358931</v>
      </c>
      <c r="E244">
        <f t="shared" si="29"/>
        <v>7347.1222914687323</v>
      </c>
      <c r="F244">
        <f t="shared" si="31"/>
        <v>355412.16430781462</v>
      </c>
      <c r="G244" s="1">
        <f t="shared" si="24"/>
        <v>-3.9272053626425414E-3</v>
      </c>
      <c r="I244" s="2" t="s">
        <v>195</v>
      </c>
      <c r="J244">
        <v>21826.04379</v>
      </c>
      <c r="K244">
        <f t="shared" si="30"/>
        <v>13157.705457</v>
      </c>
      <c r="L244">
        <f>INDEX(Data!$C$2:$W$197,MATCH(Decomp!$I244,Data!$A$2:$A$197,0),MATCH(Decomp!L$62,Data!$C$1:$W$1,0))*Decomp!L$61</f>
        <v>6431.9237255000007</v>
      </c>
      <c r="M244">
        <f>INDEX(Data!$C$2:$W$197,MATCH(Decomp!$I244,Data!$A$2:$A$197,0),MATCH(Decomp!M$62,Data!$C$1:$W$1,0))*Decomp!M$61</f>
        <v>-120.71281628264209</v>
      </c>
      <c r="N244">
        <f>INDEX(Data!$C$2:$W$197,MATCH(Decomp!$I244,Data!$A$2:$A$197,0),MATCH(Decomp!N$62,Data!$C$1:$W$1,0))*Decomp!N$61</f>
        <v>-6057.3680000000004</v>
      </c>
      <c r="O244">
        <f>INDEX(Data!$C$2:$W$197,MATCH(Decomp!$I244,Data!$A$2:$A$197,0),MATCH(Decomp!O$62,Data!$C$1:$W$1,0))*Decomp!O$61</f>
        <v>0</v>
      </c>
      <c r="P244">
        <f>INDEX(Data!$C$2:$W$197,MATCH(Decomp!$I244,Data!$A$2:$A$197,0),MATCH(Decomp!P$62,Data!$C$1:$W$1,0))*Decomp!P$61</f>
        <v>0</v>
      </c>
      <c r="Q244">
        <f>INDEX(Data!$C$2:$W$197,MATCH(Decomp!$I244,Data!$A$2:$A$197,0),MATCH(Decomp!Q$62,Data!$C$1:$W$1,0))*Decomp!Q$61</f>
        <v>0</v>
      </c>
      <c r="R244">
        <f>INDEX(Data!$C$2:$W$197,MATCH(Decomp!$I244,Data!$A$2:$A$197,0),MATCH(Decomp!R$62,Data!$C$1:$W$1,0))*Decomp!R$61</f>
        <v>0</v>
      </c>
      <c r="S244">
        <f>INDEX(Data!$C$2:$W$197,MATCH(Decomp!$I244,Data!$A$2:$A$197,0),MATCH(Decomp!S$62,Data!$C$1:$W$1,0))*Decomp!S$61</f>
        <v>1490.1389999999999</v>
      </c>
      <c r="T244">
        <f>INDEX(Data!$C$2:$W$197,MATCH(Decomp!$I244,Data!$A$2:$A$197,0),MATCH(Decomp!T$62,Data!$C$1:$W$1,0))*Decomp!T$61</f>
        <v>0</v>
      </c>
      <c r="U244">
        <f>INDEX(Data!$C$2:$W$197,MATCH(Decomp!$I244,Data!$A$2:$A$197,0),MATCH(Decomp!U$62,Data!$C$1:$W$1,0))*Decomp!U$61</f>
        <v>1812.13508</v>
      </c>
      <c r="V244">
        <f>INDEX(Data!$C$2:$W$197,MATCH(Decomp!$I244,Data!$A$2:$A$197,0),MATCH(Decomp!V$62,Data!$C$1:$W$1,0))*Decomp!V$61</f>
        <v>5197.9367000000002</v>
      </c>
      <c r="W244">
        <f>INDEX(Data!$C$2:$W$197,MATCH(Decomp!$I244,Data!$A$2:$A$197,0),MATCH(Decomp!W$62,Data!$C$1:$W$1,0))*Decomp!W$61</f>
        <v>0</v>
      </c>
      <c r="Y244" s="4"/>
    </row>
    <row r="245" spans="1:25" x14ac:dyDescent="0.3">
      <c r="A245">
        <f t="shared" si="25"/>
        <v>2022</v>
      </c>
      <c r="B245">
        <f t="shared" si="26"/>
        <v>20517.39212</v>
      </c>
      <c r="C245">
        <f t="shared" si="27"/>
        <v>18760.342930832423</v>
      </c>
      <c r="D245">
        <f t="shared" si="28"/>
        <v>1757.0491891675774</v>
      </c>
      <c r="E245">
        <f t="shared" si="29"/>
        <v>3087221.8531544413</v>
      </c>
      <c r="F245">
        <f t="shared" si="31"/>
        <v>3395781.1697277511</v>
      </c>
      <c r="G245" s="1">
        <f t="shared" si="24"/>
        <v>8.5637062395217178E-2</v>
      </c>
      <c r="I245" s="2" t="s">
        <v>196</v>
      </c>
      <c r="J245">
        <v>20517.39212</v>
      </c>
      <c r="K245">
        <f t="shared" si="30"/>
        <v>13157.705457</v>
      </c>
      <c r="L245">
        <f>INDEX(Data!$C$2:$W$197,MATCH(Decomp!$I245,Data!$A$2:$A$197,0),MATCH(Decomp!L$62,Data!$C$1:$W$1,0))*Decomp!L$61</f>
        <v>5114.6962344100002</v>
      </c>
      <c r="M245">
        <f>INDEX(Data!$C$2:$W$197,MATCH(Decomp!$I245,Data!$A$2:$A$197,0),MATCH(Decomp!M$62,Data!$C$1:$W$1,0))*Decomp!M$61</f>
        <v>-98.632924577572979</v>
      </c>
      <c r="N245">
        <f>INDEX(Data!$C$2:$W$197,MATCH(Decomp!$I245,Data!$A$2:$A$197,0),MATCH(Decomp!N$62,Data!$C$1:$W$1,0))*Decomp!N$61</f>
        <v>-6057.3680000000004</v>
      </c>
      <c r="O245">
        <f>INDEX(Data!$C$2:$W$197,MATCH(Decomp!$I245,Data!$A$2:$A$197,0),MATCH(Decomp!O$62,Data!$C$1:$W$1,0))*Decomp!O$61</f>
        <v>0</v>
      </c>
      <c r="P245">
        <f>INDEX(Data!$C$2:$W$197,MATCH(Decomp!$I245,Data!$A$2:$A$197,0),MATCH(Decomp!P$62,Data!$C$1:$W$1,0))*Decomp!P$61</f>
        <v>0</v>
      </c>
      <c r="Q245">
        <f>INDEX(Data!$C$2:$W$197,MATCH(Decomp!$I245,Data!$A$2:$A$197,0),MATCH(Decomp!Q$62,Data!$C$1:$W$1,0))*Decomp!Q$61</f>
        <v>4790.9822999999997</v>
      </c>
      <c r="R245">
        <f>INDEX(Data!$C$2:$W$197,MATCH(Decomp!$I245,Data!$A$2:$A$197,0),MATCH(Decomp!R$62,Data!$C$1:$W$1,0))*Decomp!R$61</f>
        <v>0</v>
      </c>
      <c r="S245">
        <f>INDEX(Data!$C$2:$W$197,MATCH(Decomp!$I245,Data!$A$2:$A$197,0),MATCH(Decomp!S$62,Data!$C$1:$W$1,0))*Decomp!S$61</f>
        <v>0</v>
      </c>
      <c r="T245">
        <f>INDEX(Data!$C$2:$W$197,MATCH(Decomp!$I245,Data!$A$2:$A$197,0),MATCH(Decomp!T$62,Data!$C$1:$W$1,0))*Decomp!T$61</f>
        <v>0</v>
      </c>
      <c r="U245">
        <f>INDEX(Data!$C$2:$W$197,MATCH(Decomp!$I245,Data!$A$2:$A$197,0),MATCH(Decomp!U$62,Data!$C$1:$W$1,0))*Decomp!U$61</f>
        <v>1852.9598639999999</v>
      </c>
      <c r="V245">
        <f>INDEX(Data!$C$2:$W$197,MATCH(Decomp!$I245,Data!$A$2:$A$197,0),MATCH(Decomp!V$62,Data!$C$1:$W$1,0))*Decomp!V$61</f>
        <v>0</v>
      </c>
      <c r="W245">
        <f>INDEX(Data!$C$2:$W$197,MATCH(Decomp!$I245,Data!$A$2:$A$197,0),MATCH(Decomp!W$62,Data!$C$1:$W$1,0))*Decomp!W$61</f>
        <v>0</v>
      </c>
      <c r="Y245" s="4"/>
    </row>
    <row r="246" spans="1:25" x14ac:dyDescent="0.3">
      <c r="A246">
        <f t="shared" si="25"/>
        <v>2022</v>
      </c>
      <c r="B246">
        <f t="shared" si="26"/>
        <v>18990.18489</v>
      </c>
      <c r="C246">
        <f t="shared" si="27"/>
        <v>19003.899728111166</v>
      </c>
      <c r="D246">
        <f t="shared" si="28"/>
        <v>-13.714838111165591</v>
      </c>
      <c r="E246">
        <f t="shared" si="29"/>
        <v>188.09678441548016</v>
      </c>
      <c r="F246">
        <f t="shared" si="31"/>
        <v>3135605.2403044328</v>
      </c>
      <c r="G246" s="1">
        <f t="shared" si="24"/>
        <v>-7.2220666573855519E-4</v>
      </c>
      <c r="I246" s="2" t="s">
        <v>197</v>
      </c>
      <c r="J246">
        <v>18990.18489</v>
      </c>
      <c r="K246">
        <f t="shared" si="30"/>
        <v>13157.705457</v>
      </c>
      <c r="L246">
        <f>INDEX(Data!$C$2:$W$197,MATCH(Decomp!$I246,Data!$A$2:$A$197,0),MATCH(Decomp!L$62,Data!$C$1:$W$1,0))*Decomp!L$61</f>
        <v>5702.4805278699996</v>
      </c>
      <c r="M246">
        <f>INDEX(Data!$C$2:$W$197,MATCH(Decomp!$I246,Data!$A$2:$A$197,0),MATCH(Decomp!M$62,Data!$C$1:$W$1,0))*Decomp!M$61</f>
        <v>-99.418356758832573</v>
      </c>
      <c r="N246">
        <f>INDEX(Data!$C$2:$W$197,MATCH(Decomp!$I246,Data!$A$2:$A$197,0),MATCH(Decomp!N$62,Data!$C$1:$W$1,0))*Decomp!N$61</f>
        <v>-6057.3680000000004</v>
      </c>
      <c r="O246">
        <f>INDEX(Data!$C$2:$W$197,MATCH(Decomp!$I246,Data!$A$2:$A$197,0),MATCH(Decomp!O$62,Data!$C$1:$W$1,0))*Decomp!O$61</f>
        <v>0</v>
      </c>
      <c r="P246">
        <f>INDEX(Data!$C$2:$W$197,MATCH(Decomp!$I246,Data!$A$2:$A$197,0),MATCH(Decomp!P$62,Data!$C$1:$W$1,0))*Decomp!P$61</f>
        <v>0</v>
      </c>
      <c r="Q246">
        <f>INDEX(Data!$C$2:$W$197,MATCH(Decomp!$I246,Data!$A$2:$A$197,0),MATCH(Decomp!Q$62,Data!$C$1:$W$1,0))*Decomp!Q$61</f>
        <v>4790.9822999999997</v>
      </c>
      <c r="R246">
        <f>INDEX(Data!$C$2:$W$197,MATCH(Decomp!$I246,Data!$A$2:$A$197,0),MATCH(Decomp!R$62,Data!$C$1:$W$1,0))*Decomp!R$61</f>
        <v>0</v>
      </c>
      <c r="S246">
        <f>INDEX(Data!$C$2:$W$197,MATCH(Decomp!$I246,Data!$A$2:$A$197,0),MATCH(Decomp!S$62,Data!$C$1:$W$1,0))*Decomp!S$61</f>
        <v>0</v>
      </c>
      <c r="T246">
        <f>INDEX(Data!$C$2:$W$197,MATCH(Decomp!$I246,Data!$A$2:$A$197,0),MATCH(Decomp!T$62,Data!$C$1:$W$1,0))*Decomp!T$61</f>
        <v>0</v>
      </c>
      <c r="U246">
        <f>INDEX(Data!$C$2:$W$197,MATCH(Decomp!$I246,Data!$A$2:$A$197,0),MATCH(Decomp!U$62,Data!$C$1:$W$1,0))*Decomp!U$61</f>
        <v>1509.5178000000001</v>
      </c>
      <c r="V246">
        <f>INDEX(Data!$C$2:$W$197,MATCH(Decomp!$I246,Data!$A$2:$A$197,0),MATCH(Decomp!V$62,Data!$C$1:$W$1,0))*Decomp!V$61</f>
        <v>0</v>
      </c>
      <c r="W246">
        <f>INDEX(Data!$C$2:$W$197,MATCH(Decomp!$I246,Data!$A$2:$A$197,0),MATCH(Decomp!W$62,Data!$C$1:$W$1,0))*Decomp!W$61</f>
        <v>0</v>
      </c>
      <c r="Y246" s="4"/>
    </row>
    <row r="247" spans="1:25" x14ac:dyDescent="0.3">
      <c r="A247">
        <f t="shared" si="25"/>
        <v>2022</v>
      </c>
      <c r="B247">
        <f t="shared" si="26"/>
        <v>19235.89229</v>
      </c>
      <c r="C247">
        <f t="shared" si="27"/>
        <v>18783.445147799979</v>
      </c>
      <c r="D247">
        <f t="shared" si="28"/>
        <v>452.44714220002061</v>
      </c>
      <c r="E247">
        <f t="shared" si="29"/>
        <v>204708.41648496568</v>
      </c>
      <c r="F247">
        <f t="shared" si="31"/>
        <v>217306.99188764676</v>
      </c>
      <c r="G247" s="1">
        <f t="shared" si="24"/>
        <v>2.3520985425523021E-2</v>
      </c>
      <c r="I247" s="2" t="s">
        <v>198</v>
      </c>
      <c r="J247">
        <v>19235.89229</v>
      </c>
      <c r="K247">
        <f t="shared" si="30"/>
        <v>13157.705457</v>
      </c>
      <c r="L247">
        <f>INDEX(Data!$C$2:$W$197,MATCH(Decomp!$I247,Data!$A$2:$A$197,0),MATCH(Decomp!L$62,Data!$C$1:$W$1,0))*Decomp!L$61</f>
        <v>5072.91844829</v>
      </c>
      <c r="M247">
        <f>INDEX(Data!$C$2:$W$197,MATCH(Decomp!$I247,Data!$A$2:$A$197,0),MATCH(Decomp!M$62,Data!$C$1:$W$1,0))*Decomp!M$61</f>
        <v>-94.775981490015369</v>
      </c>
      <c r="N247">
        <f>INDEX(Data!$C$2:$W$197,MATCH(Decomp!$I247,Data!$A$2:$A$197,0),MATCH(Decomp!N$62,Data!$C$1:$W$1,0))*Decomp!N$61</f>
        <v>-6057.3680000000004</v>
      </c>
      <c r="O247">
        <f>INDEX(Data!$C$2:$W$197,MATCH(Decomp!$I247,Data!$A$2:$A$197,0),MATCH(Decomp!O$62,Data!$C$1:$W$1,0))*Decomp!O$61</f>
        <v>0</v>
      </c>
      <c r="P247">
        <f>INDEX(Data!$C$2:$W$197,MATCH(Decomp!$I247,Data!$A$2:$A$197,0),MATCH(Decomp!P$62,Data!$C$1:$W$1,0))*Decomp!P$61</f>
        <v>0</v>
      </c>
      <c r="Q247">
        <f>INDEX(Data!$C$2:$W$197,MATCH(Decomp!$I247,Data!$A$2:$A$197,0),MATCH(Decomp!Q$62,Data!$C$1:$W$1,0))*Decomp!Q$61</f>
        <v>4790.9822999999997</v>
      </c>
      <c r="R247">
        <f>INDEX(Data!$C$2:$W$197,MATCH(Decomp!$I247,Data!$A$2:$A$197,0),MATCH(Decomp!R$62,Data!$C$1:$W$1,0))*Decomp!R$61</f>
        <v>0</v>
      </c>
      <c r="S247">
        <f>INDEX(Data!$C$2:$W$197,MATCH(Decomp!$I247,Data!$A$2:$A$197,0),MATCH(Decomp!S$62,Data!$C$1:$W$1,0))*Decomp!S$61</f>
        <v>0</v>
      </c>
      <c r="T247">
        <f>INDEX(Data!$C$2:$W$197,MATCH(Decomp!$I247,Data!$A$2:$A$197,0),MATCH(Decomp!T$62,Data!$C$1:$W$1,0))*Decomp!T$61</f>
        <v>0</v>
      </c>
      <c r="U247">
        <f>INDEX(Data!$C$2:$W$197,MATCH(Decomp!$I247,Data!$A$2:$A$197,0),MATCH(Decomp!U$62,Data!$C$1:$W$1,0))*Decomp!U$61</f>
        <v>1913.9829240000001</v>
      </c>
      <c r="V247">
        <f>INDEX(Data!$C$2:$W$197,MATCH(Decomp!$I247,Data!$A$2:$A$197,0),MATCH(Decomp!V$62,Data!$C$1:$W$1,0))*Decomp!V$61</f>
        <v>0</v>
      </c>
      <c r="W247">
        <f>INDEX(Data!$C$2:$W$197,MATCH(Decomp!$I247,Data!$A$2:$A$197,0),MATCH(Decomp!W$62,Data!$C$1:$W$1,0))*Decomp!W$61</f>
        <v>0</v>
      </c>
      <c r="Y247" s="4"/>
    </row>
    <row r="248" spans="1:25" x14ac:dyDescent="0.3">
      <c r="A248">
        <f t="shared" si="25"/>
        <v>2022</v>
      </c>
      <c r="B248">
        <f t="shared" si="26"/>
        <v>17226.65609</v>
      </c>
      <c r="C248">
        <f t="shared" si="27"/>
        <v>18540.238433170922</v>
      </c>
      <c r="D248">
        <f t="shared" si="28"/>
        <v>-1313.5823431709214</v>
      </c>
      <c r="E248">
        <f t="shared" si="29"/>
        <v>1725498.5722904082</v>
      </c>
      <c r="F248">
        <f t="shared" si="31"/>
        <v>3118860.1431995542</v>
      </c>
      <c r="G248" s="1">
        <f t="shared" si="24"/>
        <v>-7.6252891815344837E-2</v>
      </c>
      <c r="I248" s="2" t="s">
        <v>199</v>
      </c>
      <c r="J248">
        <v>17226.65609</v>
      </c>
      <c r="K248">
        <f t="shared" si="30"/>
        <v>13157.705457</v>
      </c>
      <c r="L248">
        <f>INDEX(Data!$C$2:$W$197,MATCH(Decomp!$I248,Data!$A$2:$A$197,0),MATCH(Decomp!L$62,Data!$C$1:$W$1,0))*Decomp!L$61</f>
        <v>4841.2864507700006</v>
      </c>
      <c r="M248">
        <f>INDEX(Data!$C$2:$W$197,MATCH(Decomp!$I248,Data!$A$2:$A$197,0),MATCH(Decomp!M$62,Data!$C$1:$W$1,0))*Decomp!M$61</f>
        <v>-102.49661059907834</v>
      </c>
      <c r="N248">
        <f>INDEX(Data!$C$2:$W$197,MATCH(Decomp!$I248,Data!$A$2:$A$197,0),MATCH(Decomp!N$62,Data!$C$1:$W$1,0))*Decomp!N$61</f>
        <v>-6057.3680000000004</v>
      </c>
      <c r="O248">
        <f>INDEX(Data!$C$2:$W$197,MATCH(Decomp!$I248,Data!$A$2:$A$197,0),MATCH(Decomp!O$62,Data!$C$1:$W$1,0))*Decomp!O$61</f>
        <v>0</v>
      </c>
      <c r="P248">
        <f>INDEX(Data!$C$2:$W$197,MATCH(Decomp!$I248,Data!$A$2:$A$197,0),MATCH(Decomp!P$62,Data!$C$1:$W$1,0))*Decomp!P$61</f>
        <v>0</v>
      </c>
      <c r="Q248">
        <f>INDEX(Data!$C$2:$W$197,MATCH(Decomp!$I248,Data!$A$2:$A$197,0),MATCH(Decomp!Q$62,Data!$C$1:$W$1,0))*Decomp!Q$61</f>
        <v>4790.9822999999997</v>
      </c>
      <c r="R248">
        <f>INDEX(Data!$C$2:$W$197,MATCH(Decomp!$I248,Data!$A$2:$A$197,0),MATCH(Decomp!R$62,Data!$C$1:$W$1,0))*Decomp!R$61</f>
        <v>0</v>
      </c>
      <c r="S248">
        <f>INDEX(Data!$C$2:$W$197,MATCH(Decomp!$I248,Data!$A$2:$A$197,0),MATCH(Decomp!S$62,Data!$C$1:$W$1,0))*Decomp!S$61</f>
        <v>0</v>
      </c>
      <c r="T248">
        <f>INDEX(Data!$C$2:$W$197,MATCH(Decomp!$I248,Data!$A$2:$A$197,0),MATCH(Decomp!T$62,Data!$C$1:$W$1,0))*Decomp!T$61</f>
        <v>0</v>
      </c>
      <c r="U248">
        <f>INDEX(Data!$C$2:$W$197,MATCH(Decomp!$I248,Data!$A$2:$A$197,0),MATCH(Decomp!U$62,Data!$C$1:$W$1,0))*Decomp!U$61</f>
        <v>1910.1288359999999</v>
      </c>
      <c r="V248">
        <f>INDEX(Data!$C$2:$W$197,MATCH(Decomp!$I248,Data!$A$2:$A$197,0),MATCH(Decomp!V$62,Data!$C$1:$W$1,0))*Decomp!V$61</f>
        <v>0</v>
      </c>
      <c r="W248">
        <f>INDEX(Data!$C$2:$W$197,MATCH(Decomp!$I248,Data!$A$2:$A$197,0),MATCH(Decomp!W$62,Data!$C$1:$W$1,0))*Decomp!W$61</f>
        <v>0</v>
      </c>
      <c r="Y248" s="4"/>
    </row>
    <row r="249" spans="1:25" x14ac:dyDescent="0.3">
      <c r="A249">
        <f t="shared" si="25"/>
        <v>2022</v>
      </c>
      <c r="B249">
        <f t="shared" si="26"/>
        <v>13544.73244</v>
      </c>
      <c r="C249">
        <f t="shared" si="27"/>
        <v>14742.7384825139</v>
      </c>
      <c r="D249">
        <f t="shared" si="28"/>
        <v>-1198.0060425139</v>
      </c>
      <c r="E249">
        <f t="shared" si="29"/>
        <v>1435218.4778998164</v>
      </c>
      <c r="F249">
        <f t="shared" si="31"/>
        <v>13357.88127356221</v>
      </c>
      <c r="G249" s="1">
        <f t="shared" si="24"/>
        <v>-8.8448114262927438E-2</v>
      </c>
      <c r="I249" s="2" t="s">
        <v>200</v>
      </c>
      <c r="J249">
        <v>13544.73244</v>
      </c>
      <c r="K249">
        <f t="shared" si="30"/>
        <v>13157.705457</v>
      </c>
      <c r="L249">
        <f>INDEX(Data!$C$2:$W$197,MATCH(Decomp!$I249,Data!$A$2:$A$197,0),MATCH(Decomp!L$62,Data!$C$1:$W$1,0))*Decomp!L$61</f>
        <v>4610.9211690500006</v>
      </c>
      <c r="M249">
        <f>INDEX(Data!$C$2:$W$197,MATCH(Decomp!$I249,Data!$A$2:$A$197,0),MATCH(Decomp!M$62,Data!$C$1:$W$1,0))*Decomp!M$61</f>
        <v>-105.92845153609831</v>
      </c>
      <c r="N249">
        <f>INDEX(Data!$C$2:$W$197,MATCH(Decomp!$I249,Data!$A$2:$A$197,0),MATCH(Decomp!N$62,Data!$C$1:$W$1,0))*Decomp!N$61</f>
        <v>-6057.3680000000004</v>
      </c>
      <c r="O249">
        <f>INDEX(Data!$C$2:$W$197,MATCH(Decomp!$I249,Data!$A$2:$A$197,0),MATCH(Decomp!O$62,Data!$C$1:$W$1,0))*Decomp!O$61</f>
        <v>0</v>
      </c>
      <c r="P249">
        <f>INDEX(Data!$C$2:$W$197,MATCH(Decomp!$I249,Data!$A$2:$A$197,0),MATCH(Decomp!P$62,Data!$C$1:$W$1,0))*Decomp!P$61</f>
        <v>0</v>
      </c>
      <c r="Q249">
        <f>INDEX(Data!$C$2:$W$197,MATCH(Decomp!$I249,Data!$A$2:$A$197,0),MATCH(Decomp!Q$62,Data!$C$1:$W$1,0))*Decomp!Q$61</f>
        <v>0</v>
      </c>
      <c r="R249">
        <f>INDEX(Data!$C$2:$W$197,MATCH(Decomp!$I249,Data!$A$2:$A$197,0),MATCH(Decomp!R$62,Data!$C$1:$W$1,0))*Decomp!R$61</f>
        <v>4941.6818999999996</v>
      </c>
      <c r="S249">
        <f>INDEX(Data!$C$2:$W$197,MATCH(Decomp!$I249,Data!$A$2:$A$197,0),MATCH(Decomp!S$62,Data!$C$1:$W$1,0))*Decomp!S$61</f>
        <v>0</v>
      </c>
      <c r="T249">
        <f>INDEX(Data!$C$2:$W$197,MATCH(Decomp!$I249,Data!$A$2:$A$197,0),MATCH(Decomp!T$62,Data!$C$1:$W$1,0))*Decomp!T$61</f>
        <v>0</v>
      </c>
      <c r="U249">
        <f>INDEX(Data!$C$2:$W$197,MATCH(Decomp!$I249,Data!$A$2:$A$197,0),MATCH(Decomp!U$62,Data!$C$1:$W$1,0))*Decomp!U$61</f>
        <v>1922.690308</v>
      </c>
      <c r="V249">
        <f>INDEX(Data!$C$2:$W$197,MATCH(Decomp!$I249,Data!$A$2:$A$197,0),MATCH(Decomp!V$62,Data!$C$1:$W$1,0))*Decomp!V$61</f>
        <v>0</v>
      </c>
      <c r="W249">
        <f>INDEX(Data!$C$2:$W$197,MATCH(Decomp!$I249,Data!$A$2:$A$197,0),MATCH(Decomp!W$62,Data!$C$1:$W$1,0))*Decomp!W$61</f>
        <v>-3726.9639000000002</v>
      </c>
      <c r="Y249" s="4"/>
    </row>
    <row r="250" spans="1:25" x14ac:dyDescent="0.3">
      <c r="A250">
        <f t="shared" si="25"/>
        <v>2022</v>
      </c>
      <c r="B250">
        <f t="shared" si="26"/>
        <v>18505.139050000002</v>
      </c>
      <c r="C250">
        <f t="shared" si="27"/>
        <v>17903.073039645253</v>
      </c>
      <c r="D250">
        <f t="shared" si="28"/>
        <v>602.06601035474887</v>
      </c>
      <c r="E250">
        <f t="shared" si="29"/>
        <v>362483.48082448455</v>
      </c>
      <c r="F250">
        <f t="shared" si="31"/>
        <v>3240259.3955187518</v>
      </c>
      <c r="G250" s="1">
        <f t="shared" ref="G250:G258" si="32">D250/B250</f>
        <v>3.253507086480114E-2</v>
      </c>
      <c r="I250" s="2" t="s">
        <v>201</v>
      </c>
      <c r="J250">
        <v>18505.139050000002</v>
      </c>
      <c r="K250">
        <f t="shared" si="30"/>
        <v>13157.705457</v>
      </c>
      <c r="L250">
        <f>INDEX(Data!$C$2:$W$197,MATCH(Decomp!$I250,Data!$A$2:$A$197,0),MATCH(Decomp!L$62,Data!$C$1:$W$1,0))*Decomp!L$61</f>
        <v>4349.7767570599999</v>
      </c>
      <c r="M250">
        <f>INDEX(Data!$C$2:$W$197,MATCH(Decomp!$I250,Data!$A$2:$A$197,0),MATCH(Decomp!M$62,Data!$C$1:$W$1,0))*Decomp!M$61</f>
        <v>-108.72473041474655</v>
      </c>
      <c r="N250">
        <f>INDEX(Data!$C$2:$W$197,MATCH(Decomp!$I250,Data!$A$2:$A$197,0),MATCH(Decomp!N$62,Data!$C$1:$W$1,0))*Decomp!N$61</f>
        <v>-6057.3680000000004</v>
      </c>
      <c r="O250">
        <f>INDEX(Data!$C$2:$W$197,MATCH(Decomp!$I250,Data!$A$2:$A$197,0),MATCH(Decomp!O$62,Data!$C$1:$W$1,0))*Decomp!O$61</f>
        <v>0</v>
      </c>
      <c r="P250">
        <f>INDEX(Data!$C$2:$W$197,MATCH(Decomp!$I250,Data!$A$2:$A$197,0),MATCH(Decomp!P$62,Data!$C$1:$W$1,0))*Decomp!P$61</f>
        <v>0</v>
      </c>
      <c r="Q250">
        <f>INDEX(Data!$C$2:$W$197,MATCH(Decomp!$I250,Data!$A$2:$A$197,0),MATCH(Decomp!Q$62,Data!$C$1:$W$1,0))*Decomp!Q$61</f>
        <v>0</v>
      </c>
      <c r="R250">
        <f>INDEX(Data!$C$2:$W$197,MATCH(Decomp!$I250,Data!$A$2:$A$197,0),MATCH(Decomp!R$62,Data!$C$1:$W$1,0))*Decomp!R$61</f>
        <v>4941.6818999999996</v>
      </c>
      <c r="S250">
        <f>INDEX(Data!$C$2:$W$197,MATCH(Decomp!$I250,Data!$A$2:$A$197,0),MATCH(Decomp!S$62,Data!$C$1:$W$1,0))*Decomp!S$61</f>
        <v>0</v>
      </c>
      <c r="T250">
        <f>INDEX(Data!$C$2:$W$197,MATCH(Decomp!$I250,Data!$A$2:$A$197,0),MATCH(Decomp!T$62,Data!$C$1:$W$1,0))*Decomp!T$61</f>
        <v>0</v>
      </c>
      <c r="U250">
        <f>INDEX(Data!$C$2:$W$197,MATCH(Decomp!$I250,Data!$A$2:$A$197,0),MATCH(Decomp!U$62,Data!$C$1:$W$1,0))*Decomp!U$61</f>
        <v>1620.0016559999999</v>
      </c>
      <c r="V250">
        <f>INDEX(Data!$C$2:$W$197,MATCH(Decomp!$I250,Data!$A$2:$A$197,0),MATCH(Decomp!V$62,Data!$C$1:$W$1,0))*Decomp!V$61</f>
        <v>0</v>
      </c>
      <c r="W250">
        <f>INDEX(Data!$C$2:$W$197,MATCH(Decomp!$I250,Data!$A$2:$A$197,0),MATCH(Decomp!W$62,Data!$C$1:$W$1,0))*Decomp!W$61</f>
        <v>0</v>
      </c>
      <c r="Y250" s="4"/>
    </row>
    <row r="251" spans="1:25" x14ac:dyDescent="0.3">
      <c r="A251">
        <f t="shared" si="25"/>
        <v>2022</v>
      </c>
      <c r="B251">
        <f t="shared" si="26"/>
        <v>15801.01686</v>
      </c>
      <c r="C251">
        <f t="shared" si="27"/>
        <v>17092.22833051029</v>
      </c>
      <c r="D251">
        <f t="shared" si="28"/>
        <v>-1291.2114705102904</v>
      </c>
      <c r="E251">
        <f t="shared" si="29"/>
        <v>1667227.0615773464</v>
      </c>
      <c r="F251">
        <f t="shared" si="31"/>
        <v>3584499.6195506691</v>
      </c>
      <c r="G251" s="1">
        <f t="shared" si="32"/>
        <v>-8.1716985808613987E-2</v>
      </c>
      <c r="I251" s="2" t="s">
        <v>202</v>
      </c>
      <c r="J251">
        <v>15801.01686</v>
      </c>
      <c r="K251">
        <f t="shared" si="30"/>
        <v>13157.705457</v>
      </c>
      <c r="L251">
        <f>INDEX(Data!$C$2:$W$197,MATCH(Decomp!$I251,Data!$A$2:$A$197,0),MATCH(Decomp!L$62,Data!$C$1:$W$1,0))*Decomp!L$61</f>
        <v>3158.7408832000001</v>
      </c>
      <c r="M251">
        <f>INDEX(Data!$C$2:$W$197,MATCH(Decomp!$I251,Data!$A$2:$A$197,0),MATCH(Decomp!M$62,Data!$C$1:$W$1,0))*Decomp!M$61</f>
        <v>-111.30160168970815</v>
      </c>
      <c r="N251">
        <f>INDEX(Data!$C$2:$W$197,MATCH(Decomp!$I251,Data!$A$2:$A$197,0),MATCH(Decomp!N$62,Data!$C$1:$W$1,0))*Decomp!N$61</f>
        <v>-6057.3680000000004</v>
      </c>
      <c r="O251">
        <f>INDEX(Data!$C$2:$W$197,MATCH(Decomp!$I251,Data!$A$2:$A$197,0),MATCH(Decomp!O$62,Data!$C$1:$W$1,0))*Decomp!O$61</f>
        <v>0</v>
      </c>
      <c r="P251">
        <f>INDEX(Data!$C$2:$W$197,MATCH(Decomp!$I251,Data!$A$2:$A$197,0),MATCH(Decomp!P$62,Data!$C$1:$W$1,0))*Decomp!P$61</f>
        <v>0</v>
      </c>
      <c r="Q251">
        <f>INDEX(Data!$C$2:$W$197,MATCH(Decomp!$I251,Data!$A$2:$A$197,0),MATCH(Decomp!Q$62,Data!$C$1:$W$1,0))*Decomp!Q$61</f>
        <v>0</v>
      </c>
      <c r="R251">
        <f>INDEX(Data!$C$2:$W$197,MATCH(Decomp!$I251,Data!$A$2:$A$197,0),MATCH(Decomp!R$62,Data!$C$1:$W$1,0))*Decomp!R$61</f>
        <v>4941.6818999999996</v>
      </c>
      <c r="S251">
        <f>INDEX(Data!$C$2:$W$197,MATCH(Decomp!$I251,Data!$A$2:$A$197,0),MATCH(Decomp!S$62,Data!$C$1:$W$1,0))*Decomp!S$61</f>
        <v>0</v>
      </c>
      <c r="T251">
        <f>INDEX(Data!$C$2:$W$197,MATCH(Decomp!$I251,Data!$A$2:$A$197,0),MATCH(Decomp!T$62,Data!$C$1:$W$1,0))*Decomp!T$61</f>
        <v>0</v>
      </c>
      <c r="U251">
        <f>INDEX(Data!$C$2:$W$197,MATCH(Decomp!$I251,Data!$A$2:$A$197,0),MATCH(Decomp!U$62,Data!$C$1:$W$1,0))*Decomp!U$61</f>
        <v>2002.7696920000001</v>
      </c>
      <c r="V251">
        <f>INDEX(Data!$C$2:$W$197,MATCH(Decomp!$I251,Data!$A$2:$A$197,0),MATCH(Decomp!V$62,Data!$C$1:$W$1,0))*Decomp!V$61</f>
        <v>0</v>
      </c>
      <c r="W251">
        <f>INDEX(Data!$C$2:$W$197,MATCH(Decomp!$I251,Data!$A$2:$A$197,0),MATCH(Decomp!W$62,Data!$C$1:$W$1,0))*Decomp!W$61</f>
        <v>0</v>
      </c>
      <c r="Y251" s="4"/>
    </row>
    <row r="252" spans="1:25" x14ac:dyDescent="0.3">
      <c r="A252">
        <f t="shared" si="25"/>
        <v>2022</v>
      </c>
      <c r="B252">
        <f t="shared" si="26"/>
        <v>19309.638029999998</v>
      </c>
      <c r="C252">
        <f t="shared" si="27"/>
        <v>17651.918877069031</v>
      </c>
      <c r="D252">
        <f t="shared" si="28"/>
        <v>1657.7191529309675</v>
      </c>
      <c r="E252">
        <f t="shared" si="29"/>
        <v>2748032.7899941644</v>
      </c>
      <c r="F252">
        <f t="shared" si="31"/>
        <v>8696191.8218696453</v>
      </c>
      <c r="G252" s="1">
        <f t="shared" si="32"/>
        <v>8.5849312677715048E-2</v>
      </c>
      <c r="I252" s="2" t="s">
        <v>203</v>
      </c>
      <c r="J252">
        <v>19309.638029999998</v>
      </c>
      <c r="K252">
        <f t="shared" si="30"/>
        <v>13157.705457</v>
      </c>
      <c r="L252">
        <f>INDEX(Data!$C$2:$W$197,MATCH(Decomp!$I252,Data!$A$2:$A$197,0),MATCH(Decomp!L$62,Data!$C$1:$W$1,0))*Decomp!L$61</f>
        <v>3712.3263759400002</v>
      </c>
      <c r="M252">
        <f>INDEX(Data!$C$2:$W$197,MATCH(Decomp!$I252,Data!$A$2:$A$197,0),MATCH(Decomp!M$62,Data!$C$1:$W$1,0))*Decomp!M$61</f>
        <v>-113.26158387096774</v>
      </c>
      <c r="N252">
        <f>INDEX(Data!$C$2:$W$197,MATCH(Decomp!$I252,Data!$A$2:$A$197,0),MATCH(Decomp!N$62,Data!$C$1:$W$1,0))*Decomp!N$61</f>
        <v>-6057.3680000000004</v>
      </c>
      <c r="O252">
        <f>INDEX(Data!$C$2:$W$197,MATCH(Decomp!$I252,Data!$A$2:$A$197,0),MATCH(Decomp!O$62,Data!$C$1:$W$1,0))*Decomp!O$61</f>
        <v>0</v>
      </c>
      <c r="P252">
        <f>INDEX(Data!$C$2:$W$197,MATCH(Decomp!$I252,Data!$A$2:$A$197,0),MATCH(Decomp!P$62,Data!$C$1:$W$1,0))*Decomp!P$61</f>
        <v>0</v>
      </c>
      <c r="Q252">
        <f>INDEX(Data!$C$2:$W$197,MATCH(Decomp!$I252,Data!$A$2:$A$197,0),MATCH(Decomp!Q$62,Data!$C$1:$W$1,0))*Decomp!Q$61</f>
        <v>0</v>
      </c>
      <c r="R252">
        <f>INDEX(Data!$C$2:$W$197,MATCH(Decomp!$I252,Data!$A$2:$A$197,0),MATCH(Decomp!R$62,Data!$C$1:$W$1,0))*Decomp!R$61</f>
        <v>4941.6818999999996</v>
      </c>
      <c r="S252">
        <f>INDEX(Data!$C$2:$W$197,MATCH(Decomp!$I252,Data!$A$2:$A$197,0),MATCH(Decomp!S$62,Data!$C$1:$W$1,0))*Decomp!S$61</f>
        <v>0</v>
      </c>
      <c r="T252">
        <f>INDEX(Data!$C$2:$W$197,MATCH(Decomp!$I252,Data!$A$2:$A$197,0),MATCH(Decomp!T$62,Data!$C$1:$W$1,0))*Decomp!T$61</f>
        <v>0</v>
      </c>
      <c r="U252">
        <f>INDEX(Data!$C$2:$W$197,MATCH(Decomp!$I252,Data!$A$2:$A$197,0),MATCH(Decomp!U$62,Data!$C$1:$W$1,0))*Decomp!U$61</f>
        <v>2010.834728</v>
      </c>
      <c r="V252">
        <f>INDEX(Data!$C$2:$W$197,MATCH(Decomp!$I252,Data!$A$2:$A$197,0),MATCH(Decomp!V$62,Data!$C$1:$W$1,0))*Decomp!V$61</f>
        <v>0</v>
      </c>
      <c r="W252">
        <f>INDEX(Data!$C$2:$W$197,MATCH(Decomp!$I252,Data!$A$2:$A$197,0),MATCH(Decomp!W$62,Data!$C$1:$W$1,0))*Decomp!W$61</f>
        <v>0</v>
      </c>
      <c r="Y252" s="4"/>
    </row>
    <row r="253" spans="1:25" x14ac:dyDescent="0.3">
      <c r="A253">
        <f t="shared" si="25"/>
        <v>2022</v>
      </c>
      <c r="B253">
        <f t="shared" si="26"/>
        <v>18718.331279999999</v>
      </c>
      <c r="C253">
        <f t="shared" si="27"/>
        <v>17777.303829976408</v>
      </c>
      <c r="D253">
        <f t="shared" si="28"/>
        <v>941.02745002359006</v>
      </c>
      <c r="E253">
        <f t="shared" si="29"/>
        <v>885532.66169790027</v>
      </c>
      <c r="F253">
        <f t="shared" si="31"/>
        <v>513646.99701627664</v>
      </c>
      <c r="G253" s="1">
        <f t="shared" si="32"/>
        <v>5.0273041755012154E-2</v>
      </c>
      <c r="I253" s="2" t="s">
        <v>204</v>
      </c>
      <c r="J253">
        <v>18718.331279999999</v>
      </c>
      <c r="K253">
        <f t="shared" si="30"/>
        <v>13157.705457</v>
      </c>
      <c r="L253">
        <f>INDEX(Data!$C$2:$W$197,MATCH(Decomp!$I253,Data!$A$2:$A$197,0),MATCH(Decomp!L$62,Data!$C$1:$W$1,0))*Decomp!L$61</f>
        <v>3800.65668164</v>
      </c>
      <c r="M253">
        <f>INDEX(Data!$C$2:$W$197,MATCH(Decomp!$I253,Data!$A$2:$A$197,0),MATCH(Decomp!M$62,Data!$C$1:$W$1,0))*Decomp!M$61</f>
        <v>-128.37986866359449</v>
      </c>
      <c r="N253">
        <f>INDEX(Data!$C$2:$W$197,MATCH(Decomp!$I253,Data!$A$2:$A$197,0),MATCH(Decomp!N$62,Data!$C$1:$W$1,0))*Decomp!N$61</f>
        <v>-6057.3680000000004</v>
      </c>
      <c r="O253">
        <f>INDEX(Data!$C$2:$W$197,MATCH(Decomp!$I253,Data!$A$2:$A$197,0),MATCH(Decomp!O$62,Data!$C$1:$W$1,0))*Decomp!O$61</f>
        <v>0</v>
      </c>
      <c r="P253">
        <f>INDEX(Data!$C$2:$W$197,MATCH(Decomp!$I253,Data!$A$2:$A$197,0),MATCH(Decomp!P$62,Data!$C$1:$W$1,0))*Decomp!P$61</f>
        <v>0</v>
      </c>
      <c r="Q253">
        <f>INDEX(Data!$C$2:$W$197,MATCH(Decomp!$I253,Data!$A$2:$A$197,0),MATCH(Decomp!Q$62,Data!$C$1:$W$1,0))*Decomp!Q$61</f>
        <v>0</v>
      </c>
      <c r="R253">
        <f>INDEX(Data!$C$2:$W$197,MATCH(Decomp!$I253,Data!$A$2:$A$197,0),MATCH(Decomp!R$62,Data!$C$1:$W$1,0))*Decomp!R$61</f>
        <v>4941.6818999999996</v>
      </c>
      <c r="S253">
        <f>INDEX(Data!$C$2:$W$197,MATCH(Decomp!$I253,Data!$A$2:$A$197,0),MATCH(Decomp!S$62,Data!$C$1:$W$1,0))*Decomp!S$61</f>
        <v>0</v>
      </c>
      <c r="T253">
        <f>INDEX(Data!$C$2:$W$197,MATCH(Decomp!$I253,Data!$A$2:$A$197,0),MATCH(Decomp!T$62,Data!$C$1:$W$1,0))*Decomp!T$61</f>
        <v>0</v>
      </c>
      <c r="U253">
        <f>INDEX(Data!$C$2:$W$197,MATCH(Decomp!$I253,Data!$A$2:$A$197,0),MATCH(Decomp!U$62,Data!$C$1:$W$1,0))*Decomp!U$61</f>
        <v>2063.0076600000002</v>
      </c>
      <c r="V253">
        <f>INDEX(Data!$C$2:$W$197,MATCH(Decomp!$I253,Data!$A$2:$A$197,0),MATCH(Decomp!V$62,Data!$C$1:$W$1,0))*Decomp!V$61</f>
        <v>0</v>
      </c>
      <c r="W253">
        <f>INDEX(Data!$C$2:$W$197,MATCH(Decomp!$I253,Data!$A$2:$A$197,0),MATCH(Decomp!W$62,Data!$C$1:$W$1,0))*Decomp!W$61</f>
        <v>0</v>
      </c>
      <c r="Y253" s="4"/>
    </row>
    <row r="254" spans="1:25" x14ac:dyDescent="0.3">
      <c r="A254">
        <f t="shared" si="25"/>
        <v>2022</v>
      </c>
      <c r="B254">
        <f t="shared" si="26"/>
        <v>17089.220850000002</v>
      </c>
      <c r="C254">
        <f t="shared" si="27"/>
        <v>18410.102702993932</v>
      </c>
      <c r="D254">
        <f t="shared" si="28"/>
        <v>-1320.8818529939308</v>
      </c>
      <c r="E254">
        <f t="shared" si="29"/>
        <v>1744728.8695686802</v>
      </c>
      <c r="F254">
        <f t="shared" si="31"/>
        <v>5116233.6950772069</v>
      </c>
      <c r="G254" s="1">
        <f t="shared" si="32"/>
        <v>-7.7293275368603517E-2</v>
      </c>
      <c r="I254" s="2" t="s">
        <v>205</v>
      </c>
      <c r="J254">
        <v>17089.220850000002</v>
      </c>
      <c r="K254">
        <f t="shared" si="30"/>
        <v>13157.705457</v>
      </c>
      <c r="L254">
        <f>INDEX(Data!$C$2:$W$197,MATCH(Decomp!$I254,Data!$A$2:$A$197,0),MATCH(Decomp!L$62,Data!$C$1:$W$1,0))*Decomp!L$61</f>
        <v>4761.0381885500001</v>
      </c>
      <c r="M254">
        <f>INDEX(Data!$C$2:$W$197,MATCH(Decomp!$I254,Data!$A$2:$A$197,0),MATCH(Decomp!M$62,Data!$C$1:$W$1,0))*Decomp!M$61</f>
        <v>-137.37693855606759</v>
      </c>
      <c r="N254">
        <f>INDEX(Data!$C$2:$W$197,MATCH(Decomp!$I254,Data!$A$2:$A$197,0),MATCH(Decomp!N$62,Data!$C$1:$W$1,0))*Decomp!N$61</f>
        <v>-6057.3680000000004</v>
      </c>
      <c r="O254">
        <f>INDEX(Data!$C$2:$W$197,MATCH(Decomp!$I254,Data!$A$2:$A$197,0),MATCH(Decomp!O$62,Data!$C$1:$W$1,0))*Decomp!O$61</f>
        <v>0</v>
      </c>
      <c r="P254">
        <f>INDEX(Data!$C$2:$W$197,MATCH(Decomp!$I254,Data!$A$2:$A$197,0),MATCH(Decomp!P$62,Data!$C$1:$W$1,0))*Decomp!P$61</f>
        <v>0</v>
      </c>
      <c r="Q254">
        <f>INDEX(Data!$C$2:$W$197,MATCH(Decomp!$I254,Data!$A$2:$A$197,0),MATCH(Decomp!Q$62,Data!$C$1:$W$1,0))*Decomp!Q$61</f>
        <v>0</v>
      </c>
      <c r="R254">
        <f>INDEX(Data!$C$2:$W$197,MATCH(Decomp!$I254,Data!$A$2:$A$197,0),MATCH(Decomp!R$62,Data!$C$1:$W$1,0))*Decomp!R$61</f>
        <v>0</v>
      </c>
      <c r="S254">
        <f>INDEX(Data!$C$2:$W$197,MATCH(Decomp!$I254,Data!$A$2:$A$197,0),MATCH(Decomp!S$62,Data!$C$1:$W$1,0))*Decomp!S$61</f>
        <v>0</v>
      </c>
      <c r="T254">
        <f>INDEX(Data!$C$2:$W$197,MATCH(Decomp!$I254,Data!$A$2:$A$197,0),MATCH(Decomp!T$62,Data!$C$1:$W$1,0))*Decomp!T$61</f>
        <v>4565.0708999999997</v>
      </c>
      <c r="U254">
        <f>INDEX(Data!$C$2:$W$197,MATCH(Decomp!$I254,Data!$A$2:$A$197,0),MATCH(Decomp!U$62,Data!$C$1:$W$1,0))*Decomp!U$61</f>
        <v>2121.0330960000001</v>
      </c>
      <c r="V254">
        <f>INDEX(Data!$C$2:$W$197,MATCH(Decomp!$I254,Data!$A$2:$A$197,0),MATCH(Decomp!V$62,Data!$C$1:$W$1,0))*Decomp!V$61</f>
        <v>0</v>
      </c>
      <c r="W254">
        <f>INDEX(Data!$C$2:$W$197,MATCH(Decomp!$I254,Data!$A$2:$A$197,0),MATCH(Decomp!W$62,Data!$C$1:$W$1,0))*Decomp!W$61</f>
        <v>0</v>
      </c>
      <c r="Y254" s="4"/>
    </row>
    <row r="255" spans="1:25" x14ac:dyDescent="0.3">
      <c r="A255">
        <f t="shared" si="25"/>
        <v>2022</v>
      </c>
      <c r="B255">
        <f t="shared" si="26"/>
        <v>18159.874909999999</v>
      </c>
      <c r="C255">
        <f t="shared" si="27"/>
        <v>19716.667151824317</v>
      </c>
      <c r="D255">
        <f t="shared" si="28"/>
        <v>-1556.7922418243179</v>
      </c>
      <c r="E255">
        <f t="shared" si="29"/>
        <v>2423602.0842043855</v>
      </c>
      <c r="F255">
        <f t="shared" si="31"/>
        <v>55653.711558104427</v>
      </c>
      <c r="G255" s="1">
        <f t="shared" si="32"/>
        <v>-8.5727035540704502E-2</v>
      </c>
      <c r="I255" s="2" t="s">
        <v>206</v>
      </c>
      <c r="J255">
        <v>18159.874909999999</v>
      </c>
      <c r="K255">
        <f t="shared" si="30"/>
        <v>13157.705457</v>
      </c>
      <c r="L255">
        <f>INDEX(Data!$C$2:$W$197,MATCH(Decomp!$I255,Data!$A$2:$A$197,0),MATCH(Decomp!L$62,Data!$C$1:$W$1,0))*Decomp!L$61</f>
        <v>6052.6594561299999</v>
      </c>
      <c r="M255">
        <f>INDEX(Data!$C$2:$W$197,MATCH(Decomp!$I255,Data!$A$2:$A$197,0),MATCH(Decomp!M$62,Data!$C$1:$W$1,0))*Decomp!M$61</f>
        <v>-124.36080130568357</v>
      </c>
      <c r="N255">
        <f>INDEX(Data!$C$2:$W$197,MATCH(Decomp!$I255,Data!$A$2:$A$197,0),MATCH(Decomp!N$62,Data!$C$1:$W$1,0))*Decomp!N$61</f>
        <v>-6057.3680000000004</v>
      </c>
      <c r="O255">
        <f>INDEX(Data!$C$2:$W$197,MATCH(Decomp!$I255,Data!$A$2:$A$197,0),MATCH(Decomp!O$62,Data!$C$1:$W$1,0))*Decomp!O$61</f>
        <v>0</v>
      </c>
      <c r="P255">
        <f>INDEX(Data!$C$2:$W$197,MATCH(Decomp!$I255,Data!$A$2:$A$197,0),MATCH(Decomp!P$62,Data!$C$1:$W$1,0))*Decomp!P$61</f>
        <v>0</v>
      </c>
      <c r="Q255">
        <f>INDEX(Data!$C$2:$W$197,MATCH(Decomp!$I255,Data!$A$2:$A$197,0),MATCH(Decomp!Q$62,Data!$C$1:$W$1,0))*Decomp!Q$61</f>
        <v>0</v>
      </c>
      <c r="R255">
        <f>INDEX(Data!$C$2:$W$197,MATCH(Decomp!$I255,Data!$A$2:$A$197,0),MATCH(Decomp!R$62,Data!$C$1:$W$1,0))*Decomp!R$61</f>
        <v>0</v>
      </c>
      <c r="S255">
        <f>INDEX(Data!$C$2:$W$197,MATCH(Decomp!$I255,Data!$A$2:$A$197,0),MATCH(Decomp!S$62,Data!$C$1:$W$1,0))*Decomp!S$61</f>
        <v>0</v>
      </c>
      <c r="T255">
        <f>INDEX(Data!$C$2:$W$197,MATCH(Decomp!$I255,Data!$A$2:$A$197,0),MATCH(Decomp!T$62,Data!$C$1:$W$1,0))*Decomp!T$61</f>
        <v>4565.0708999999997</v>
      </c>
      <c r="U255">
        <f>INDEX(Data!$C$2:$W$197,MATCH(Decomp!$I255,Data!$A$2:$A$197,0),MATCH(Decomp!U$62,Data!$C$1:$W$1,0))*Decomp!U$61</f>
        <v>2122.9601400000001</v>
      </c>
      <c r="V255">
        <f>INDEX(Data!$C$2:$W$197,MATCH(Decomp!$I255,Data!$A$2:$A$197,0),MATCH(Decomp!V$62,Data!$C$1:$W$1,0))*Decomp!V$61</f>
        <v>0</v>
      </c>
      <c r="W255">
        <f>INDEX(Data!$C$2:$W$197,MATCH(Decomp!$I255,Data!$A$2:$A$197,0),MATCH(Decomp!W$62,Data!$C$1:$W$1,0))*Decomp!W$61</f>
        <v>0</v>
      </c>
      <c r="Y255" s="4"/>
    </row>
    <row r="256" spans="1:25" x14ac:dyDescent="0.3">
      <c r="A256">
        <f t="shared" ref="A256:A258" si="33">YEAR(I256)</f>
        <v>2022</v>
      </c>
      <c r="B256">
        <f t="shared" ref="B256:B258" si="34">J256</f>
        <v>18452.176200000002</v>
      </c>
      <c r="C256">
        <f t="shared" ref="C256:C258" si="35">SUM(K256:W256)</f>
        <v>17178.800324451367</v>
      </c>
      <c r="D256">
        <f t="shared" ref="D256:D258" si="36">B256-C256</f>
        <v>1273.3758755486342</v>
      </c>
      <c r="E256">
        <f t="shared" ref="E256:E258" si="37">D256^2</f>
        <v>1621486.1204292509</v>
      </c>
      <c r="F256">
        <f t="shared" si="31"/>
        <v>8009851.5725943604</v>
      </c>
      <c r="G256" s="1">
        <f t="shared" si="32"/>
        <v>6.9009522873981335E-2</v>
      </c>
      <c r="I256" s="2" t="s">
        <v>207</v>
      </c>
      <c r="J256">
        <v>18452.176200000002</v>
      </c>
      <c r="K256">
        <f t="shared" ref="K256:K258" si="38">$K$61</f>
        <v>13157.705457</v>
      </c>
      <c r="L256">
        <f>INDEX(Data!$C$2:$W$197,MATCH(Decomp!$I256,Data!$A$2:$A$197,0),MATCH(Decomp!L$62,Data!$C$1:$W$1,0))*Decomp!L$61</f>
        <v>3412.1897048400001</v>
      </c>
      <c r="M256">
        <f>INDEX(Data!$C$2:$W$197,MATCH(Decomp!$I256,Data!$A$2:$A$197,0),MATCH(Decomp!M$62,Data!$C$1:$W$1,0))*Decomp!M$61</f>
        <v>-124.17669738863289</v>
      </c>
      <c r="N256">
        <f>INDEX(Data!$C$2:$W$197,MATCH(Decomp!$I256,Data!$A$2:$A$197,0),MATCH(Decomp!N$62,Data!$C$1:$W$1,0))*Decomp!N$61</f>
        <v>-6057.3680000000004</v>
      </c>
      <c r="O256">
        <f>INDEX(Data!$C$2:$W$197,MATCH(Decomp!$I256,Data!$A$2:$A$197,0),MATCH(Decomp!O$62,Data!$C$1:$W$1,0))*Decomp!O$61</f>
        <v>0</v>
      </c>
      <c r="P256">
        <f>INDEX(Data!$C$2:$W$197,MATCH(Decomp!$I256,Data!$A$2:$A$197,0),MATCH(Decomp!P$62,Data!$C$1:$W$1,0))*Decomp!P$61</f>
        <v>0</v>
      </c>
      <c r="Q256">
        <f>INDEX(Data!$C$2:$W$197,MATCH(Decomp!$I256,Data!$A$2:$A$197,0),MATCH(Decomp!Q$62,Data!$C$1:$W$1,0))*Decomp!Q$61</f>
        <v>0</v>
      </c>
      <c r="R256">
        <f>INDEX(Data!$C$2:$W$197,MATCH(Decomp!$I256,Data!$A$2:$A$197,0),MATCH(Decomp!R$62,Data!$C$1:$W$1,0))*Decomp!R$61</f>
        <v>0</v>
      </c>
      <c r="S256">
        <f>INDEX(Data!$C$2:$W$197,MATCH(Decomp!$I256,Data!$A$2:$A$197,0),MATCH(Decomp!S$62,Data!$C$1:$W$1,0))*Decomp!S$61</f>
        <v>0</v>
      </c>
      <c r="T256">
        <f>INDEX(Data!$C$2:$W$197,MATCH(Decomp!$I256,Data!$A$2:$A$197,0),MATCH(Decomp!T$62,Data!$C$1:$W$1,0))*Decomp!T$61</f>
        <v>4565.0708999999997</v>
      </c>
      <c r="U256">
        <f>INDEX(Data!$C$2:$W$197,MATCH(Decomp!$I256,Data!$A$2:$A$197,0),MATCH(Decomp!U$62,Data!$C$1:$W$1,0))*Decomp!U$61</f>
        <v>2225.37896</v>
      </c>
      <c r="V256">
        <f>INDEX(Data!$C$2:$W$197,MATCH(Decomp!$I256,Data!$A$2:$A$197,0),MATCH(Decomp!V$62,Data!$C$1:$W$1,0))*Decomp!V$61</f>
        <v>0</v>
      </c>
      <c r="W256">
        <f>INDEX(Data!$C$2:$W$197,MATCH(Decomp!$I256,Data!$A$2:$A$197,0),MATCH(Decomp!W$62,Data!$C$1:$W$1,0))*Decomp!W$61</f>
        <v>0</v>
      </c>
      <c r="Y256" s="4"/>
    </row>
    <row r="257" spans="1:25" x14ac:dyDescent="0.3">
      <c r="A257">
        <f t="shared" si="33"/>
        <v>2022</v>
      </c>
      <c r="B257">
        <f t="shared" si="34"/>
        <v>17557.841509999998</v>
      </c>
      <c r="C257">
        <f t="shared" si="35"/>
        <v>18058.003727940752</v>
      </c>
      <c r="D257">
        <f t="shared" si="36"/>
        <v>-500.16221794075318</v>
      </c>
      <c r="E257">
        <f t="shared" si="37"/>
        <v>250162.24425541348</v>
      </c>
      <c r="F257">
        <f t="shared" ref="F257:F258" si="39">POWER(D257-D256,2)</f>
        <v>3145437.3690579711</v>
      </c>
      <c r="G257" s="1">
        <f t="shared" si="32"/>
        <v>-2.8486543613911071E-2</v>
      </c>
      <c r="I257" s="2" t="s">
        <v>208</v>
      </c>
      <c r="J257">
        <v>17557.841509999998</v>
      </c>
      <c r="K257">
        <f t="shared" si="38"/>
        <v>13157.705457</v>
      </c>
      <c r="L257">
        <f>INDEX(Data!$C$2:$W$197,MATCH(Decomp!$I257,Data!$A$2:$A$197,0),MATCH(Decomp!L$62,Data!$C$1:$W$1,0))*Decomp!L$61</f>
        <v>4180.0393809300003</v>
      </c>
      <c r="M257">
        <f>INDEX(Data!$C$2:$W$197,MATCH(Decomp!$I257,Data!$A$2:$A$197,0),MATCH(Decomp!M$62,Data!$C$1:$W$1,0))*Decomp!M$61</f>
        <v>-74.987981989247317</v>
      </c>
      <c r="N257">
        <f>INDEX(Data!$C$2:$W$197,MATCH(Decomp!$I257,Data!$A$2:$A$197,0),MATCH(Decomp!N$62,Data!$C$1:$W$1,0))*Decomp!N$61</f>
        <v>-6057.3680000000004</v>
      </c>
      <c r="O257">
        <f>INDEX(Data!$C$2:$W$197,MATCH(Decomp!$I257,Data!$A$2:$A$197,0),MATCH(Decomp!O$62,Data!$C$1:$W$1,0))*Decomp!O$61</f>
        <v>0</v>
      </c>
      <c r="P257">
        <f>INDEX(Data!$C$2:$W$197,MATCH(Decomp!$I257,Data!$A$2:$A$197,0),MATCH(Decomp!P$62,Data!$C$1:$W$1,0))*Decomp!P$61</f>
        <v>0</v>
      </c>
      <c r="Q257">
        <f>INDEX(Data!$C$2:$W$197,MATCH(Decomp!$I257,Data!$A$2:$A$197,0),MATCH(Decomp!Q$62,Data!$C$1:$W$1,0))*Decomp!Q$61</f>
        <v>0</v>
      </c>
      <c r="R257">
        <f>INDEX(Data!$C$2:$W$197,MATCH(Decomp!$I257,Data!$A$2:$A$197,0),MATCH(Decomp!R$62,Data!$C$1:$W$1,0))*Decomp!R$61</f>
        <v>0</v>
      </c>
      <c r="S257">
        <f>INDEX(Data!$C$2:$W$197,MATCH(Decomp!$I257,Data!$A$2:$A$197,0),MATCH(Decomp!S$62,Data!$C$1:$W$1,0))*Decomp!S$61</f>
        <v>0</v>
      </c>
      <c r="T257">
        <f>INDEX(Data!$C$2:$W$197,MATCH(Decomp!$I257,Data!$A$2:$A$197,0),MATCH(Decomp!T$62,Data!$C$1:$W$1,0))*Decomp!T$61</f>
        <v>4565.0708999999997</v>
      </c>
      <c r="U257">
        <f>INDEX(Data!$C$2:$W$197,MATCH(Decomp!$I257,Data!$A$2:$A$197,0),MATCH(Decomp!U$62,Data!$C$1:$W$1,0))*Decomp!U$61</f>
        <v>2287.5439719999999</v>
      </c>
      <c r="V257">
        <f>INDEX(Data!$C$2:$W$197,MATCH(Decomp!$I257,Data!$A$2:$A$197,0),MATCH(Decomp!V$62,Data!$C$1:$W$1,0))*Decomp!V$61</f>
        <v>0</v>
      </c>
      <c r="W257">
        <f>INDEX(Data!$C$2:$W$197,MATCH(Decomp!$I257,Data!$A$2:$A$197,0),MATCH(Decomp!W$62,Data!$C$1:$W$1,0))*Decomp!W$61</f>
        <v>0</v>
      </c>
      <c r="Y257" s="4"/>
    </row>
    <row r="258" spans="1:25" x14ac:dyDescent="0.3">
      <c r="A258">
        <f t="shared" si="33"/>
        <v>2022</v>
      </c>
      <c r="B258">
        <f t="shared" si="34"/>
        <v>13915.80759</v>
      </c>
      <c r="C258">
        <f t="shared" si="35"/>
        <v>15314.713180101124</v>
      </c>
      <c r="D258">
        <f t="shared" si="36"/>
        <v>-1398.9055901011234</v>
      </c>
      <c r="E258">
        <f t="shared" si="37"/>
        <v>1956936.8500161723</v>
      </c>
      <c r="F258">
        <f t="shared" si="39"/>
        <v>807739.64900219371</v>
      </c>
      <c r="G258" s="1">
        <f t="shared" si="32"/>
        <v>-0.10052636766165027</v>
      </c>
      <c r="I258" s="2" t="s">
        <v>209</v>
      </c>
      <c r="J258">
        <v>13915.80759</v>
      </c>
      <c r="K258">
        <f t="shared" si="38"/>
        <v>13157.705457</v>
      </c>
      <c r="L258">
        <f>INDEX(Data!$C$2:$W$197,MATCH(Decomp!$I258,Data!$A$2:$A$197,0),MATCH(Decomp!L$62,Data!$C$1:$W$1,0))*Decomp!L$61</f>
        <v>1986.4064330320002</v>
      </c>
      <c r="M258">
        <f>INDEX(Data!$C$2:$W$197,MATCH(Decomp!$I258,Data!$A$2:$A$197,0),MATCH(Decomp!M$62,Data!$C$1:$W$1,0))*Decomp!M$61</f>
        <v>-14.380349930875576</v>
      </c>
      <c r="N258">
        <f>INDEX(Data!$C$2:$W$197,MATCH(Decomp!$I258,Data!$A$2:$A$197,0),MATCH(Decomp!N$62,Data!$C$1:$W$1,0))*Decomp!N$61</f>
        <v>-6057.3680000000004</v>
      </c>
      <c r="O258">
        <f>INDEX(Data!$C$2:$W$197,MATCH(Decomp!$I258,Data!$A$2:$A$197,0),MATCH(Decomp!O$62,Data!$C$1:$W$1,0))*Decomp!O$61</f>
        <v>0</v>
      </c>
      <c r="P258">
        <f>INDEX(Data!$C$2:$W$197,MATCH(Decomp!$I258,Data!$A$2:$A$197,0),MATCH(Decomp!P$62,Data!$C$1:$W$1,0))*Decomp!P$61</f>
        <v>4420.9362000000001</v>
      </c>
      <c r="Q258">
        <f>INDEX(Data!$C$2:$W$197,MATCH(Decomp!$I258,Data!$A$2:$A$197,0),MATCH(Decomp!Q$62,Data!$C$1:$W$1,0))*Decomp!Q$61</f>
        <v>0</v>
      </c>
      <c r="R258">
        <f>INDEX(Data!$C$2:$W$197,MATCH(Decomp!$I258,Data!$A$2:$A$197,0),MATCH(Decomp!R$62,Data!$C$1:$W$1,0))*Decomp!R$61</f>
        <v>0</v>
      </c>
      <c r="S258">
        <f>INDEX(Data!$C$2:$W$197,MATCH(Decomp!$I258,Data!$A$2:$A$197,0),MATCH(Decomp!S$62,Data!$C$1:$W$1,0))*Decomp!S$61</f>
        <v>0</v>
      </c>
      <c r="T258">
        <f>INDEX(Data!$C$2:$W$197,MATCH(Decomp!$I258,Data!$A$2:$A$197,0),MATCH(Decomp!T$62,Data!$C$1:$W$1,0))*Decomp!T$61</f>
        <v>0</v>
      </c>
      <c r="U258">
        <f>INDEX(Data!$C$2:$W$197,MATCH(Decomp!$I258,Data!$A$2:$A$197,0),MATCH(Decomp!U$62,Data!$C$1:$W$1,0))*Decomp!U$61</f>
        <v>1821.4134399999998</v>
      </c>
      <c r="V258">
        <f>INDEX(Data!$C$2:$W$197,MATCH(Decomp!$I258,Data!$A$2:$A$197,0),MATCH(Decomp!V$62,Data!$C$1:$W$1,0))*Decomp!V$61</f>
        <v>0</v>
      </c>
      <c r="W258">
        <f>INDEX(Data!$C$2:$W$197,MATCH(Decomp!$I258,Data!$A$2:$A$197,0),MATCH(Decomp!W$62,Data!$C$1:$W$1,0))*Decomp!W$61</f>
        <v>0</v>
      </c>
      <c r="Y258" s="4"/>
    </row>
    <row r="259" spans="1:25" x14ac:dyDescent="0.3">
      <c r="G259" s="1"/>
    </row>
    <row r="260" spans="1:25" x14ac:dyDescent="0.3">
      <c r="G260" s="1"/>
    </row>
    <row r="261" spans="1:25" x14ac:dyDescent="0.3">
      <c r="G261" s="1"/>
    </row>
    <row r="262" spans="1:25" x14ac:dyDescent="0.3">
      <c r="G262" s="1"/>
    </row>
    <row r="263" spans="1:25" x14ac:dyDescent="0.3">
      <c r="G263" s="1"/>
    </row>
    <row r="264" spans="1:25" x14ac:dyDescent="0.3">
      <c r="G264" s="1"/>
    </row>
    <row r="265" spans="1:25" x14ac:dyDescent="0.3">
      <c r="G265" s="1"/>
    </row>
    <row r="266" spans="1:25" x14ac:dyDescent="0.3">
      <c r="G266" s="1"/>
    </row>
    <row r="267" spans="1:25" x14ac:dyDescent="0.3">
      <c r="G267" s="1"/>
    </row>
    <row r="268" spans="1:25" x14ac:dyDescent="0.3">
      <c r="G268" s="1"/>
    </row>
    <row r="269" spans="1:25" x14ac:dyDescent="0.3">
      <c r="G269" s="1"/>
    </row>
    <row r="270" spans="1:25" x14ac:dyDescent="0.3">
      <c r="G270" s="1"/>
    </row>
    <row r="271" spans="1:25" x14ac:dyDescent="0.3">
      <c r="G271" s="1"/>
    </row>
    <row r="272" spans="1:25" x14ac:dyDescent="0.3">
      <c r="G272" s="1"/>
    </row>
    <row r="273" spans="7:7" x14ac:dyDescent="0.3">
      <c r="G273" s="1"/>
    </row>
    <row r="274" spans="7:7" x14ac:dyDescent="0.3">
      <c r="G274" s="1"/>
    </row>
    <row r="275" spans="7:7" x14ac:dyDescent="0.3">
      <c r="G275" s="1"/>
    </row>
    <row r="276" spans="7:7" x14ac:dyDescent="0.3">
      <c r="G276" s="1"/>
    </row>
    <row r="277" spans="7:7" x14ac:dyDescent="0.3">
      <c r="G277" s="1"/>
    </row>
    <row r="278" spans="7:7" x14ac:dyDescent="0.3">
      <c r="G278" s="1"/>
    </row>
    <row r="279" spans="7:7" x14ac:dyDescent="0.3">
      <c r="G279" s="1"/>
    </row>
    <row r="280" spans="7:7" x14ac:dyDescent="0.3">
      <c r="G280" s="1"/>
    </row>
    <row r="281" spans="7:7" x14ac:dyDescent="0.3">
      <c r="G281" s="1"/>
    </row>
    <row r="282" spans="7:7" x14ac:dyDescent="0.3">
      <c r="G282" s="1"/>
    </row>
    <row r="283" spans="7:7" x14ac:dyDescent="0.3">
      <c r="G283" s="1"/>
    </row>
    <row r="284" spans="7:7" x14ac:dyDescent="0.3">
      <c r="G284" s="1"/>
    </row>
    <row r="285" spans="7:7" x14ac:dyDescent="0.3">
      <c r="G285" s="1"/>
    </row>
    <row r="286" spans="7:7" x14ac:dyDescent="0.3">
      <c r="G286" s="1"/>
    </row>
    <row r="287" spans="7:7" x14ac:dyDescent="0.3">
      <c r="G287" s="1"/>
    </row>
    <row r="288" spans="7:7" x14ac:dyDescent="0.3">
      <c r="G288" s="1"/>
    </row>
    <row r="289" spans="7:7" x14ac:dyDescent="0.3">
      <c r="G289" s="1"/>
    </row>
    <row r="290" spans="7:7" x14ac:dyDescent="0.3">
      <c r="G290" s="1"/>
    </row>
    <row r="291" spans="7:7" x14ac:dyDescent="0.3">
      <c r="G291" s="1"/>
    </row>
    <row r="292" spans="7:7" x14ac:dyDescent="0.3">
      <c r="G292" s="1"/>
    </row>
    <row r="293" spans="7:7" x14ac:dyDescent="0.3">
      <c r="G293" s="1"/>
    </row>
    <row r="294" spans="7:7" x14ac:dyDescent="0.3">
      <c r="G294" s="1"/>
    </row>
    <row r="295" spans="7:7" x14ac:dyDescent="0.3">
      <c r="G295" s="1"/>
    </row>
    <row r="296" spans="7:7" x14ac:dyDescent="0.3">
      <c r="G296" s="1"/>
    </row>
    <row r="297" spans="7:7" x14ac:dyDescent="0.3">
      <c r="G297" s="1"/>
    </row>
    <row r="298" spans="7:7" x14ac:dyDescent="0.3">
      <c r="G298" s="1"/>
    </row>
    <row r="299" spans="7:7" x14ac:dyDescent="0.3">
      <c r="G299" s="1"/>
    </row>
    <row r="300" spans="7:7" x14ac:dyDescent="0.3">
      <c r="G300" s="1"/>
    </row>
    <row r="301" spans="7:7" x14ac:dyDescent="0.3">
      <c r="G301" s="1"/>
    </row>
    <row r="302" spans="7:7" x14ac:dyDescent="0.3">
      <c r="G302" s="1"/>
    </row>
    <row r="303" spans="7:7" x14ac:dyDescent="0.3">
      <c r="G303" s="1"/>
    </row>
    <row r="304" spans="7:7" x14ac:dyDescent="0.3">
      <c r="G304" s="1"/>
    </row>
    <row r="305" spans="7:7" x14ac:dyDescent="0.3">
      <c r="G305" s="1"/>
    </row>
    <row r="306" spans="7:7" x14ac:dyDescent="0.3">
      <c r="G306" s="1"/>
    </row>
    <row r="307" spans="7:7" x14ac:dyDescent="0.3">
      <c r="G307" s="1"/>
    </row>
    <row r="308" spans="7:7" x14ac:dyDescent="0.3">
      <c r="G308" s="1"/>
    </row>
    <row r="309" spans="7:7" x14ac:dyDescent="0.3">
      <c r="G309" s="1"/>
    </row>
    <row r="310" spans="7:7" x14ac:dyDescent="0.3">
      <c r="G310" s="1"/>
    </row>
    <row r="311" spans="7:7" x14ac:dyDescent="0.3">
      <c r="G311" s="1"/>
    </row>
    <row r="312" spans="7:7" x14ac:dyDescent="0.3">
      <c r="G312" s="1"/>
    </row>
    <row r="313" spans="7:7" x14ac:dyDescent="0.3">
      <c r="G313" s="1"/>
    </row>
    <row r="314" spans="7:7" x14ac:dyDescent="0.3">
      <c r="G314" s="1"/>
    </row>
    <row r="315" spans="7:7" x14ac:dyDescent="0.3">
      <c r="G315" s="1"/>
    </row>
    <row r="316" spans="7:7" x14ac:dyDescent="0.3">
      <c r="G316" s="1"/>
    </row>
    <row r="317" spans="7:7" x14ac:dyDescent="0.3">
      <c r="G317" s="1"/>
    </row>
    <row r="318" spans="7:7" x14ac:dyDescent="0.3">
      <c r="G318" s="1"/>
    </row>
    <row r="319" spans="7:7" x14ac:dyDescent="0.3">
      <c r="G319" s="1"/>
    </row>
    <row r="320" spans="7:7" x14ac:dyDescent="0.3">
      <c r="G320" s="1"/>
    </row>
    <row r="321" spans="7:7" x14ac:dyDescent="0.3">
      <c r="G321" s="1"/>
    </row>
    <row r="322" spans="7:7" x14ac:dyDescent="0.3">
      <c r="G322" s="1"/>
    </row>
    <row r="323" spans="7:7" x14ac:dyDescent="0.3">
      <c r="G323" s="1"/>
    </row>
    <row r="324" spans="7:7" x14ac:dyDescent="0.3">
      <c r="G324" s="1"/>
    </row>
    <row r="325" spans="7:7" x14ac:dyDescent="0.3">
      <c r="G325" s="1"/>
    </row>
    <row r="326" spans="7:7" x14ac:dyDescent="0.3">
      <c r="G326" s="1"/>
    </row>
    <row r="327" spans="7:7" x14ac:dyDescent="0.3">
      <c r="G327" s="1"/>
    </row>
    <row r="328" spans="7:7" x14ac:dyDescent="0.3">
      <c r="G328" s="1"/>
    </row>
    <row r="329" spans="7:7" x14ac:dyDescent="0.3">
      <c r="G329" s="1"/>
    </row>
    <row r="330" spans="7:7" x14ac:dyDescent="0.3">
      <c r="G330" s="1"/>
    </row>
    <row r="331" spans="7:7" x14ac:dyDescent="0.3">
      <c r="G331" s="1"/>
    </row>
    <row r="332" spans="7:7" x14ac:dyDescent="0.3">
      <c r="G332" s="1"/>
    </row>
    <row r="333" spans="7:7" x14ac:dyDescent="0.3">
      <c r="G333" s="1"/>
    </row>
    <row r="334" spans="7:7" x14ac:dyDescent="0.3">
      <c r="G334" s="1"/>
    </row>
    <row r="335" spans="7:7" x14ac:dyDescent="0.3">
      <c r="G335" s="1"/>
    </row>
    <row r="336" spans="7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7:7" x14ac:dyDescent="0.3">
      <c r="G353" s="1"/>
    </row>
    <row r="354" spans="7:7" x14ac:dyDescent="0.3">
      <c r="G354" s="1"/>
    </row>
    <row r="355" spans="7:7" x14ac:dyDescent="0.3">
      <c r="G355" s="1"/>
    </row>
    <row r="356" spans="7:7" x14ac:dyDescent="0.3">
      <c r="G356" s="1"/>
    </row>
    <row r="357" spans="7:7" x14ac:dyDescent="0.3">
      <c r="G357" s="1"/>
    </row>
    <row r="358" spans="7:7" x14ac:dyDescent="0.3">
      <c r="G358" s="1"/>
    </row>
    <row r="359" spans="7:7" x14ac:dyDescent="0.3">
      <c r="G359" s="1"/>
    </row>
    <row r="360" spans="7:7" x14ac:dyDescent="0.3">
      <c r="G360" s="1"/>
    </row>
    <row r="361" spans="7:7" x14ac:dyDescent="0.3">
      <c r="G361" s="1"/>
    </row>
    <row r="362" spans="7:7" x14ac:dyDescent="0.3">
      <c r="G362" s="1"/>
    </row>
    <row r="363" spans="7:7" x14ac:dyDescent="0.3">
      <c r="G363" s="1"/>
    </row>
    <row r="364" spans="7:7" x14ac:dyDescent="0.3">
      <c r="G364" s="1"/>
    </row>
    <row r="365" spans="7:7" x14ac:dyDescent="0.3">
      <c r="G365" s="1"/>
    </row>
    <row r="366" spans="7:7" x14ac:dyDescent="0.3">
      <c r="G366" s="1"/>
    </row>
    <row r="367" spans="7:7" x14ac:dyDescent="0.3">
      <c r="G367" s="1"/>
    </row>
    <row r="368" spans="7:7" x14ac:dyDescent="0.3">
      <c r="G368" s="1"/>
    </row>
    <row r="369" spans="7:7" x14ac:dyDescent="0.3">
      <c r="G369" s="1"/>
    </row>
    <row r="370" spans="7:7" x14ac:dyDescent="0.3">
      <c r="G370" s="1"/>
    </row>
    <row r="371" spans="7:7" x14ac:dyDescent="0.3">
      <c r="G371" s="1"/>
    </row>
    <row r="372" spans="7:7" x14ac:dyDescent="0.3">
      <c r="G372" s="1"/>
    </row>
    <row r="373" spans="7:7" x14ac:dyDescent="0.3">
      <c r="G373" s="1"/>
    </row>
    <row r="374" spans="7:7" x14ac:dyDescent="0.3">
      <c r="G374" s="1"/>
    </row>
    <row r="375" spans="7:7" x14ac:dyDescent="0.3">
      <c r="G375" s="1"/>
    </row>
    <row r="376" spans="7:7" x14ac:dyDescent="0.3">
      <c r="G376" s="1"/>
    </row>
    <row r="377" spans="7:7" x14ac:dyDescent="0.3">
      <c r="G377" s="1"/>
    </row>
    <row r="378" spans="7:7" x14ac:dyDescent="0.3">
      <c r="G378" s="1"/>
    </row>
    <row r="379" spans="7:7" x14ac:dyDescent="0.3">
      <c r="G379" s="1"/>
    </row>
    <row r="380" spans="7:7" x14ac:dyDescent="0.3">
      <c r="G380" s="1"/>
    </row>
    <row r="381" spans="7:7" x14ac:dyDescent="0.3">
      <c r="G381" s="1"/>
    </row>
    <row r="382" spans="7:7" x14ac:dyDescent="0.3">
      <c r="G382" s="1"/>
    </row>
    <row r="383" spans="7:7" x14ac:dyDescent="0.3">
      <c r="G383" s="1"/>
    </row>
    <row r="384" spans="7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7:7" x14ac:dyDescent="0.3">
      <c r="G401" s="1"/>
    </row>
    <row r="402" spans="7:7" x14ac:dyDescent="0.3">
      <c r="G402" s="1"/>
    </row>
    <row r="403" spans="7:7" x14ac:dyDescent="0.3">
      <c r="G403" s="1"/>
    </row>
    <row r="404" spans="7:7" x14ac:dyDescent="0.3">
      <c r="G404" s="1"/>
    </row>
    <row r="405" spans="7:7" x14ac:dyDescent="0.3">
      <c r="G405" s="1"/>
    </row>
    <row r="406" spans="7:7" x14ac:dyDescent="0.3">
      <c r="G406" s="1"/>
    </row>
    <row r="407" spans="7:7" x14ac:dyDescent="0.3">
      <c r="G407" s="1"/>
    </row>
    <row r="408" spans="7:7" x14ac:dyDescent="0.3">
      <c r="G408" s="1"/>
    </row>
    <row r="409" spans="7:7" x14ac:dyDescent="0.3">
      <c r="G409" s="1"/>
    </row>
    <row r="410" spans="7:7" x14ac:dyDescent="0.3">
      <c r="G410" s="1"/>
    </row>
    <row r="411" spans="7:7" x14ac:dyDescent="0.3">
      <c r="G411" s="1"/>
    </row>
    <row r="412" spans="7:7" x14ac:dyDescent="0.3">
      <c r="G412" s="1"/>
    </row>
    <row r="413" spans="7:7" x14ac:dyDescent="0.3">
      <c r="G413" s="1"/>
    </row>
    <row r="414" spans="7:7" x14ac:dyDescent="0.3">
      <c r="G414" s="1"/>
    </row>
    <row r="415" spans="7:7" x14ac:dyDescent="0.3">
      <c r="G415" s="1"/>
    </row>
    <row r="416" spans="7:7" x14ac:dyDescent="0.3">
      <c r="G416" s="1"/>
    </row>
    <row r="417" spans="7:7" x14ac:dyDescent="0.3">
      <c r="G417" s="1"/>
    </row>
    <row r="418" spans="7:7" x14ac:dyDescent="0.3">
      <c r="G418" s="1"/>
    </row>
    <row r="419" spans="7:7" x14ac:dyDescent="0.3">
      <c r="G419" s="1"/>
    </row>
    <row r="420" spans="7:7" x14ac:dyDescent="0.3">
      <c r="G420" s="1"/>
    </row>
    <row r="421" spans="7:7" x14ac:dyDescent="0.3">
      <c r="G421" s="1"/>
    </row>
    <row r="422" spans="7:7" x14ac:dyDescent="0.3">
      <c r="G422" s="1"/>
    </row>
    <row r="423" spans="7:7" x14ac:dyDescent="0.3">
      <c r="G423" s="1"/>
    </row>
    <row r="424" spans="7:7" x14ac:dyDescent="0.3">
      <c r="G424" s="1"/>
    </row>
    <row r="425" spans="7:7" x14ac:dyDescent="0.3">
      <c r="G425" s="1"/>
    </row>
    <row r="426" spans="7:7" x14ac:dyDescent="0.3">
      <c r="G426" s="1"/>
    </row>
    <row r="427" spans="7:7" x14ac:dyDescent="0.3">
      <c r="G427" s="1"/>
    </row>
    <row r="428" spans="7:7" x14ac:dyDescent="0.3">
      <c r="G428" s="1"/>
    </row>
    <row r="429" spans="7:7" x14ac:dyDescent="0.3">
      <c r="G429" s="1"/>
    </row>
    <row r="430" spans="7:7" x14ac:dyDescent="0.3">
      <c r="G430" s="1"/>
    </row>
    <row r="431" spans="7:7" x14ac:dyDescent="0.3">
      <c r="G431" s="1"/>
    </row>
    <row r="432" spans="7:7" x14ac:dyDescent="0.3">
      <c r="G432" s="1"/>
    </row>
    <row r="433" spans="7:7" x14ac:dyDescent="0.3">
      <c r="G433" s="1"/>
    </row>
    <row r="434" spans="7:7" x14ac:dyDescent="0.3">
      <c r="G434" s="1"/>
    </row>
    <row r="435" spans="7:7" x14ac:dyDescent="0.3">
      <c r="G435" s="1"/>
    </row>
    <row r="436" spans="7:7" x14ac:dyDescent="0.3">
      <c r="G436" s="1"/>
    </row>
    <row r="437" spans="7:7" x14ac:dyDescent="0.3">
      <c r="G437" s="1"/>
    </row>
    <row r="438" spans="7:7" x14ac:dyDescent="0.3">
      <c r="G438" s="1"/>
    </row>
    <row r="439" spans="7:7" x14ac:dyDescent="0.3">
      <c r="G439" s="1"/>
    </row>
    <row r="440" spans="7:7" x14ac:dyDescent="0.3">
      <c r="G440" s="1"/>
    </row>
    <row r="441" spans="7:7" x14ac:dyDescent="0.3">
      <c r="G441" s="1"/>
    </row>
    <row r="442" spans="7:7" x14ac:dyDescent="0.3">
      <c r="G442" s="1"/>
    </row>
    <row r="443" spans="7:7" x14ac:dyDescent="0.3">
      <c r="G443" s="1"/>
    </row>
    <row r="444" spans="7:7" x14ac:dyDescent="0.3">
      <c r="G444" s="1"/>
    </row>
    <row r="445" spans="7:7" x14ac:dyDescent="0.3">
      <c r="G445" s="1"/>
    </row>
    <row r="446" spans="7:7" x14ac:dyDescent="0.3">
      <c r="G446" s="1"/>
    </row>
    <row r="447" spans="7:7" x14ac:dyDescent="0.3">
      <c r="G447" s="1"/>
    </row>
    <row r="448" spans="7:7" x14ac:dyDescent="0.3">
      <c r="G448" s="1"/>
    </row>
    <row r="449" spans="7:7" x14ac:dyDescent="0.3">
      <c r="G449" s="1"/>
    </row>
    <row r="450" spans="7:7" x14ac:dyDescent="0.3">
      <c r="G450" s="1"/>
    </row>
    <row r="451" spans="7:7" x14ac:dyDescent="0.3">
      <c r="G451" s="1"/>
    </row>
    <row r="452" spans="7:7" x14ac:dyDescent="0.3">
      <c r="G452" s="1"/>
    </row>
    <row r="453" spans="7:7" x14ac:dyDescent="0.3">
      <c r="G453" s="1"/>
    </row>
    <row r="454" spans="7:7" x14ac:dyDescent="0.3">
      <c r="G454" s="1"/>
    </row>
    <row r="455" spans="7:7" x14ac:dyDescent="0.3">
      <c r="G455" s="1"/>
    </row>
    <row r="456" spans="7:7" x14ac:dyDescent="0.3">
      <c r="G456" s="1"/>
    </row>
    <row r="457" spans="7:7" x14ac:dyDescent="0.3">
      <c r="G457" s="1"/>
    </row>
    <row r="458" spans="7:7" x14ac:dyDescent="0.3">
      <c r="G458" s="1"/>
    </row>
    <row r="459" spans="7:7" x14ac:dyDescent="0.3">
      <c r="G459" s="1"/>
    </row>
    <row r="460" spans="7:7" x14ac:dyDescent="0.3">
      <c r="G460" s="1"/>
    </row>
    <row r="461" spans="7:7" x14ac:dyDescent="0.3">
      <c r="G461" s="1"/>
    </row>
    <row r="462" spans="7:7" x14ac:dyDescent="0.3">
      <c r="G462" s="1"/>
    </row>
    <row r="463" spans="7:7" x14ac:dyDescent="0.3">
      <c r="G463" s="1"/>
    </row>
    <row r="464" spans="7:7" x14ac:dyDescent="0.3">
      <c r="G464" s="1"/>
    </row>
    <row r="465" spans="7:7" x14ac:dyDescent="0.3">
      <c r="G465" s="1"/>
    </row>
    <row r="466" spans="7:7" x14ac:dyDescent="0.3">
      <c r="G466" s="1"/>
    </row>
    <row r="467" spans="7:7" x14ac:dyDescent="0.3">
      <c r="G467" s="1"/>
    </row>
    <row r="468" spans="7:7" x14ac:dyDescent="0.3">
      <c r="G468" s="1"/>
    </row>
    <row r="469" spans="7:7" x14ac:dyDescent="0.3">
      <c r="G469" s="1"/>
    </row>
    <row r="470" spans="7:7" x14ac:dyDescent="0.3">
      <c r="G470" s="1"/>
    </row>
    <row r="471" spans="7:7" x14ac:dyDescent="0.3">
      <c r="G471" s="1"/>
    </row>
    <row r="472" spans="7:7" x14ac:dyDescent="0.3">
      <c r="G472" s="1"/>
    </row>
    <row r="473" spans="7:7" x14ac:dyDescent="0.3">
      <c r="G473" s="1"/>
    </row>
    <row r="474" spans="7:7" x14ac:dyDescent="0.3">
      <c r="G474" s="1"/>
    </row>
    <row r="475" spans="7:7" x14ac:dyDescent="0.3">
      <c r="G475" s="1"/>
    </row>
    <row r="476" spans="7:7" x14ac:dyDescent="0.3">
      <c r="G476" s="1"/>
    </row>
    <row r="477" spans="7:7" x14ac:dyDescent="0.3">
      <c r="G477" s="1"/>
    </row>
    <row r="478" spans="7:7" x14ac:dyDescent="0.3">
      <c r="G478" s="1"/>
    </row>
    <row r="479" spans="7:7" x14ac:dyDescent="0.3">
      <c r="G479" s="1"/>
    </row>
    <row r="480" spans="7:7" x14ac:dyDescent="0.3">
      <c r="G480" s="1"/>
    </row>
    <row r="481" spans="7:7" x14ac:dyDescent="0.3">
      <c r="G481" s="1"/>
    </row>
    <row r="482" spans="7:7" x14ac:dyDescent="0.3">
      <c r="G482" s="1"/>
    </row>
    <row r="483" spans="7:7" x14ac:dyDescent="0.3">
      <c r="G483" s="1"/>
    </row>
    <row r="484" spans="7:7" x14ac:dyDescent="0.3">
      <c r="G484" s="1"/>
    </row>
    <row r="485" spans="7:7" x14ac:dyDescent="0.3">
      <c r="G485" s="1"/>
    </row>
    <row r="486" spans="7:7" x14ac:dyDescent="0.3">
      <c r="G486" s="1"/>
    </row>
    <row r="487" spans="7:7" x14ac:dyDescent="0.3">
      <c r="G487" s="1"/>
    </row>
    <row r="488" spans="7:7" x14ac:dyDescent="0.3">
      <c r="G488" s="1"/>
    </row>
    <row r="489" spans="7:7" x14ac:dyDescent="0.3">
      <c r="G489" s="1"/>
    </row>
    <row r="490" spans="7:7" x14ac:dyDescent="0.3">
      <c r="G490" s="1"/>
    </row>
    <row r="491" spans="7:7" x14ac:dyDescent="0.3">
      <c r="G491" s="1"/>
    </row>
    <row r="492" spans="7:7" x14ac:dyDescent="0.3">
      <c r="G492" s="1"/>
    </row>
    <row r="493" spans="7:7" x14ac:dyDescent="0.3">
      <c r="G493" s="1"/>
    </row>
    <row r="494" spans="7:7" x14ac:dyDescent="0.3">
      <c r="G494" s="1"/>
    </row>
    <row r="495" spans="7:7" x14ac:dyDescent="0.3">
      <c r="G495" s="1"/>
    </row>
    <row r="496" spans="7:7" x14ac:dyDescent="0.3">
      <c r="G496" s="1"/>
    </row>
    <row r="497" spans="7:7" x14ac:dyDescent="0.3">
      <c r="G497" s="1"/>
    </row>
    <row r="498" spans="7:7" x14ac:dyDescent="0.3">
      <c r="G498" s="1"/>
    </row>
    <row r="499" spans="7:7" x14ac:dyDescent="0.3">
      <c r="G499" s="1"/>
    </row>
    <row r="500" spans="7:7" x14ac:dyDescent="0.3">
      <c r="G500" s="1"/>
    </row>
    <row r="501" spans="7:7" x14ac:dyDescent="0.3">
      <c r="G501" s="1"/>
    </row>
    <row r="502" spans="7:7" x14ac:dyDescent="0.3">
      <c r="G502" s="1"/>
    </row>
    <row r="503" spans="7:7" x14ac:dyDescent="0.3">
      <c r="G503" s="1"/>
    </row>
    <row r="504" spans="7:7" x14ac:dyDescent="0.3">
      <c r="G504" s="1"/>
    </row>
    <row r="505" spans="7:7" x14ac:dyDescent="0.3">
      <c r="G505" s="1"/>
    </row>
    <row r="506" spans="7:7" x14ac:dyDescent="0.3">
      <c r="G506" s="1"/>
    </row>
    <row r="507" spans="7:7" x14ac:dyDescent="0.3">
      <c r="G507" s="1"/>
    </row>
    <row r="508" spans="7:7" x14ac:dyDescent="0.3">
      <c r="G508" s="1"/>
    </row>
    <row r="509" spans="7:7" x14ac:dyDescent="0.3">
      <c r="G509" s="1"/>
    </row>
    <row r="510" spans="7:7" x14ac:dyDescent="0.3">
      <c r="G510" s="1"/>
    </row>
    <row r="511" spans="7:7" x14ac:dyDescent="0.3">
      <c r="G511" s="1"/>
    </row>
    <row r="512" spans="7:7" x14ac:dyDescent="0.3">
      <c r="G512" s="1"/>
    </row>
    <row r="513" spans="7:7" x14ac:dyDescent="0.3">
      <c r="G513" s="1"/>
    </row>
    <row r="514" spans="7:7" x14ac:dyDescent="0.3">
      <c r="G514" s="1"/>
    </row>
    <row r="515" spans="7:7" x14ac:dyDescent="0.3">
      <c r="G515" s="1"/>
    </row>
    <row r="516" spans="7:7" x14ac:dyDescent="0.3">
      <c r="G516" s="1"/>
    </row>
    <row r="517" spans="7:7" x14ac:dyDescent="0.3">
      <c r="G517" s="1"/>
    </row>
    <row r="518" spans="7:7" x14ac:dyDescent="0.3">
      <c r="G518" s="1"/>
    </row>
    <row r="519" spans="7:7" x14ac:dyDescent="0.3">
      <c r="G519" s="1"/>
    </row>
    <row r="520" spans="7:7" x14ac:dyDescent="0.3">
      <c r="G520" s="1"/>
    </row>
    <row r="521" spans="7:7" x14ac:dyDescent="0.3">
      <c r="G521" s="1"/>
    </row>
    <row r="522" spans="7:7" x14ac:dyDescent="0.3">
      <c r="G522" s="1"/>
    </row>
    <row r="523" spans="7:7" x14ac:dyDescent="0.3">
      <c r="G523" s="1"/>
    </row>
    <row r="524" spans="7:7" x14ac:dyDescent="0.3">
      <c r="G524" s="1"/>
    </row>
    <row r="525" spans="7:7" x14ac:dyDescent="0.3">
      <c r="G525" s="1"/>
    </row>
    <row r="526" spans="7:7" x14ac:dyDescent="0.3">
      <c r="G526" s="1"/>
    </row>
    <row r="527" spans="7:7" x14ac:dyDescent="0.3">
      <c r="G527" s="1"/>
    </row>
    <row r="528" spans="7:7" x14ac:dyDescent="0.3">
      <c r="G528" s="1"/>
    </row>
    <row r="529" spans="7:7" x14ac:dyDescent="0.3">
      <c r="G529" s="1"/>
    </row>
    <row r="530" spans="7:7" x14ac:dyDescent="0.3">
      <c r="G530" s="1"/>
    </row>
    <row r="531" spans="7:7" x14ac:dyDescent="0.3">
      <c r="G531" s="1"/>
    </row>
    <row r="532" spans="7:7" x14ac:dyDescent="0.3">
      <c r="G532" s="1"/>
    </row>
    <row r="533" spans="7:7" x14ac:dyDescent="0.3">
      <c r="G533" s="1"/>
    </row>
    <row r="534" spans="7:7" x14ac:dyDescent="0.3">
      <c r="G534" s="1"/>
    </row>
    <row r="535" spans="7:7" x14ac:dyDescent="0.3">
      <c r="G535" s="1"/>
    </row>
    <row r="536" spans="7:7" x14ac:dyDescent="0.3">
      <c r="G536" s="1"/>
    </row>
    <row r="537" spans="7:7" x14ac:dyDescent="0.3">
      <c r="G537" s="1"/>
    </row>
    <row r="538" spans="7:7" x14ac:dyDescent="0.3">
      <c r="G538" s="1"/>
    </row>
    <row r="539" spans="7:7" x14ac:dyDescent="0.3">
      <c r="G539" s="1"/>
    </row>
    <row r="540" spans="7:7" x14ac:dyDescent="0.3">
      <c r="G540" s="1"/>
    </row>
    <row r="541" spans="7:7" x14ac:dyDescent="0.3">
      <c r="G541" s="1"/>
    </row>
    <row r="542" spans="7:7" x14ac:dyDescent="0.3">
      <c r="G542" s="1"/>
    </row>
    <row r="543" spans="7:7" x14ac:dyDescent="0.3">
      <c r="G543" s="1"/>
    </row>
    <row r="544" spans="7:7" x14ac:dyDescent="0.3">
      <c r="G544" s="1"/>
    </row>
    <row r="545" spans="7:7" x14ac:dyDescent="0.3">
      <c r="G545" s="1"/>
    </row>
    <row r="546" spans="7:7" x14ac:dyDescent="0.3">
      <c r="G546" s="1"/>
    </row>
    <row r="547" spans="7:7" x14ac:dyDescent="0.3">
      <c r="G547" s="1"/>
    </row>
    <row r="548" spans="7:7" x14ac:dyDescent="0.3">
      <c r="G548" s="1"/>
    </row>
    <row r="549" spans="7:7" x14ac:dyDescent="0.3">
      <c r="G549" s="1"/>
    </row>
    <row r="550" spans="7:7" x14ac:dyDescent="0.3">
      <c r="G550" s="1"/>
    </row>
    <row r="551" spans="7:7" x14ac:dyDescent="0.3">
      <c r="G551" s="1"/>
    </row>
    <row r="552" spans="7:7" x14ac:dyDescent="0.3">
      <c r="G552" s="1"/>
    </row>
    <row r="553" spans="7:7" x14ac:dyDescent="0.3">
      <c r="G553" s="1"/>
    </row>
    <row r="554" spans="7:7" x14ac:dyDescent="0.3">
      <c r="G554" s="1"/>
    </row>
    <row r="555" spans="7:7" x14ac:dyDescent="0.3">
      <c r="G555" s="1"/>
    </row>
    <row r="556" spans="7:7" x14ac:dyDescent="0.3">
      <c r="G556" s="1"/>
    </row>
    <row r="557" spans="7:7" x14ac:dyDescent="0.3">
      <c r="G557" s="1"/>
    </row>
    <row r="558" spans="7:7" x14ac:dyDescent="0.3">
      <c r="G558" s="1"/>
    </row>
    <row r="559" spans="7:7" x14ac:dyDescent="0.3">
      <c r="G559" s="1"/>
    </row>
    <row r="560" spans="7:7" x14ac:dyDescent="0.3">
      <c r="G560" s="1"/>
    </row>
    <row r="561" spans="7:7" x14ac:dyDescent="0.3">
      <c r="G561" s="1"/>
    </row>
    <row r="562" spans="7:7" x14ac:dyDescent="0.3">
      <c r="G562" s="1"/>
    </row>
    <row r="563" spans="7:7" x14ac:dyDescent="0.3">
      <c r="G563" s="1"/>
    </row>
    <row r="564" spans="7:7" x14ac:dyDescent="0.3">
      <c r="G564" s="1"/>
    </row>
    <row r="565" spans="7:7" x14ac:dyDescent="0.3">
      <c r="G565" s="1"/>
    </row>
    <row r="566" spans="7:7" x14ac:dyDescent="0.3">
      <c r="G566" s="1"/>
    </row>
    <row r="567" spans="7:7" x14ac:dyDescent="0.3">
      <c r="G567" s="1"/>
    </row>
    <row r="568" spans="7:7" x14ac:dyDescent="0.3">
      <c r="G568" s="1"/>
    </row>
    <row r="569" spans="7:7" x14ac:dyDescent="0.3">
      <c r="G569" s="1"/>
    </row>
    <row r="570" spans="7:7" x14ac:dyDescent="0.3">
      <c r="G570" s="1"/>
    </row>
    <row r="571" spans="7:7" x14ac:dyDescent="0.3">
      <c r="G571" s="1"/>
    </row>
    <row r="572" spans="7:7" x14ac:dyDescent="0.3">
      <c r="G572" s="1"/>
    </row>
    <row r="573" spans="7:7" x14ac:dyDescent="0.3">
      <c r="G573" s="1"/>
    </row>
    <row r="574" spans="7:7" x14ac:dyDescent="0.3">
      <c r="G574" s="1"/>
    </row>
    <row r="575" spans="7:7" x14ac:dyDescent="0.3">
      <c r="G575" s="1"/>
    </row>
    <row r="576" spans="7:7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D9B5-820F-4707-82FA-917FFFCB6279}">
  <sheetPr codeName="Sheet10">
    <tabColor theme="9"/>
  </sheetPr>
  <dimension ref="A1:M197"/>
  <sheetViews>
    <sheetView showGridLines="0" topLeftCell="C91" zoomScale="73" zoomScaleNormal="80" workbookViewId="0">
      <selection activeCell="G20" sqref="G20"/>
    </sheetView>
  </sheetViews>
  <sheetFormatPr defaultRowHeight="14.4" x14ac:dyDescent="0.3"/>
  <cols>
    <col min="3" max="3" width="14.33203125" bestFit="1" customWidth="1"/>
    <col min="4" max="4" width="14.88671875" bestFit="1" customWidth="1"/>
  </cols>
  <sheetData>
    <row r="1" spans="1:4" x14ac:dyDescent="0.3">
      <c r="A1" s="20" t="s">
        <v>248</v>
      </c>
      <c r="B1" s="20" t="s">
        <v>2</v>
      </c>
      <c r="C1" s="20" t="s">
        <v>249</v>
      </c>
      <c r="D1" s="20" t="s">
        <v>250</v>
      </c>
    </row>
    <row r="2" spans="1:4" x14ac:dyDescent="0.3">
      <c r="A2">
        <f>RANK(B2,$B$2:$B$197,1)</f>
        <v>1</v>
      </c>
      <c r="B2">
        <v>-4340.1891491640617</v>
      </c>
      <c r="C2">
        <f>(A2-0.05)/COUNT($B$2:$B$197)</f>
        <v>4.8469387755102041E-3</v>
      </c>
      <c r="D2">
        <f>_xlfn.NORM.S.INV(C2)</f>
        <v>-2.5865618340258134</v>
      </c>
    </row>
    <row r="3" spans="1:4" x14ac:dyDescent="0.3">
      <c r="A3">
        <f t="shared" ref="A3:A66" si="0">RANK(B3,$B$2:$B$197,1)</f>
        <v>2</v>
      </c>
      <c r="B3">
        <v>-3799.3282687552819</v>
      </c>
      <c r="C3">
        <f t="shared" ref="C3:C66" si="1">(A3-0.05)/COUNT($B$2:$B$197)</f>
        <v>9.9489795918367343E-3</v>
      </c>
      <c r="D3">
        <f t="shared" ref="D3:D66" si="2">_xlfn.NORM.S.INV(C3)</f>
        <v>-2.3282664584219841</v>
      </c>
    </row>
    <row r="4" spans="1:4" x14ac:dyDescent="0.3">
      <c r="A4">
        <f t="shared" si="0"/>
        <v>3</v>
      </c>
      <c r="B4">
        <v>-3363.1140195994212</v>
      </c>
      <c r="C4">
        <f t="shared" si="1"/>
        <v>1.5051020408163265E-2</v>
      </c>
      <c r="D4">
        <f t="shared" si="2"/>
        <v>-2.168745106749018</v>
      </c>
    </row>
    <row r="5" spans="1:4" x14ac:dyDescent="0.3">
      <c r="A5">
        <f t="shared" si="0"/>
        <v>4</v>
      </c>
      <c r="B5">
        <v>-2395.4037744327616</v>
      </c>
      <c r="C5">
        <f t="shared" si="1"/>
        <v>2.0153061224489798E-2</v>
      </c>
      <c r="D5">
        <f t="shared" si="2"/>
        <v>-2.0505978857627323</v>
      </c>
    </row>
    <row r="6" spans="1:4" x14ac:dyDescent="0.3">
      <c r="A6">
        <f t="shared" si="0"/>
        <v>5</v>
      </c>
      <c r="B6">
        <v>-2368.930257684231</v>
      </c>
      <c r="C6">
        <f t="shared" si="1"/>
        <v>2.5255102040816328E-2</v>
      </c>
      <c r="D6">
        <f t="shared" si="2"/>
        <v>-1.9556177182234387</v>
      </c>
    </row>
    <row r="7" spans="1:4" x14ac:dyDescent="0.3">
      <c r="A7">
        <f t="shared" si="0"/>
        <v>6</v>
      </c>
      <c r="B7">
        <v>-2184.9824478001501</v>
      </c>
      <c r="C7">
        <f t="shared" si="1"/>
        <v>3.0357142857142857E-2</v>
      </c>
      <c r="D7">
        <f t="shared" si="2"/>
        <v>-1.8755704610122894</v>
      </c>
    </row>
    <row r="8" spans="1:4" x14ac:dyDescent="0.3">
      <c r="A8">
        <f t="shared" si="0"/>
        <v>7</v>
      </c>
      <c r="B8">
        <v>-2184.6992933043202</v>
      </c>
      <c r="C8">
        <f t="shared" si="1"/>
        <v>3.545918367346939E-2</v>
      </c>
      <c r="D8">
        <f t="shared" si="2"/>
        <v>-1.8059998221540874</v>
      </c>
    </row>
    <row r="9" spans="1:4" x14ac:dyDescent="0.3">
      <c r="A9">
        <f t="shared" si="0"/>
        <v>8</v>
      </c>
      <c r="B9">
        <v>-2171.6188803142086</v>
      </c>
      <c r="C9">
        <f t="shared" si="1"/>
        <v>4.0561224489795919E-2</v>
      </c>
      <c r="D9">
        <f t="shared" si="2"/>
        <v>-1.744210167867885</v>
      </c>
    </row>
    <row r="10" spans="1:4" x14ac:dyDescent="0.3">
      <c r="A10">
        <f t="shared" si="0"/>
        <v>9</v>
      </c>
      <c r="B10">
        <v>-2148.8302379049928</v>
      </c>
      <c r="C10">
        <f t="shared" si="1"/>
        <v>4.5663265306122448E-2</v>
      </c>
      <c r="D10">
        <f t="shared" si="2"/>
        <v>-1.6884413912930425</v>
      </c>
    </row>
    <row r="11" spans="1:4" x14ac:dyDescent="0.3">
      <c r="A11">
        <f t="shared" si="0"/>
        <v>10</v>
      </c>
      <c r="B11">
        <v>-2142.3481448179409</v>
      </c>
      <c r="C11">
        <f t="shared" si="1"/>
        <v>5.0765306122448978E-2</v>
      </c>
      <c r="D11">
        <f t="shared" si="2"/>
        <v>-1.6374780950532091</v>
      </c>
    </row>
    <row r="12" spans="1:4" x14ac:dyDescent="0.3">
      <c r="A12">
        <f t="shared" si="0"/>
        <v>11</v>
      </c>
      <c r="B12">
        <v>-2095.8249391063728</v>
      </c>
      <c r="C12">
        <f t="shared" si="1"/>
        <v>5.5867346938775507E-2</v>
      </c>
      <c r="D12">
        <f t="shared" si="2"/>
        <v>-1.5904442892246196</v>
      </c>
    </row>
    <row r="13" spans="1:4" x14ac:dyDescent="0.3">
      <c r="A13">
        <f t="shared" si="0"/>
        <v>12</v>
      </c>
      <c r="B13">
        <v>-2037.1169361770462</v>
      </c>
      <c r="C13">
        <f t="shared" si="1"/>
        <v>6.0969387755102036E-2</v>
      </c>
      <c r="D13">
        <f t="shared" si="2"/>
        <v>-1.546686850177291</v>
      </c>
    </row>
    <row r="14" spans="1:4" x14ac:dyDescent="0.3">
      <c r="A14">
        <f t="shared" si="0"/>
        <v>13</v>
      </c>
      <c r="B14">
        <v>-1994.7772712864535</v>
      </c>
      <c r="C14">
        <f t="shared" si="1"/>
        <v>6.6071428571428573E-2</v>
      </c>
      <c r="D14">
        <f t="shared" si="2"/>
        <v>-1.5057052441899328</v>
      </c>
    </row>
    <row r="15" spans="1:4" x14ac:dyDescent="0.3">
      <c r="A15">
        <f t="shared" si="0"/>
        <v>14</v>
      </c>
      <c r="B15">
        <v>-1982.6060261498442</v>
      </c>
      <c r="C15">
        <f t="shared" si="1"/>
        <v>7.1173469387755095E-2</v>
      </c>
      <c r="D15">
        <f t="shared" si="2"/>
        <v>-1.4671070420625529</v>
      </c>
    </row>
    <row r="16" spans="1:4" x14ac:dyDescent="0.3">
      <c r="A16">
        <f t="shared" si="0"/>
        <v>15</v>
      </c>
      <c r="B16">
        <v>-1944.0943408160092</v>
      </c>
      <c r="C16">
        <f t="shared" si="1"/>
        <v>7.6275510204081631E-2</v>
      </c>
      <c r="D16">
        <f t="shared" si="2"/>
        <v>-1.4305786135649234</v>
      </c>
    </row>
    <row r="17" spans="1:4" x14ac:dyDescent="0.3">
      <c r="A17">
        <f t="shared" si="0"/>
        <v>16</v>
      </c>
      <c r="B17">
        <v>-1815.9542322029338</v>
      </c>
      <c r="C17">
        <f t="shared" si="1"/>
        <v>8.1377551020408154E-2</v>
      </c>
      <c r="D17">
        <f t="shared" si="2"/>
        <v>-1.3958651661841475</v>
      </c>
    </row>
    <row r="18" spans="1:4" x14ac:dyDescent="0.3">
      <c r="A18">
        <f t="shared" si="0"/>
        <v>17</v>
      </c>
      <c r="B18">
        <v>-1814.4359429045089</v>
      </c>
      <c r="C18">
        <f t="shared" si="1"/>
        <v>8.647959183673469E-2</v>
      </c>
      <c r="D18">
        <f t="shared" si="2"/>
        <v>-1.3627567571038064</v>
      </c>
    </row>
    <row r="19" spans="1:4" x14ac:dyDescent="0.3">
      <c r="A19">
        <f t="shared" si="0"/>
        <v>18</v>
      </c>
      <c r="B19">
        <v>-1673.3866560496635</v>
      </c>
      <c r="C19">
        <f t="shared" si="1"/>
        <v>9.1581632653061226E-2</v>
      </c>
      <c r="D19">
        <f t="shared" si="2"/>
        <v>-1.3310782484208026</v>
      </c>
    </row>
    <row r="20" spans="1:4" x14ac:dyDescent="0.3">
      <c r="A20">
        <f t="shared" si="0"/>
        <v>19</v>
      </c>
      <c r="B20">
        <v>-1592.6011908539695</v>
      </c>
      <c r="C20">
        <f t="shared" si="1"/>
        <v>9.6683673469387749E-2</v>
      </c>
      <c r="D20">
        <f t="shared" si="2"/>
        <v>-1.3006819389087665</v>
      </c>
    </row>
    <row r="21" spans="1:4" x14ac:dyDescent="0.3">
      <c r="A21">
        <f t="shared" si="0"/>
        <v>20</v>
      </c>
      <c r="B21">
        <v>-1585.2761208736265</v>
      </c>
      <c r="C21">
        <f t="shared" si="1"/>
        <v>0.10178571428571428</v>
      </c>
      <c r="D21">
        <f t="shared" si="2"/>
        <v>-1.2714420571847387</v>
      </c>
    </row>
    <row r="22" spans="1:4" x14ac:dyDescent="0.3">
      <c r="A22">
        <f t="shared" si="0"/>
        <v>21</v>
      </c>
      <c r="B22">
        <v>-1556.7922418243179</v>
      </c>
      <c r="C22">
        <f t="shared" si="1"/>
        <v>0.10688775510204081</v>
      </c>
      <c r="D22">
        <f t="shared" si="2"/>
        <v>-1.2432505773692153</v>
      </c>
    </row>
    <row r="23" spans="1:4" x14ac:dyDescent="0.3">
      <c r="A23">
        <f t="shared" si="0"/>
        <v>22</v>
      </c>
      <c r="B23">
        <v>-1479.0684320617493</v>
      </c>
      <c r="C23">
        <f t="shared" si="1"/>
        <v>0.11198979591836734</v>
      </c>
      <c r="D23">
        <f t="shared" si="2"/>
        <v>-1.2160139923626447</v>
      </c>
    </row>
    <row r="24" spans="1:4" x14ac:dyDescent="0.3">
      <c r="A24">
        <f t="shared" si="0"/>
        <v>23</v>
      </c>
      <c r="B24">
        <v>-1398.9055901011234</v>
      </c>
      <c r="C24">
        <f t="shared" si="1"/>
        <v>0.11709183673469388</v>
      </c>
      <c r="D24">
        <f t="shared" si="2"/>
        <v>-1.1896507923992681</v>
      </c>
    </row>
    <row r="25" spans="1:4" x14ac:dyDescent="0.3">
      <c r="A25">
        <f t="shared" si="0"/>
        <v>24</v>
      </c>
      <c r="B25">
        <v>-1395.899193377898</v>
      </c>
      <c r="C25">
        <f t="shared" si="1"/>
        <v>0.1221938775510204</v>
      </c>
      <c r="D25">
        <f t="shared" si="2"/>
        <v>-1.1640894710216165</v>
      </c>
    </row>
    <row r="26" spans="1:4" x14ac:dyDescent="0.3">
      <c r="A26">
        <f t="shared" si="0"/>
        <v>25</v>
      </c>
      <c r="B26">
        <v>-1383.3169857874054</v>
      </c>
      <c r="C26">
        <f t="shared" si="1"/>
        <v>0.12729591836734694</v>
      </c>
      <c r="D26">
        <f t="shared" si="2"/>
        <v>-1.1392669309527217</v>
      </c>
    </row>
    <row r="27" spans="1:4" x14ac:dyDescent="0.3">
      <c r="A27">
        <f t="shared" si="0"/>
        <v>26</v>
      </c>
      <c r="B27">
        <v>-1325.2137194616917</v>
      </c>
      <c r="C27">
        <f t="shared" si="1"/>
        <v>0.13239795918367347</v>
      </c>
      <c r="D27">
        <f t="shared" si="2"/>
        <v>-1.1151271970038126</v>
      </c>
    </row>
    <row r="28" spans="1:4" x14ac:dyDescent="0.3">
      <c r="A28">
        <f t="shared" si="0"/>
        <v>27</v>
      </c>
      <c r="B28">
        <v>-1323.098836221674</v>
      </c>
      <c r="C28">
        <f t="shared" si="1"/>
        <v>0.13749999999999998</v>
      </c>
      <c r="D28">
        <f t="shared" si="2"/>
        <v>-1.0916203674341685</v>
      </c>
    </row>
    <row r="29" spans="1:4" x14ac:dyDescent="0.3">
      <c r="A29">
        <f t="shared" si="0"/>
        <v>28</v>
      </c>
      <c r="B29">
        <v>-1320.8818529939308</v>
      </c>
      <c r="C29">
        <f t="shared" si="1"/>
        <v>0.14260204081632652</v>
      </c>
      <c r="D29">
        <f t="shared" si="2"/>
        <v>-1.0687017524532445</v>
      </c>
    </row>
    <row r="30" spans="1:4" x14ac:dyDescent="0.3">
      <c r="A30">
        <f t="shared" si="0"/>
        <v>29</v>
      </c>
      <c r="B30">
        <v>-1313.5823431709214</v>
      </c>
      <c r="C30">
        <f t="shared" si="1"/>
        <v>0.14770408163265306</v>
      </c>
      <c r="D30">
        <f t="shared" si="2"/>
        <v>-1.0463311610209207</v>
      </c>
    </row>
    <row r="31" spans="1:4" x14ac:dyDescent="0.3">
      <c r="A31">
        <f t="shared" si="0"/>
        <v>30</v>
      </c>
      <c r="B31">
        <v>-1291.2114705102904</v>
      </c>
      <c r="C31">
        <f t="shared" si="1"/>
        <v>0.15280612244897959</v>
      </c>
      <c r="D31">
        <f t="shared" si="2"/>
        <v>-1.0244723062163812</v>
      </c>
    </row>
    <row r="32" spans="1:4" x14ac:dyDescent="0.3">
      <c r="A32">
        <f t="shared" si="0"/>
        <v>31</v>
      </c>
      <c r="B32">
        <v>-1247.2884805248123</v>
      </c>
      <c r="C32">
        <f t="shared" si="1"/>
        <v>0.15790816326530613</v>
      </c>
      <c r="D32">
        <f t="shared" si="2"/>
        <v>-1.0030923061915484</v>
      </c>
    </row>
    <row r="33" spans="1:4" x14ac:dyDescent="0.3">
      <c r="A33">
        <f t="shared" si="0"/>
        <v>32</v>
      </c>
      <c r="B33">
        <v>-1198.0060425139</v>
      </c>
      <c r="C33">
        <f t="shared" si="1"/>
        <v>0.16301020408163264</v>
      </c>
      <c r="D33">
        <f t="shared" si="2"/>
        <v>-0.98216126277312399</v>
      </c>
    </row>
    <row r="34" spans="1:4" x14ac:dyDescent="0.3">
      <c r="A34">
        <f t="shared" si="0"/>
        <v>33</v>
      </c>
      <c r="B34">
        <v>-1156.6517090390789</v>
      </c>
      <c r="C34">
        <f t="shared" si="1"/>
        <v>0.1681122448979592</v>
      </c>
      <c r="D34">
        <f t="shared" si="2"/>
        <v>-0.96165190359447417</v>
      </c>
    </row>
    <row r="35" spans="1:4" x14ac:dyDescent="0.3">
      <c r="A35">
        <f t="shared" si="0"/>
        <v>34</v>
      </c>
      <c r="B35">
        <v>-1145.4920090575633</v>
      </c>
      <c r="C35">
        <f t="shared" si="1"/>
        <v>0.17321428571428574</v>
      </c>
      <c r="D35">
        <f t="shared" si="2"/>
        <v>-0.9415392765531988</v>
      </c>
    </row>
    <row r="36" spans="1:4" x14ac:dyDescent="0.3">
      <c r="A36">
        <f t="shared" si="0"/>
        <v>35</v>
      </c>
      <c r="B36">
        <v>-1109.3030977493254</v>
      </c>
      <c r="C36">
        <f t="shared" si="1"/>
        <v>0.17831632653061225</v>
      </c>
      <c r="D36">
        <f t="shared" si="2"/>
        <v>-0.92180048763540789</v>
      </c>
    </row>
    <row r="37" spans="1:4" x14ac:dyDescent="0.3">
      <c r="A37">
        <f t="shared" si="0"/>
        <v>36</v>
      </c>
      <c r="B37">
        <v>-1096.5841884631245</v>
      </c>
      <c r="C37">
        <f t="shared" si="1"/>
        <v>0.18341836734693878</v>
      </c>
      <c r="D37">
        <f t="shared" si="2"/>
        <v>-0.9024144748923123</v>
      </c>
    </row>
    <row r="38" spans="1:4" x14ac:dyDescent="0.3">
      <c r="A38">
        <f t="shared" si="0"/>
        <v>37</v>
      </c>
      <c r="B38">
        <v>-1092.3375006525166</v>
      </c>
      <c r="C38">
        <f t="shared" si="1"/>
        <v>0.18852040816326532</v>
      </c>
      <c r="D38">
        <f t="shared" si="2"/>
        <v>-0.88336181272064285</v>
      </c>
    </row>
    <row r="39" spans="1:4" x14ac:dyDescent="0.3">
      <c r="A39">
        <f t="shared" si="0"/>
        <v>38</v>
      </c>
      <c r="B39">
        <v>-1077.0040749553646</v>
      </c>
      <c r="C39">
        <f t="shared" si="1"/>
        <v>0.19362244897959185</v>
      </c>
      <c r="D39">
        <f t="shared" si="2"/>
        <v>-0.86462454167613256</v>
      </c>
    </row>
    <row r="40" spans="1:4" x14ac:dyDescent="0.3">
      <c r="A40">
        <f t="shared" si="0"/>
        <v>39</v>
      </c>
      <c r="B40">
        <v>-1042.978392720137</v>
      </c>
      <c r="C40">
        <f t="shared" si="1"/>
        <v>0.19872448979591839</v>
      </c>
      <c r="D40">
        <f t="shared" si="2"/>
        <v>-0.84618601990532005</v>
      </c>
    </row>
    <row r="41" spans="1:4" x14ac:dyDescent="0.3">
      <c r="A41">
        <f t="shared" si="0"/>
        <v>40</v>
      </c>
      <c r="B41">
        <v>-1026.7102096171711</v>
      </c>
      <c r="C41">
        <f t="shared" si="1"/>
        <v>0.2038265306122449</v>
      </c>
      <c r="D41">
        <f t="shared" si="2"/>
        <v>-0.8280307929655395</v>
      </c>
    </row>
    <row r="42" spans="1:4" x14ac:dyDescent="0.3">
      <c r="A42">
        <f t="shared" si="0"/>
        <v>41</v>
      </c>
      <c r="B42">
        <v>-1002.3509646630246</v>
      </c>
      <c r="C42">
        <f t="shared" si="1"/>
        <v>0.20892857142857144</v>
      </c>
      <c r="D42">
        <f t="shared" si="2"/>
        <v>-0.81014447935373346</v>
      </c>
    </row>
    <row r="43" spans="1:4" x14ac:dyDescent="0.3">
      <c r="A43">
        <f t="shared" si="0"/>
        <v>42</v>
      </c>
      <c r="B43">
        <v>-988.37441922586913</v>
      </c>
      <c r="C43">
        <f t="shared" si="1"/>
        <v>0.21403061224489797</v>
      </c>
      <c r="D43">
        <f t="shared" si="2"/>
        <v>-0.79251366951058544</v>
      </c>
    </row>
    <row r="44" spans="1:4" x14ac:dyDescent="0.3">
      <c r="A44">
        <f t="shared" si="0"/>
        <v>43</v>
      </c>
      <c r="B44">
        <v>-969.83586703897163</v>
      </c>
      <c r="C44">
        <f t="shared" si="1"/>
        <v>0.21913265306122451</v>
      </c>
      <c r="D44">
        <f t="shared" si="2"/>
        <v>-0.77512583642923227</v>
      </c>
    </row>
    <row r="45" spans="1:4" x14ac:dyDescent="0.3">
      <c r="A45">
        <f t="shared" si="0"/>
        <v>44</v>
      </c>
      <c r="B45">
        <v>-969.68955328920856</v>
      </c>
      <c r="C45">
        <f t="shared" si="1"/>
        <v>0.22423469387755104</v>
      </c>
      <c r="D45">
        <f t="shared" si="2"/>
        <v>-0.75796925629472378</v>
      </c>
    </row>
    <row r="46" spans="1:4" x14ac:dyDescent="0.3">
      <c r="A46">
        <f t="shared" si="0"/>
        <v>45</v>
      </c>
      <c r="B46">
        <v>-964.84935890662382</v>
      </c>
      <c r="C46">
        <f t="shared" si="1"/>
        <v>0.22933673469387755</v>
      </c>
      <c r="D46">
        <f t="shared" si="2"/>
        <v>-0.74103293782445112</v>
      </c>
    </row>
    <row r="47" spans="1:4" x14ac:dyDescent="0.3">
      <c r="A47">
        <f t="shared" si="0"/>
        <v>46</v>
      </c>
      <c r="B47">
        <v>-882.11583859650091</v>
      </c>
      <c r="C47">
        <f t="shared" si="1"/>
        <v>0.23443877551020409</v>
      </c>
      <c r="D47">
        <f t="shared" si="2"/>
        <v>-0.72430655918147191</v>
      </c>
    </row>
    <row r="48" spans="1:4" x14ac:dyDescent="0.3">
      <c r="A48">
        <f t="shared" si="0"/>
        <v>47</v>
      </c>
      <c r="B48">
        <v>-881.12741795173406</v>
      </c>
      <c r="C48">
        <f t="shared" si="1"/>
        <v>0.23954081632653063</v>
      </c>
      <c r="D48">
        <f t="shared" si="2"/>
        <v>-0.70778041150001159</v>
      </c>
    </row>
    <row r="49" spans="1:13" x14ac:dyDescent="0.3">
      <c r="A49">
        <f t="shared" si="0"/>
        <v>48</v>
      </c>
      <c r="B49">
        <v>-832.97189707139296</v>
      </c>
      <c r="C49">
        <f t="shared" si="1"/>
        <v>0.24464285714285716</v>
      </c>
      <c r="D49">
        <f t="shared" si="2"/>
        <v>-0.69144534820196768</v>
      </c>
    </row>
    <row r="50" spans="1:13" x14ac:dyDescent="0.3">
      <c r="A50">
        <f t="shared" si="0"/>
        <v>49</v>
      </c>
      <c r="B50">
        <v>-817.70098201196743</v>
      </c>
      <c r="C50">
        <f t="shared" si="1"/>
        <v>0.2497448979591837</v>
      </c>
      <c r="D50">
        <f t="shared" si="2"/>
        <v>-0.67529273939999568</v>
      </c>
      <c r="L50">
        <f>-5*I52</f>
        <v>-6676.7204739299186</v>
      </c>
      <c r="M50">
        <f>COUNTIFS(Decomp!$D$63:$D$258,"&gt;="&amp;'Residual Analysis'!L50,Decomp!$D$63:$D$258,"&lt;="&amp;'Residual Analysis'!L51)</f>
        <v>0</v>
      </c>
    </row>
    <row r="51" spans="1:13" x14ac:dyDescent="0.3">
      <c r="A51">
        <f t="shared" si="0"/>
        <v>50</v>
      </c>
      <c r="B51">
        <v>-698.7815503396032</v>
      </c>
      <c r="C51">
        <f t="shared" si="1"/>
        <v>0.25484693877551023</v>
      </c>
      <c r="D51">
        <f t="shared" si="2"/>
        <v>-0.65931443078091867</v>
      </c>
      <c r="L51">
        <f t="shared" ref="L51:L60" si="3">L50+$I$52</f>
        <v>-5341.3763791439351</v>
      </c>
      <c r="M51">
        <f>COUNTIFS(Decomp!$D$63:$D$258,"&gt;="&amp;'Residual Analysis'!L51,Decomp!$D$63:$D$258,"&lt;="&amp;'Residual Analysis'!L52)</f>
        <v>1</v>
      </c>
    </row>
    <row r="52" spans="1:13" x14ac:dyDescent="0.3">
      <c r="A52">
        <f t="shared" si="0"/>
        <v>51</v>
      </c>
      <c r="B52">
        <v>-692.46094680734677</v>
      </c>
      <c r="C52">
        <f t="shared" si="1"/>
        <v>0.25994897959183677</v>
      </c>
      <c r="D52">
        <f t="shared" si="2"/>
        <v>-0.6435027064459431</v>
      </c>
      <c r="I52">
        <f>_xlfn.STDEV.P(Decomp!D63:D258)</f>
        <v>1335.3440947859838</v>
      </c>
      <c r="L52">
        <f t="shared" si="3"/>
        <v>-4006.0322843579515</v>
      </c>
      <c r="M52">
        <f>COUNTIFS(Decomp!$D$63:$D$258,"&gt;="&amp;'Residual Analysis'!L52,Decomp!$D$63:$D$258,"&lt;="&amp;'Residual Analysis'!L53)</f>
        <v>2</v>
      </c>
    </row>
    <row r="53" spans="1:13" x14ac:dyDescent="0.3">
      <c r="A53">
        <f t="shared" si="0"/>
        <v>52</v>
      </c>
      <c r="B53">
        <v>-678.67187906481558</v>
      </c>
      <c r="C53">
        <f t="shared" si="1"/>
        <v>0.26505102040816331</v>
      </c>
      <c r="D53">
        <f t="shared" si="2"/>
        <v>-0.62785025525425397</v>
      </c>
      <c r="I53">
        <f>MIN(Decomp!D63:D258)</f>
        <v>-4340.1891491640617</v>
      </c>
      <c r="L53">
        <f t="shared" si="3"/>
        <v>-2670.688189571968</v>
      </c>
      <c r="M53">
        <f>COUNTIFS(Decomp!$D$63:$D$258,"&gt;="&amp;'Residual Analysis'!L53,Decomp!$D$63:$D$258,"&lt;="&amp;'Residual Analysis'!L54)</f>
        <v>22</v>
      </c>
    </row>
    <row r="54" spans="1:13" x14ac:dyDescent="0.3">
      <c r="A54">
        <f t="shared" si="0"/>
        <v>53</v>
      </c>
      <c r="B54">
        <v>-675.48307587203089</v>
      </c>
      <c r="C54">
        <f t="shared" si="1"/>
        <v>0.27015306122448979</v>
      </c>
      <c r="D54">
        <f t="shared" si="2"/>
        <v>-0.61235014027608203</v>
      </c>
      <c r="I54">
        <f>MAX(Decomp!D63:D258)</f>
        <v>4535.1668056455892</v>
      </c>
      <c r="L54">
        <f t="shared" si="3"/>
        <v>-1335.3440947859842</v>
      </c>
      <c r="M54">
        <f>COUNTIFS(Decomp!$D$63:$D$258,"&gt;="&amp;'Residual Analysis'!L54,Decomp!$D$63:$D$258,"&lt;="&amp;'Residual Analysis'!L55)</f>
        <v>75</v>
      </c>
    </row>
    <row r="55" spans="1:13" x14ac:dyDescent="0.3">
      <c r="A55">
        <f t="shared" si="0"/>
        <v>54</v>
      </c>
      <c r="B55">
        <v>-600.78266610015089</v>
      </c>
      <c r="C55">
        <f t="shared" si="1"/>
        <v>0.27525510204081632</v>
      </c>
      <c r="D55">
        <f t="shared" si="2"/>
        <v>-0.59699577101205548</v>
      </c>
      <c r="L55">
        <f t="shared" si="3"/>
        <v>0</v>
      </c>
      <c r="M55">
        <f>COUNTIFS(Decomp!$D$63:$D$258,"&gt;="&amp;'Residual Analysis'!L55,Decomp!$D$63:$D$258,"&lt;="&amp;'Residual Analysis'!L56)</f>
        <v>73</v>
      </c>
    </row>
    <row r="56" spans="1:13" x14ac:dyDescent="0.3">
      <c r="A56">
        <f t="shared" si="0"/>
        <v>55</v>
      </c>
      <c r="B56">
        <v>-598.56604484182026</v>
      </c>
      <c r="C56">
        <f t="shared" si="1"/>
        <v>0.28035714285714286</v>
      </c>
      <c r="D56">
        <f t="shared" si="2"/>
        <v>-0.58178087807903123</v>
      </c>
      <c r="L56">
        <f t="shared" si="3"/>
        <v>1335.3440947859838</v>
      </c>
      <c r="M56">
        <f>COUNTIFS(Decomp!$D$63:$D$258,"&gt;="&amp;'Residual Analysis'!L56,Decomp!$D$63:$D$258,"&lt;="&amp;'Residual Analysis'!L57)</f>
        <v>17</v>
      </c>
    </row>
    <row r="57" spans="1:13" x14ac:dyDescent="0.3">
      <c r="A57">
        <f t="shared" si="0"/>
        <v>56</v>
      </c>
      <c r="B57">
        <v>-594.95493693490425</v>
      </c>
      <c r="C57">
        <f t="shared" si="1"/>
        <v>0.2854591836734694</v>
      </c>
      <c r="D57">
        <f t="shared" si="2"/>
        <v>-0.56669949009980292</v>
      </c>
      <c r="L57">
        <f t="shared" si="3"/>
        <v>2670.6881895719675</v>
      </c>
      <c r="M57">
        <f>COUNTIFS(Decomp!$D$63:$D$258,"&gt;="&amp;'Residual Analysis'!L57,Decomp!$D$63:$D$258,"&lt;="&amp;'Residual Analysis'!L58)</f>
        <v>3</v>
      </c>
    </row>
    <row r="58" spans="1:13" x14ac:dyDescent="0.3">
      <c r="A58">
        <f t="shared" si="0"/>
        <v>57</v>
      </c>
      <c r="B58">
        <v>-585.55071824125844</v>
      </c>
      <c r="C58">
        <f t="shared" si="1"/>
        <v>0.29056122448979593</v>
      </c>
      <c r="D58">
        <f t="shared" si="2"/>
        <v>-0.55174591256606287</v>
      </c>
      <c r="L58">
        <f t="shared" si="3"/>
        <v>4006.0322843579515</v>
      </c>
      <c r="M58">
        <f>COUNTIFS(Decomp!$D$63:$D$258,"&gt;="&amp;'Residual Analysis'!L58,Decomp!$D$63:$D$258,"&lt;="&amp;'Residual Analysis'!L59)</f>
        <v>3</v>
      </c>
    </row>
    <row r="59" spans="1:13" x14ac:dyDescent="0.3">
      <c r="A59">
        <f t="shared" si="0"/>
        <v>58</v>
      </c>
      <c r="B59">
        <v>-571.45677106632138</v>
      </c>
      <c r="C59">
        <f t="shared" si="1"/>
        <v>0.29566326530612247</v>
      </c>
      <c r="D59">
        <f t="shared" si="2"/>
        <v>-0.53691470847161615</v>
      </c>
      <c r="L59">
        <f t="shared" si="3"/>
        <v>5341.3763791439351</v>
      </c>
      <c r="M59">
        <f>COUNTIFS(Decomp!$D$63:$D$258,"&gt;="&amp;'Residual Analysis'!L59,Decomp!$D$63:$D$258,"&lt;="&amp;'Residual Analysis'!L60)</f>
        <v>0</v>
      </c>
    </row>
    <row r="60" spans="1:13" x14ac:dyDescent="0.3">
      <c r="A60">
        <f t="shared" si="0"/>
        <v>59</v>
      </c>
      <c r="B60">
        <v>-569.66210085079729</v>
      </c>
      <c r="C60">
        <f t="shared" si="1"/>
        <v>0.30076530612244901</v>
      </c>
      <c r="D60">
        <f t="shared" si="2"/>
        <v>-0.52220068053669544</v>
      </c>
      <c r="L60">
        <f t="shared" si="3"/>
        <v>6676.7204739299186</v>
      </c>
      <c r="M60">
        <f>COUNTIFS(Decomp!$D$63:$D$258,"&gt;="&amp;'Residual Analysis'!L60,Decomp!$D$63:$D$258,"&lt;="&amp;'Residual Analysis'!L61)</f>
        <v>0</v>
      </c>
    </row>
    <row r="61" spans="1:13" x14ac:dyDescent="0.3">
      <c r="A61">
        <f t="shared" si="0"/>
        <v>60</v>
      </c>
      <c r="B61">
        <v>-520.83609286520186</v>
      </c>
      <c r="C61">
        <f t="shared" si="1"/>
        <v>0.30586734693877554</v>
      </c>
      <c r="D61">
        <f t="shared" si="2"/>
        <v>-0.50759885486493517</v>
      </c>
    </row>
    <row r="62" spans="1:13" x14ac:dyDescent="0.3">
      <c r="A62">
        <f t="shared" si="0"/>
        <v>61</v>
      </c>
      <c r="B62">
        <v>-516.8140428602801</v>
      </c>
      <c r="C62">
        <f t="shared" si="1"/>
        <v>0.31096938775510208</v>
      </c>
      <c r="D62">
        <f t="shared" si="2"/>
        <v>-0.49310446589255957</v>
      </c>
    </row>
    <row r="63" spans="1:13" x14ac:dyDescent="0.3">
      <c r="A63">
        <f t="shared" si="0"/>
        <v>62</v>
      </c>
      <c r="B63">
        <v>-515.24448807878616</v>
      </c>
      <c r="C63">
        <f t="shared" si="1"/>
        <v>0.31607142857142856</v>
      </c>
      <c r="D63">
        <f t="shared" si="2"/>
        <v>-0.47871294250501445</v>
      </c>
    </row>
    <row r="64" spans="1:13" x14ac:dyDescent="0.3">
      <c r="A64">
        <f t="shared" si="0"/>
        <v>63</v>
      </c>
      <c r="B64">
        <v>-512.08227082487065</v>
      </c>
      <c r="C64">
        <f t="shared" si="1"/>
        <v>0.3211734693877551</v>
      </c>
      <c r="D64">
        <f t="shared" si="2"/>
        <v>-0.46441989520997595</v>
      </c>
    </row>
    <row r="65" spans="1:4" x14ac:dyDescent="0.3">
      <c r="A65">
        <f t="shared" si="0"/>
        <v>64</v>
      </c>
      <c r="B65">
        <v>-500.16221794075318</v>
      </c>
      <c r="C65">
        <f t="shared" si="1"/>
        <v>0.32627551020408163</v>
      </c>
      <c r="D65">
        <f t="shared" si="2"/>
        <v>-0.45022110426766226</v>
      </c>
    </row>
    <row r="66" spans="1:4" x14ac:dyDescent="0.3">
      <c r="A66">
        <f t="shared" si="0"/>
        <v>65</v>
      </c>
      <c r="B66">
        <v>-493.32145441977082</v>
      </c>
      <c r="C66">
        <f t="shared" si="1"/>
        <v>0.33137755102040817</v>
      </c>
      <c r="D66">
        <f t="shared" si="2"/>
        <v>-0.43611250868988949</v>
      </c>
    </row>
    <row r="67" spans="1:4" x14ac:dyDescent="0.3">
      <c r="A67">
        <f t="shared" ref="A67:A130" si="4">RANK(B67,$B$2:$B$197,1)</f>
        <v>66</v>
      </c>
      <c r="B67">
        <v>-487.85633724402214</v>
      </c>
      <c r="C67">
        <f t="shared" ref="C67:C130" si="5">(A67-0.05)/COUNT($B$2:$B$197)</f>
        <v>0.3364795918367347</v>
      </c>
      <c r="D67">
        <f t="shared" ref="D67:D130" si="6">_xlfn.NORM.S.INV(C67)</f>
        <v>-0.42209019602856734</v>
      </c>
    </row>
    <row r="68" spans="1:4" x14ac:dyDescent="0.3">
      <c r="A68">
        <f t="shared" si="4"/>
        <v>67</v>
      </c>
      <c r="B68">
        <v>-487.15442459674705</v>
      </c>
      <c r="C68">
        <f t="shared" si="5"/>
        <v>0.34158163265306124</v>
      </c>
      <c r="D68">
        <f t="shared" si="6"/>
        <v>-0.40815039288247457</v>
      </c>
    </row>
    <row r="69" spans="1:4" x14ac:dyDescent="0.3">
      <c r="A69">
        <f t="shared" si="4"/>
        <v>68</v>
      </c>
      <c r="B69">
        <v>-486.31766964414146</v>
      </c>
      <c r="C69">
        <f t="shared" si="5"/>
        <v>0.34668367346938778</v>
      </c>
      <c r="D69">
        <f t="shared" si="6"/>
        <v>-0.39428945605835042</v>
      </c>
    </row>
    <row r="70" spans="1:4" x14ac:dyDescent="0.3">
      <c r="A70">
        <f t="shared" si="4"/>
        <v>69</v>
      </c>
      <c r="B70">
        <v>-481.78404637608946</v>
      </c>
      <c r="C70">
        <f t="shared" si="5"/>
        <v>0.35178571428571431</v>
      </c>
      <c r="D70">
        <f t="shared" si="6"/>
        <v>-0.38050386432868982</v>
      </c>
    </row>
    <row r="71" spans="1:4" x14ac:dyDescent="0.3">
      <c r="A71">
        <f t="shared" si="4"/>
        <v>70</v>
      </c>
      <c r="B71">
        <v>-458.45769111368918</v>
      </c>
      <c r="C71">
        <f t="shared" si="5"/>
        <v>0.35688775510204085</v>
      </c>
      <c r="D71">
        <f t="shared" si="6"/>
        <v>-0.3667902107342666</v>
      </c>
    </row>
    <row r="72" spans="1:4" x14ac:dyDescent="0.3">
      <c r="A72">
        <f t="shared" si="4"/>
        <v>71</v>
      </c>
      <c r="B72">
        <v>-426.57516041535928</v>
      </c>
      <c r="C72">
        <f t="shared" si="5"/>
        <v>0.36198979591836739</v>
      </c>
      <c r="D72">
        <f t="shared" si="6"/>
        <v>-0.35314519538440592</v>
      </c>
    </row>
    <row r="73" spans="1:4" x14ac:dyDescent="0.3">
      <c r="A73">
        <f t="shared" si="4"/>
        <v>72</v>
      </c>
      <c r="B73">
        <v>-426.2056028494062</v>
      </c>
      <c r="C73">
        <f t="shared" si="5"/>
        <v>0.36709183673469387</v>
      </c>
      <c r="D73">
        <f t="shared" si="6"/>
        <v>-0.33956561871246627</v>
      </c>
    </row>
    <row r="74" spans="1:4" x14ac:dyDescent="0.3">
      <c r="A74">
        <f t="shared" si="4"/>
        <v>73</v>
      </c>
      <c r="B74">
        <v>-425.04820855178514</v>
      </c>
      <c r="C74">
        <f t="shared" si="5"/>
        <v>0.3721938775510204</v>
      </c>
      <c r="D74">
        <f t="shared" si="6"/>
        <v>-0.32604837514794355</v>
      </c>
    </row>
    <row r="75" spans="1:4" x14ac:dyDescent="0.3">
      <c r="A75">
        <f t="shared" si="4"/>
        <v>74</v>
      </c>
      <c r="B75">
        <v>-375.16821345688004</v>
      </c>
      <c r="C75">
        <f t="shared" si="5"/>
        <v>0.37729591836734694</v>
      </c>
      <c r="D75">
        <f t="shared" si="6"/>
        <v>-0.31259044717013429</v>
      </c>
    </row>
    <row r="76" spans="1:4" x14ac:dyDescent="0.3">
      <c r="A76">
        <f t="shared" si="4"/>
        <v>75</v>
      </c>
      <c r="B76">
        <v>-352.92530891639944</v>
      </c>
      <c r="C76">
        <f t="shared" si="5"/>
        <v>0.38239795918367347</v>
      </c>
      <c r="D76">
        <f t="shared" si="6"/>
        <v>-0.29918889971143481</v>
      </c>
    </row>
    <row r="77" spans="1:4" x14ac:dyDescent="0.3">
      <c r="A77">
        <f t="shared" si="4"/>
        <v>76</v>
      </c>
      <c r="B77">
        <v>-338.92394600748594</v>
      </c>
      <c r="C77">
        <f t="shared" si="5"/>
        <v>0.38750000000000001</v>
      </c>
      <c r="D77">
        <f t="shared" si="6"/>
        <v>-0.28584087488116566</v>
      </c>
    </row>
    <row r="78" spans="1:4" x14ac:dyDescent="0.3">
      <c r="A78">
        <f t="shared" si="4"/>
        <v>77</v>
      </c>
      <c r="B78">
        <v>-321.39291426233285</v>
      </c>
      <c r="C78">
        <f t="shared" si="5"/>
        <v>0.39260204081632655</v>
      </c>
      <c r="D78">
        <f t="shared" si="6"/>
        <v>-0.27254358698332165</v>
      </c>
    </row>
    <row r="79" spans="1:4" x14ac:dyDescent="0.3">
      <c r="A79">
        <f t="shared" si="4"/>
        <v>78</v>
      </c>
      <c r="B79">
        <v>-305.87085466332064</v>
      </c>
      <c r="C79">
        <f t="shared" si="5"/>
        <v>0.39770408163265308</v>
      </c>
      <c r="D79">
        <f t="shared" si="6"/>
        <v>-0.25929431780389767</v>
      </c>
    </row>
    <row r="80" spans="1:4" x14ac:dyDescent="0.3">
      <c r="A80">
        <f t="shared" si="4"/>
        <v>79</v>
      </c>
      <c r="B80">
        <v>-275.14844054462264</v>
      </c>
      <c r="C80">
        <f t="shared" si="5"/>
        <v>0.40280612244897962</v>
      </c>
      <c r="D80">
        <f t="shared" si="6"/>
        <v>-0.2460904121454566</v>
      </c>
    </row>
    <row r="81" spans="1:4" x14ac:dyDescent="0.3">
      <c r="A81">
        <f t="shared" si="4"/>
        <v>80</v>
      </c>
      <c r="B81">
        <v>-273.72120394428384</v>
      </c>
      <c r="C81">
        <f t="shared" si="5"/>
        <v>0.40790816326530616</v>
      </c>
      <c r="D81">
        <f t="shared" si="6"/>
        <v>-0.23292927358841639</v>
      </c>
    </row>
    <row r="82" spans="1:4" x14ac:dyDescent="0.3">
      <c r="A82">
        <f t="shared" si="4"/>
        <v>81</v>
      </c>
      <c r="B82">
        <v>-241.5655537174207</v>
      </c>
      <c r="C82">
        <f t="shared" si="5"/>
        <v>0.41301020408163269</v>
      </c>
      <c r="D82">
        <f t="shared" si="6"/>
        <v>-0.21980836046015303</v>
      </c>
    </row>
    <row r="83" spans="1:4" x14ac:dyDescent="0.3">
      <c r="A83">
        <f t="shared" si="4"/>
        <v>82</v>
      </c>
      <c r="B83">
        <v>-224.84181004929269</v>
      </c>
      <c r="C83">
        <f t="shared" si="5"/>
        <v>0.41811224489795917</v>
      </c>
      <c r="D83">
        <f t="shared" si="6"/>
        <v>-0.20672518199447595</v>
      </c>
    </row>
    <row r="84" spans="1:4" x14ac:dyDescent="0.3">
      <c r="A84">
        <f t="shared" si="4"/>
        <v>83</v>
      </c>
      <c r="B84">
        <v>-214.09928345104527</v>
      </c>
      <c r="C84">
        <f t="shared" si="5"/>
        <v>0.42321428571428571</v>
      </c>
      <c r="D84">
        <f t="shared" si="6"/>
        <v>-0.19367729466533853</v>
      </c>
    </row>
    <row r="85" spans="1:4" x14ac:dyDescent="0.3">
      <c r="A85">
        <f t="shared" si="4"/>
        <v>84</v>
      </c>
      <c r="B85">
        <v>-209.26144916960038</v>
      </c>
      <c r="C85">
        <f t="shared" si="5"/>
        <v>0.42831632653061225</v>
      </c>
      <c r="D85">
        <f t="shared" si="6"/>
        <v>-0.18066229867982395</v>
      </c>
    </row>
    <row r="86" spans="1:4" x14ac:dyDescent="0.3">
      <c r="A86">
        <f t="shared" si="4"/>
        <v>85</v>
      </c>
      <c r="B86">
        <v>-190.11921267499929</v>
      </c>
      <c r="C86">
        <f t="shared" si="5"/>
        <v>0.43341836734693878</v>
      </c>
      <c r="D86">
        <f t="shared" si="6"/>
        <v>-0.16767783461649588</v>
      </c>
    </row>
    <row r="87" spans="1:4" x14ac:dyDescent="0.3">
      <c r="A87">
        <f t="shared" si="4"/>
        <v>86</v>
      </c>
      <c r="B87">
        <v>-160.6128749805066</v>
      </c>
      <c r="C87">
        <f t="shared" si="5"/>
        <v>0.43852040816326532</v>
      </c>
      <c r="D87">
        <f t="shared" si="6"/>
        <v>-0.15472158019615487</v>
      </c>
    </row>
    <row r="88" spans="1:4" x14ac:dyDescent="0.3">
      <c r="A88">
        <f t="shared" si="4"/>
        <v>87</v>
      </c>
      <c r="B88">
        <v>-149.91223907422682</v>
      </c>
      <c r="C88">
        <f t="shared" si="5"/>
        <v>0.44362244897959185</v>
      </c>
      <c r="D88">
        <f t="shared" si="6"/>
        <v>-0.14179124717288322</v>
      </c>
    </row>
    <row r="89" spans="1:4" x14ac:dyDescent="0.3">
      <c r="A89">
        <f t="shared" si="4"/>
        <v>88</v>
      </c>
      <c r="B89">
        <v>-111.97076406625638</v>
      </c>
      <c r="C89">
        <f t="shared" si="5"/>
        <v>0.44872448979591839</v>
      </c>
      <c r="D89">
        <f t="shared" si="6"/>
        <v>-0.12888457833402164</v>
      </c>
    </row>
    <row r="90" spans="1:4" x14ac:dyDescent="0.3">
      <c r="A90">
        <f t="shared" si="4"/>
        <v>89</v>
      </c>
      <c r="B90">
        <v>-103.83867643865415</v>
      </c>
      <c r="C90">
        <f t="shared" si="5"/>
        <v>0.45382653061224493</v>
      </c>
      <c r="D90">
        <f t="shared" si="6"/>
        <v>-0.11599934459839566</v>
      </c>
    </row>
    <row r="91" spans="1:4" x14ac:dyDescent="0.3">
      <c r="A91">
        <f t="shared" si="4"/>
        <v>90</v>
      </c>
      <c r="B91">
        <v>-89.969906403646746</v>
      </c>
      <c r="C91">
        <f t="shared" si="5"/>
        <v>0.45892857142857146</v>
      </c>
      <c r="D91">
        <f t="shared" si="6"/>
        <v>-0.10313334220271109</v>
      </c>
    </row>
    <row r="92" spans="1:4" x14ac:dyDescent="0.3">
      <c r="A92">
        <f t="shared" si="4"/>
        <v>91</v>
      </c>
      <c r="B92">
        <v>-89.936837011084208</v>
      </c>
      <c r="C92">
        <f t="shared" si="5"/>
        <v>0.464030612244898</v>
      </c>
      <c r="D92">
        <f t="shared" si="6"/>
        <v>-9.0284389966571121E-2</v>
      </c>
    </row>
    <row r="93" spans="1:4" x14ac:dyDescent="0.3">
      <c r="A93">
        <f t="shared" si="4"/>
        <v>92</v>
      </c>
      <c r="B93">
        <v>-85.715356217358931</v>
      </c>
      <c r="C93">
        <f t="shared" si="5"/>
        <v>0.46913265306122448</v>
      </c>
      <c r="D93">
        <f t="shared" si="6"/>
        <v>-7.7450326627036353E-2</v>
      </c>
    </row>
    <row r="94" spans="1:4" x14ac:dyDescent="0.3">
      <c r="A94">
        <f t="shared" si="4"/>
        <v>93</v>
      </c>
      <c r="B94">
        <v>-76.486153227931936</v>
      </c>
      <c r="C94">
        <f t="shared" si="5"/>
        <v>0.47423469387755102</v>
      </c>
      <c r="D94">
        <f t="shared" si="6"/>
        <v>-6.4629008234059607E-2</v>
      </c>
    </row>
    <row r="95" spans="1:4" x14ac:dyDescent="0.3">
      <c r="A95">
        <f t="shared" si="4"/>
        <v>94</v>
      </c>
      <c r="B95">
        <v>-70.438266131277487</v>
      </c>
      <c r="C95">
        <f t="shared" si="5"/>
        <v>0.47933673469387755</v>
      </c>
      <c r="D95">
        <f t="shared" si="6"/>
        <v>-5.1818305598486332E-2</v>
      </c>
    </row>
    <row r="96" spans="1:4" x14ac:dyDescent="0.3">
      <c r="A96">
        <f t="shared" si="4"/>
        <v>95</v>
      </c>
      <c r="B96">
        <v>-45.482469227250476</v>
      </c>
      <c r="C96">
        <f t="shared" si="5"/>
        <v>0.48443877551020409</v>
      </c>
      <c r="D96">
        <f t="shared" si="6"/>
        <v>-3.9016101784610818E-2</v>
      </c>
    </row>
    <row r="97" spans="1:4" x14ac:dyDescent="0.3">
      <c r="A97">
        <f t="shared" si="4"/>
        <v>96</v>
      </c>
      <c r="B97">
        <v>-44.049580930271986</v>
      </c>
      <c r="C97">
        <f t="shared" si="5"/>
        <v>0.48954081632653063</v>
      </c>
      <c r="D97">
        <f t="shared" si="6"/>
        <v>-2.6220289639540813E-2</v>
      </c>
    </row>
    <row r="98" spans="1:4" x14ac:dyDescent="0.3">
      <c r="A98">
        <f t="shared" si="4"/>
        <v>97</v>
      </c>
      <c r="B98">
        <v>-41.89237961379331</v>
      </c>
      <c r="C98">
        <f t="shared" si="5"/>
        <v>0.49464285714285716</v>
      </c>
      <c r="D98">
        <f t="shared" si="6"/>
        <v>-1.3428769351829666E-2</v>
      </c>
    </row>
    <row r="99" spans="1:4" x14ac:dyDescent="0.3">
      <c r="A99">
        <f t="shared" si="4"/>
        <v>98</v>
      </c>
      <c r="B99">
        <v>-30.678829927241168</v>
      </c>
      <c r="C99">
        <f t="shared" si="5"/>
        <v>0.4997448979591837</v>
      </c>
      <c r="D99">
        <f t="shared" si="6"/>
        <v>-6.3944603200352332E-4</v>
      </c>
    </row>
    <row r="100" spans="1:4" x14ac:dyDescent="0.3">
      <c r="A100">
        <f t="shared" si="4"/>
        <v>99</v>
      </c>
      <c r="B100">
        <v>-20.509218580173183</v>
      </c>
      <c r="C100">
        <f t="shared" si="5"/>
        <v>0.50484693877551023</v>
      </c>
      <c r="D100">
        <f t="shared" si="6"/>
        <v>1.2149772692265554E-2</v>
      </c>
    </row>
    <row r="101" spans="1:4" x14ac:dyDescent="0.3">
      <c r="A101">
        <f t="shared" si="4"/>
        <v>100</v>
      </c>
      <c r="B101">
        <v>-13.714838111165591</v>
      </c>
      <c r="C101">
        <f t="shared" si="5"/>
        <v>0.50994897959183672</v>
      </c>
      <c r="D101">
        <f t="shared" si="6"/>
        <v>2.4940979073506495E-2</v>
      </c>
    </row>
    <row r="102" spans="1:4" x14ac:dyDescent="0.3">
      <c r="A102">
        <f t="shared" si="4"/>
        <v>101</v>
      </c>
      <c r="B102">
        <v>5.8133278381883429</v>
      </c>
      <c r="C102">
        <f t="shared" si="5"/>
        <v>0.51505102040816331</v>
      </c>
      <c r="D102">
        <f t="shared" si="6"/>
        <v>3.7736267641441154E-2</v>
      </c>
    </row>
    <row r="103" spans="1:4" x14ac:dyDescent="0.3">
      <c r="A103">
        <f t="shared" si="4"/>
        <v>102</v>
      </c>
      <c r="B103">
        <v>16.193844886243824</v>
      </c>
      <c r="C103">
        <f t="shared" si="5"/>
        <v>0.52015306122448979</v>
      </c>
      <c r="D103">
        <f t="shared" si="6"/>
        <v>5.0537737606740192E-2</v>
      </c>
    </row>
    <row r="104" spans="1:4" x14ac:dyDescent="0.3">
      <c r="A104">
        <f t="shared" si="4"/>
        <v>103</v>
      </c>
      <c r="B104">
        <v>40.428941684833262</v>
      </c>
      <c r="C104">
        <f t="shared" si="5"/>
        <v>0.52525510204081638</v>
      </c>
      <c r="D104">
        <f t="shared" si="6"/>
        <v>6.3347495278708907E-2</v>
      </c>
    </row>
    <row r="105" spans="1:4" x14ac:dyDescent="0.3">
      <c r="A105">
        <f t="shared" si="4"/>
        <v>104</v>
      </c>
      <c r="B105">
        <v>75.165981967751577</v>
      </c>
      <c r="C105">
        <f t="shared" si="5"/>
        <v>0.53035714285714286</v>
      </c>
      <c r="D105">
        <f t="shared" si="6"/>
        <v>7.6167656504133874E-2</v>
      </c>
    </row>
    <row r="106" spans="1:4" x14ac:dyDescent="0.3">
      <c r="A106">
        <f t="shared" si="4"/>
        <v>105</v>
      </c>
      <c r="B106">
        <v>84.392139675515864</v>
      </c>
      <c r="C106">
        <f t="shared" si="5"/>
        <v>0.53545918367346945</v>
      </c>
      <c r="D106">
        <f t="shared" si="6"/>
        <v>8.9000349134657819E-2</v>
      </c>
    </row>
    <row r="107" spans="1:4" x14ac:dyDescent="0.3">
      <c r="A107">
        <f t="shared" si="4"/>
        <v>106</v>
      </c>
      <c r="B107">
        <v>90.436151171395977</v>
      </c>
      <c r="C107">
        <f t="shared" si="5"/>
        <v>0.54056122448979593</v>
      </c>
      <c r="D107">
        <f t="shared" si="6"/>
        <v>0.10184771553019482</v>
      </c>
    </row>
    <row r="108" spans="1:4" x14ac:dyDescent="0.3">
      <c r="A108">
        <f t="shared" si="4"/>
        <v>107</v>
      </c>
      <c r="B108">
        <v>98.215626328248618</v>
      </c>
      <c r="C108">
        <f t="shared" si="5"/>
        <v>0.54566326530612241</v>
      </c>
      <c r="D108">
        <f t="shared" si="6"/>
        <v>0.11471191510612146</v>
      </c>
    </row>
    <row r="109" spans="1:4" x14ac:dyDescent="0.3">
      <c r="A109">
        <f t="shared" si="4"/>
        <v>108</v>
      </c>
      <c r="B109">
        <v>114.12240633313195</v>
      </c>
      <c r="C109">
        <f t="shared" si="5"/>
        <v>0.55076530612244901</v>
      </c>
      <c r="D109">
        <f t="shared" si="6"/>
        <v>0.12759512693221542</v>
      </c>
    </row>
    <row r="110" spans="1:4" x14ac:dyDescent="0.3">
      <c r="A110">
        <f t="shared" si="4"/>
        <v>109</v>
      </c>
      <c r="B110">
        <v>118.01125319466883</v>
      </c>
      <c r="C110">
        <f t="shared" si="5"/>
        <v>0.55586734693877549</v>
      </c>
      <c r="D110">
        <f t="shared" si="6"/>
        <v>0.14049955239162343</v>
      </c>
    </row>
    <row r="111" spans="1:4" x14ac:dyDescent="0.3">
      <c r="A111">
        <f t="shared" si="4"/>
        <v>110</v>
      </c>
      <c r="B111">
        <v>130.43619922554717</v>
      </c>
      <c r="C111">
        <f t="shared" si="5"/>
        <v>0.56096938775510208</v>
      </c>
      <c r="D111">
        <f t="shared" si="6"/>
        <v>0.15342741790849082</v>
      </c>
    </row>
    <row r="112" spans="1:4" x14ac:dyDescent="0.3">
      <c r="A112">
        <f t="shared" si="4"/>
        <v>111</v>
      </c>
      <c r="B112">
        <v>130.59087271974204</v>
      </c>
      <c r="C112">
        <f t="shared" si="5"/>
        <v>0.56607142857142856</v>
      </c>
      <c r="D112">
        <f t="shared" si="6"/>
        <v>0.16638097775327995</v>
      </c>
    </row>
    <row r="113" spans="1:4" x14ac:dyDescent="0.3">
      <c r="A113">
        <f t="shared" si="4"/>
        <v>112</v>
      </c>
      <c r="B113">
        <v>140.34919126926252</v>
      </c>
      <c r="C113">
        <f t="shared" si="5"/>
        <v>0.57117346938775515</v>
      </c>
      <c r="D113">
        <f t="shared" si="6"/>
        <v>0.17936251693528488</v>
      </c>
    </row>
    <row r="114" spans="1:4" x14ac:dyDescent="0.3">
      <c r="A114">
        <f t="shared" si="4"/>
        <v>113</v>
      </c>
      <c r="B114">
        <v>144.68875438573377</v>
      </c>
      <c r="C114">
        <f t="shared" si="5"/>
        <v>0.57627551020408163</v>
      </c>
      <c r="D114">
        <f t="shared" si="6"/>
        <v>0.19237435419235752</v>
      </c>
    </row>
    <row r="115" spans="1:4" x14ac:dyDescent="0.3">
      <c r="A115">
        <f t="shared" si="4"/>
        <v>114</v>
      </c>
      <c r="B115">
        <v>145.37213568342304</v>
      </c>
      <c r="C115">
        <f t="shared" si="5"/>
        <v>0.58137755102040822</v>
      </c>
      <c r="D115">
        <f t="shared" si="6"/>
        <v>0.20541884508847202</v>
      </c>
    </row>
    <row r="116" spans="1:4" x14ac:dyDescent="0.3">
      <c r="A116">
        <f t="shared" si="4"/>
        <v>115</v>
      </c>
      <c r="B116">
        <v>154.08261085296363</v>
      </c>
      <c r="C116">
        <f t="shared" si="5"/>
        <v>0.5864795918367347</v>
      </c>
      <c r="D116">
        <f t="shared" si="6"/>
        <v>0.21849838523040599</v>
      </c>
    </row>
    <row r="117" spans="1:4" x14ac:dyDescent="0.3">
      <c r="A117">
        <f t="shared" si="4"/>
        <v>116</v>
      </c>
      <c r="B117">
        <v>161.62315231675711</v>
      </c>
      <c r="C117">
        <f t="shared" si="5"/>
        <v>0.59158163265306118</v>
      </c>
      <c r="D117">
        <f t="shared" si="6"/>
        <v>0.23161541361558161</v>
      </c>
    </row>
    <row r="118" spans="1:4" x14ac:dyDescent="0.3">
      <c r="A118">
        <f t="shared" si="4"/>
        <v>117</v>
      </c>
      <c r="B118">
        <v>166.57101833908928</v>
      </c>
      <c r="C118">
        <f t="shared" si="5"/>
        <v>0.59668367346938778</v>
      </c>
      <c r="D118">
        <f t="shared" si="6"/>
        <v>0.24477241612393413</v>
      </c>
    </row>
    <row r="119" spans="1:4" x14ac:dyDescent="0.3">
      <c r="A119">
        <f t="shared" si="4"/>
        <v>118</v>
      </c>
      <c r="B119">
        <v>170.15907955890907</v>
      </c>
      <c r="C119">
        <f t="shared" si="5"/>
        <v>0.60178571428571426</v>
      </c>
      <c r="D119">
        <f t="shared" si="6"/>
        <v>0.2579719291676173</v>
      </c>
    </row>
    <row r="120" spans="1:4" x14ac:dyDescent="0.3">
      <c r="A120">
        <f t="shared" si="4"/>
        <v>119</v>
      </c>
      <c r="B120">
        <v>175.13115441137506</v>
      </c>
      <c r="C120">
        <f t="shared" si="5"/>
        <v>0.60688775510204085</v>
      </c>
      <c r="D120">
        <f t="shared" si="6"/>
        <v>0.27121654351340091</v>
      </c>
    </row>
    <row r="121" spans="1:4" x14ac:dyDescent="0.3">
      <c r="A121">
        <f t="shared" si="4"/>
        <v>120</v>
      </c>
      <c r="B121">
        <v>175.31116730946451</v>
      </c>
      <c r="C121">
        <f t="shared" si="5"/>
        <v>0.61198979591836733</v>
      </c>
      <c r="D121">
        <f t="shared" si="6"/>
        <v>0.28450890829376591</v>
      </c>
    </row>
    <row r="122" spans="1:4" x14ac:dyDescent="0.3">
      <c r="A122">
        <f t="shared" si="4"/>
        <v>121</v>
      </c>
      <c r="B122">
        <v>238.69730638050351</v>
      </c>
      <c r="C122">
        <f t="shared" si="5"/>
        <v>0.61709183673469392</v>
      </c>
      <c r="D122">
        <f t="shared" si="6"/>
        <v>0.29785173522401298</v>
      </c>
    </row>
    <row r="123" spans="1:4" x14ac:dyDescent="0.3">
      <c r="A123">
        <f t="shared" si="4"/>
        <v>122</v>
      </c>
      <c r="B123">
        <v>247.21116080884349</v>
      </c>
      <c r="C123">
        <f t="shared" si="5"/>
        <v>0.6221938775510204</v>
      </c>
      <c r="D123">
        <f t="shared" si="6"/>
        <v>0.31124780304412464</v>
      </c>
    </row>
    <row r="124" spans="1:4" x14ac:dyDescent="0.3">
      <c r="A124">
        <f t="shared" si="4"/>
        <v>123</v>
      </c>
      <c r="B124">
        <v>256.68504568700882</v>
      </c>
      <c r="C124">
        <f t="shared" si="5"/>
        <v>0.62729591836734699</v>
      </c>
      <c r="D124">
        <f t="shared" si="6"/>
        <v>0.32469996220574404</v>
      </c>
    </row>
    <row r="125" spans="1:4" x14ac:dyDescent="0.3">
      <c r="A125">
        <f t="shared" si="4"/>
        <v>124</v>
      </c>
      <c r="B125">
        <v>272.46984847176282</v>
      </c>
      <c r="C125">
        <f t="shared" si="5"/>
        <v>0.63239795918367347</v>
      </c>
      <c r="D125">
        <f t="shared" si="6"/>
        <v>0.33821113982640438</v>
      </c>
    </row>
    <row r="126" spans="1:4" x14ac:dyDescent="0.3">
      <c r="A126">
        <f t="shared" si="4"/>
        <v>125</v>
      </c>
      <c r="B126">
        <v>275.51814820228901</v>
      </c>
      <c r="C126">
        <f t="shared" si="5"/>
        <v>0.63750000000000007</v>
      </c>
      <c r="D126">
        <f t="shared" si="6"/>
        <v>0.35178434493515642</v>
      </c>
    </row>
    <row r="127" spans="1:4" x14ac:dyDescent="0.3">
      <c r="A127">
        <f t="shared" si="4"/>
        <v>126</v>
      </c>
      <c r="B127">
        <v>299.41558326230006</v>
      </c>
      <c r="C127">
        <f t="shared" si="5"/>
        <v>0.64260204081632655</v>
      </c>
      <c r="D127">
        <f t="shared" si="6"/>
        <v>0.36542267403594775</v>
      </c>
    </row>
    <row r="128" spans="1:4" x14ac:dyDescent="0.3">
      <c r="A128">
        <f t="shared" si="4"/>
        <v>127</v>
      </c>
      <c r="B128">
        <v>313.82377376841941</v>
      </c>
      <c r="C128">
        <f t="shared" si="5"/>
        <v>0.64770408163265303</v>
      </c>
      <c r="D128">
        <f t="shared" si="6"/>
        <v>0.37912931701761077</v>
      </c>
    </row>
    <row r="129" spans="1:4" x14ac:dyDescent="0.3">
      <c r="A129">
        <f t="shared" si="4"/>
        <v>128</v>
      </c>
      <c r="B129">
        <v>323.13848334060458</v>
      </c>
      <c r="C129">
        <f t="shared" si="5"/>
        <v>0.65280612244897962</v>
      </c>
      <c r="D129">
        <f t="shared" si="6"/>
        <v>0.39290756344207828</v>
      </c>
    </row>
    <row r="130" spans="1:4" x14ac:dyDescent="0.3">
      <c r="A130">
        <f t="shared" si="4"/>
        <v>129</v>
      </c>
      <c r="B130">
        <v>332.07345762316254</v>
      </c>
      <c r="C130">
        <f t="shared" si="5"/>
        <v>0.6579081632653061</v>
      </c>
      <c r="D130">
        <f t="shared" si="6"/>
        <v>0.40676080924556368</v>
      </c>
    </row>
    <row r="131" spans="1:4" x14ac:dyDescent="0.3">
      <c r="A131">
        <f t="shared" ref="A131:A194" si="7">RANK(B131,$B$2:$B$197,1)</f>
        <v>130</v>
      </c>
      <c r="B131">
        <v>346.01611190748372</v>
      </c>
      <c r="C131">
        <f t="shared" ref="C131:C194" si="8">(A131-0.05)/COUNT($B$2:$B$197)</f>
        <v>0.66301020408163258</v>
      </c>
      <c r="D131">
        <f t="shared" ref="D131:D194" si="9">_xlfn.NORM.S.INV(C131)</f>
        <v>0.42069256389092397</v>
      </c>
    </row>
    <row r="132" spans="1:4" x14ac:dyDescent="0.3">
      <c r="A132">
        <f t="shared" si="7"/>
        <v>131</v>
      </c>
      <c r="B132">
        <v>380.27975534574034</v>
      </c>
      <c r="C132">
        <f t="shared" si="8"/>
        <v>0.66811224489795917</v>
      </c>
      <c r="D132">
        <f t="shared" si="9"/>
        <v>0.43470645801332336</v>
      </c>
    </row>
    <row r="133" spans="1:4" x14ac:dyDescent="0.3">
      <c r="A133">
        <f t="shared" si="7"/>
        <v>132</v>
      </c>
      <c r="B133">
        <v>412.94049744378572</v>
      </c>
      <c r="C133">
        <f t="shared" si="8"/>
        <v>0.67321428571428565</v>
      </c>
      <c r="D133">
        <f t="shared" si="9"/>
        <v>0.44880625160571225</v>
      </c>
    </row>
    <row r="134" spans="1:4" x14ac:dyDescent="0.3">
      <c r="A134">
        <f t="shared" si="7"/>
        <v>133</v>
      </c>
      <c r="B134">
        <v>414.79574163167672</v>
      </c>
      <c r="C134">
        <f t="shared" si="8"/>
        <v>0.67831632653061213</v>
      </c>
      <c r="D134">
        <f t="shared" si="9"/>
        <v>0.46299584279557543</v>
      </c>
    </row>
    <row r="135" spans="1:4" x14ac:dyDescent="0.3">
      <c r="A135">
        <f t="shared" si="7"/>
        <v>134</v>
      </c>
      <c r="B135">
        <v>452.44714220002061</v>
      </c>
      <c r="C135">
        <f t="shared" si="8"/>
        <v>0.68341836734693873</v>
      </c>
      <c r="D135">
        <f t="shared" si="9"/>
        <v>0.47727927726995395</v>
      </c>
    </row>
    <row r="136" spans="1:4" x14ac:dyDescent="0.3">
      <c r="A136">
        <f t="shared" si="7"/>
        <v>135</v>
      </c>
      <c r="B136">
        <v>489.1988563649229</v>
      </c>
      <c r="C136">
        <f t="shared" si="8"/>
        <v>0.68852040816326521</v>
      </c>
      <c r="D136">
        <f t="shared" si="9"/>
        <v>0.49166075841204598</v>
      </c>
    </row>
    <row r="137" spans="1:4" x14ac:dyDescent="0.3">
      <c r="A137">
        <f t="shared" si="7"/>
        <v>136</v>
      </c>
      <c r="B137">
        <v>496.31189848834765</v>
      </c>
      <c r="C137">
        <f t="shared" si="8"/>
        <v>0.6936224489795918</v>
      </c>
      <c r="D137">
        <f t="shared" si="9"/>
        <v>0.50614465821978083</v>
      </c>
    </row>
    <row r="138" spans="1:4" x14ac:dyDescent="0.3">
      <c r="A138">
        <f t="shared" si="7"/>
        <v>137</v>
      </c>
      <c r="B138">
        <v>510.44918844108906</v>
      </c>
      <c r="C138">
        <f t="shared" si="8"/>
        <v>0.69872448979591828</v>
      </c>
      <c r="D138">
        <f t="shared" si="9"/>
        <v>0.52073552908481058</v>
      </c>
    </row>
    <row r="139" spans="1:4" x14ac:dyDescent="0.3">
      <c r="A139">
        <f t="shared" si="7"/>
        <v>138</v>
      </c>
      <c r="B139">
        <v>536.9019021067852</v>
      </c>
      <c r="C139">
        <f t="shared" si="8"/>
        <v>0.70382653061224487</v>
      </c>
      <c r="D139">
        <f t="shared" si="9"/>
        <v>0.53543811651949635</v>
      </c>
    </row>
    <row r="140" spans="1:4" x14ac:dyDescent="0.3">
      <c r="A140">
        <f t="shared" si="7"/>
        <v>139</v>
      </c>
      <c r="B140">
        <v>566.8336027577061</v>
      </c>
      <c r="C140">
        <f t="shared" si="8"/>
        <v>0.70892857142857135</v>
      </c>
      <c r="D140">
        <f t="shared" si="9"/>
        <v>0.55025737292985</v>
      </c>
    </row>
    <row r="141" spans="1:4" x14ac:dyDescent="0.3">
      <c r="A141">
        <f t="shared" si="7"/>
        <v>140</v>
      </c>
      <c r="B141">
        <v>580.09965969457335</v>
      </c>
      <c r="C141">
        <f t="shared" si="8"/>
        <v>0.71403061224489794</v>
      </c>
      <c r="D141">
        <f t="shared" si="9"/>
        <v>0.56519847254423061</v>
      </c>
    </row>
    <row r="142" spans="1:4" x14ac:dyDescent="0.3">
      <c r="A142">
        <f t="shared" si="7"/>
        <v>141</v>
      </c>
      <c r="B142">
        <v>602.06601035474887</v>
      </c>
      <c r="C142">
        <f t="shared" si="8"/>
        <v>0.71913265306122442</v>
      </c>
      <c r="D142">
        <f t="shared" si="9"/>
        <v>0.58026682762110149</v>
      </c>
    </row>
    <row r="143" spans="1:4" x14ac:dyDescent="0.3">
      <c r="A143">
        <f t="shared" si="7"/>
        <v>142</v>
      </c>
      <c r="B143">
        <v>615.21319580087584</v>
      </c>
      <c r="C143">
        <f t="shared" si="8"/>
        <v>0.72423469387755102</v>
      </c>
      <c r="D143">
        <f t="shared" si="9"/>
        <v>0.59546810607463796</v>
      </c>
    </row>
    <row r="144" spans="1:4" x14ac:dyDescent="0.3">
      <c r="A144">
        <f t="shared" si="7"/>
        <v>143</v>
      </c>
      <c r="B144">
        <v>627.20029570266342</v>
      </c>
      <c r="C144">
        <f t="shared" si="8"/>
        <v>0.7293367346938775</v>
      </c>
      <c r="D144">
        <f t="shared" si="9"/>
        <v>0.6108082506747059</v>
      </c>
    </row>
    <row r="145" spans="1:4" x14ac:dyDescent="0.3">
      <c r="A145">
        <f t="shared" si="7"/>
        <v>144</v>
      </c>
      <c r="B145">
        <v>668.54129599549196</v>
      </c>
      <c r="C145">
        <f t="shared" si="8"/>
        <v>0.73443877551020398</v>
      </c>
      <c r="D145">
        <f t="shared" si="9"/>
        <v>0.62629349999816097</v>
      </c>
    </row>
    <row r="146" spans="1:4" x14ac:dyDescent="0.3">
      <c r="A146">
        <f t="shared" si="7"/>
        <v>145</v>
      </c>
      <c r="B146">
        <v>690.86112335922007</v>
      </c>
      <c r="C146">
        <f t="shared" si="8"/>
        <v>0.73954081632653057</v>
      </c>
      <c r="D146">
        <f t="shared" si="9"/>
        <v>0.64193041133192319</v>
      </c>
    </row>
    <row r="147" spans="1:4" x14ac:dyDescent="0.3">
      <c r="A147">
        <f t="shared" si="7"/>
        <v>146</v>
      </c>
      <c r="B147">
        <v>697.00032334219759</v>
      </c>
      <c r="C147">
        <f t="shared" si="8"/>
        <v>0.74464285714285705</v>
      </c>
      <c r="D147">
        <f t="shared" si="9"/>
        <v>0.6577258857555085</v>
      </c>
    </row>
    <row r="148" spans="1:4" x14ac:dyDescent="0.3">
      <c r="A148">
        <f t="shared" si="7"/>
        <v>147</v>
      </c>
      <c r="B148">
        <v>730.4014954627055</v>
      </c>
      <c r="C148">
        <f t="shared" si="8"/>
        <v>0.74974489795918364</v>
      </c>
      <c r="D148">
        <f t="shared" si="9"/>
        <v>0.6736871956621947</v>
      </c>
    </row>
    <row r="149" spans="1:4" x14ac:dyDescent="0.3">
      <c r="A149">
        <f t="shared" si="7"/>
        <v>148</v>
      </c>
      <c r="B149">
        <v>737.49996943951555</v>
      </c>
      <c r="C149">
        <f t="shared" si="8"/>
        <v>0.75484693877551012</v>
      </c>
      <c r="D149">
        <f t="shared" si="9"/>
        <v>0.68982201501465246</v>
      </c>
    </row>
    <row r="150" spans="1:4" x14ac:dyDescent="0.3">
      <c r="A150">
        <f t="shared" si="7"/>
        <v>149</v>
      </c>
      <c r="B150">
        <v>748.01255142263108</v>
      </c>
      <c r="C150">
        <f t="shared" si="8"/>
        <v>0.75994897959183672</v>
      </c>
      <c r="D150">
        <f t="shared" si="9"/>
        <v>0.70613845267357966</v>
      </c>
    </row>
    <row r="151" spans="1:4" x14ac:dyDescent="0.3">
      <c r="A151">
        <f t="shared" si="7"/>
        <v>150</v>
      </c>
      <c r="B151">
        <v>770.91113615021459</v>
      </c>
      <c r="C151">
        <f t="shared" si="8"/>
        <v>0.7650510204081632</v>
      </c>
      <c r="D151">
        <f t="shared" si="9"/>
        <v>0.72264508918779746</v>
      </c>
    </row>
    <row r="152" spans="1:4" x14ac:dyDescent="0.3">
      <c r="A152">
        <f t="shared" si="7"/>
        <v>151</v>
      </c>
      <c r="B152">
        <v>779.48179514546246</v>
      </c>
      <c r="C152">
        <f t="shared" si="8"/>
        <v>0.77015306122448979</v>
      </c>
      <c r="D152">
        <f t="shared" si="9"/>
        <v>0.73935101749285415</v>
      </c>
    </row>
    <row r="153" spans="1:4" x14ac:dyDescent="0.3">
      <c r="A153">
        <f t="shared" si="7"/>
        <v>152</v>
      </c>
      <c r="B153">
        <v>811.61080628180389</v>
      </c>
      <c r="C153">
        <f t="shared" si="8"/>
        <v>0.77525510204081627</v>
      </c>
      <c r="D153">
        <f t="shared" si="9"/>
        <v>0.75626588803409778</v>
      </c>
    </row>
    <row r="154" spans="1:4" x14ac:dyDescent="0.3">
      <c r="A154">
        <f t="shared" si="7"/>
        <v>153</v>
      </c>
      <c r="B154">
        <v>822.25431819190635</v>
      </c>
      <c r="C154">
        <f t="shared" si="8"/>
        <v>0.78035714285714275</v>
      </c>
      <c r="D154">
        <f t="shared" si="9"/>
        <v>0.77339995891157398</v>
      </c>
    </row>
    <row r="155" spans="1:4" x14ac:dyDescent="0.3">
      <c r="A155">
        <f t="shared" si="7"/>
        <v>154</v>
      </c>
      <c r="B155">
        <v>824.66047553398494</v>
      </c>
      <c r="C155">
        <f t="shared" si="8"/>
        <v>0.78545918367346934</v>
      </c>
      <c r="D155">
        <f t="shared" si="9"/>
        <v>0.79076415174055337</v>
      </c>
    </row>
    <row r="156" spans="1:4" x14ac:dyDescent="0.3">
      <c r="A156">
        <f t="shared" si="7"/>
        <v>155</v>
      </c>
      <c r="B156">
        <v>844.56495931321115</v>
      </c>
      <c r="C156">
        <f t="shared" si="8"/>
        <v>0.79056122448979582</v>
      </c>
      <c r="D156">
        <f t="shared" si="9"/>
        <v>0.80837011403626613</v>
      </c>
    </row>
    <row r="157" spans="1:4" x14ac:dyDescent="0.3">
      <c r="A157">
        <f t="shared" si="7"/>
        <v>156</v>
      </c>
      <c r="B157">
        <v>879.85382238250531</v>
      </c>
      <c r="C157">
        <f t="shared" si="8"/>
        <v>0.79566326530612241</v>
      </c>
      <c r="D157">
        <f t="shared" si="9"/>
        <v>0.82623028906842289</v>
      </c>
    </row>
    <row r="158" spans="1:4" x14ac:dyDescent="0.3">
      <c r="A158">
        <f t="shared" si="7"/>
        <v>157</v>
      </c>
      <c r="B158">
        <v>896.99501052772575</v>
      </c>
      <c r="C158">
        <f t="shared" si="8"/>
        <v>0.80076530612244889</v>
      </c>
      <c r="D158">
        <f t="shared" si="9"/>
        <v>0.84435799429544967</v>
      </c>
    </row>
    <row r="159" spans="1:4" x14ac:dyDescent="0.3">
      <c r="A159">
        <f t="shared" si="7"/>
        <v>158</v>
      </c>
      <c r="B159">
        <v>941.02745002359006</v>
      </c>
      <c r="C159">
        <f t="shared" si="8"/>
        <v>0.80586734693877549</v>
      </c>
      <c r="D159">
        <f t="shared" si="9"/>
        <v>0.86276750968627891</v>
      </c>
    </row>
    <row r="160" spans="1:4" x14ac:dyDescent="0.3">
      <c r="A160">
        <f t="shared" si="7"/>
        <v>159</v>
      </c>
      <c r="B160">
        <v>950.67971090233186</v>
      </c>
      <c r="C160">
        <f t="shared" si="8"/>
        <v>0.81096938775510197</v>
      </c>
      <c r="D160">
        <f t="shared" si="9"/>
        <v>0.88147417747695211</v>
      </c>
    </row>
    <row r="161" spans="1:4" x14ac:dyDescent="0.3">
      <c r="A161">
        <f t="shared" si="7"/>
        <v>160</v>
      </c>
      <c r="B161">
        <v>973.85871250312994</v>
      </c>
      <c r="C161">
        <f t="shared" si="8"/>
        <v>0.81607142857142856</v>
      </c>
      <c r="D161">
        <f t="shared" si="9"/>
        <v>0.90049451520032642</v>
      </c>
    </row>
    <row r="162" spans="1:4" x14ac:dyDescent="0.3">
      <c r="A162">
        <f t="shared" si="7"/>
        <v>161</v>
      </c>
      <c r="B162">
        <v>980.72298713324199</v>
      </c>
      <c r="C162">
        <f t="shared" si="8"/>
        <v>0.82117346938775504</v>
      </c>
      <c r="D162">
        <f t="shared" si="9"/>
        <v>0.91984634418273636</v>
      </c>
    </row>
    <row r="163" spans="1:4" x14ac:dyDescent="0.3">
      <c r="A163">
        <f t="shared" si="7"/>
        <v>162</v>
      </c>
      <c r="B163">
        <v>1000.0831477638749</v>
      </c>
      <c r="C163">
        <f t="shared" si="8"/>
        <v>0.82627551020408152</v>
      </c>
      <c r="D163">
        <f t="shared" si="9"/>
        <v>0.93954893613804524</v>
      </c>
    </row>
    <row r="164" spans="1:4" x14ac:dyDescent="0.3">
      <c r="A164">
        <f t="shared" si="7"/>
        <v>163</v>
      </c>
      <c r="B164">
        <v>1038.284439701345</v>
      </c>
      <c r="C164">
        <f t="shared" si="8"/>
        <v>0.83137755102040811</v>
      </c>
      <c r="D164">
        <f t="shared" si="9"/>
        <v>0.95962318102866995</v>
      </c>
    </row>
    <row r="165" spans="1:4" x14ac:dyDescent="0.3">
      <c r="A165">
        <f t="shared" si="7"/>
        <v>164</v>
      </c>
      <c r="B165">
        <v>1045.7816410436062</v>
      </c>
      <c r="C165">
        <f t="shared" si="8"/>
        <v>0.83647959183673459</v>
      </c>
      <c r="D165">
        <f t="shared" si="9"/>
        <v>0.98009178003283048</v>
      </c>
    </row>
    <row r="166" spans="1:4" x14ac:dyDescent="0.3">
      <c r="A166">
        <f t="shared" si="7"/>
        <v>165</v>
      </c>
      <c r="B166">
        <v>1054.96959520581</v>
      </c>
      <c r="C166">
        <f t="shared" si="8"/>
        <v>0.84158163265306118</v>
      </c>
      <c r="D166">
        <f t="shared" si="9"/>
        <v>1.0009794682942041</v>
      </c>
    </row>
    <row r="167" spans="1:4" x14ac:dyDescent="0.3">
      <c r="A167">
        <f t="shared" si="7"/>
        <v>166</v>
      </c>
      <c r="B167">
        <v>1066.6489722642309</v>
      </c>
      <c r="C167">
        <f t="shared" si="8"/>
        <v>0.84668367346938767</v>
      </c>
      <c r="D167">
        <f t="shared" si="9"/>
        <v>1.0223132731829063</v>
      </c>
    </row>
    <row r="168" spans="1:4" x14ac:dyDescent="0.3">
      <c r="A168">
        <f t="shared" si="7"/>
        <v>167</v>
      </c>
      <c r="B168">
        <v>1076.2778084579895</v>
      </c>
      <c r="C168">
        <f t="shared" si="8"/>
        <v>0.85178571428571426</v>
      </c>
      <c r="D168">
        <f t="shared" si="9"/>
        <v>1.0441228151303865</v>
      </c>
    </row>
    <row r="169" spans="1:4" x14ac:dyDescent="0.3">
      <c r="A169">
        <f t="shared" si="7"/>
        <v>168</v>
      </c>
      <c r="B169">
        <v>1150.9260791578381</v>
      </c>
      <c r="C169">
        <f t="shared" si="8"/>
        <v>0.85688775510204074</v>
      </c>
      <c r="D169">
        <f t="shared" si="9"/>
        <v>1.066440659802389</v>
      </c>
    </row>
    <row r="170" spans="1:4" x14ac:dyDescent="0.3">
      <c r="A170">
        <f t="shared" si="7"/>
        <v>169</v>
      </c>
      <c r="B170">
        <v>1182.7668061449003</v>
      </c>
      <c r="C170">
        <f t="shared" si="8"/>
        <v>0.86198979591836733</v>
      </c>
      <c r="D170">
        <f t="shared" si="9"/>
        <v>1.0893027325628832</v>
      </c>
    </row>
    <row r="171" spans="1:4" x14ac:dyDescent="0.3">
      <c r="A171">
        <f t="shared" si="7"/>
        <v>170</v>
      </c>
      <c r="B171">
        <v>1197.0444770078211</v>
      </c>
      <c r="C171">
        <f t="shared" si="8"/>
        <v>0.86709183673469381</v>
      </c>
      <c r="D171">
        <f t="shared" si="9"/>
        <v>1.1127488090200097</v>
      </c>
    </row>
    <row r="172" spans="1:4" x14ac:dyDescent="0.3">
      <c r="A172">
        <f t="shared" si="7"/>
        <v>171</v>
      </c>
      <c r="B172">
        <v>1268.1847638162653</v>
      </c>
      <c r="C172">
        <f t="shared" si="8"/>
        <v>0.8721938775510204</v>
      </c>
      <c r="D172">
        <f t="shared" si="9"/>
        <v>1.1368230991592561</v>
      </c>
    </row>
    <row r="173" spans="1:4" x14ac:dyDescent="0.3">
      <c r="A173">
        <f t="shared" si="7"/>
        <v>172</v>
      </c>
      <c r="B173">
        <v>1273.3758755486342</v>
      </c>
      <c r="C173">
        <f t="shared" si="8"/>
        <v>0.87729591836734688</v>
      </c>
      <c r="D173">
        <f t="shared" si="9"/>
        <v>1.1615749474757691</v>
      </c>
    </row>
    <row r="174" spans="1:4" x14ac:dyDescent="0.3">
      <c r="A174">
        <f t="shared" si="7"/>
        <v>173</v>
      </c>
      <c r="B174">
        <v>1318.1431915182293</v>
      </c>
      <c r="C174">
        <f t="shared" si="8"/>
        <v>0.88239795918367336</v>
      </c>
      <c r="D174">
        <f t="shared" si="9"/>
        <v>1.1870596780672431</v>
      </c>
    </row>
    <row r="175" spans="1:4" x14ac:dyDescent="0.3">
      <c r="A175">
        <f t="shared" si="7"/>
        <v>174</v>
      </c>
      <c r="B175">
        <v>1365.148453330823</v>
      </c>
      <c r="C175">
        <f t="shared" si="8"/>
        <v>0.88749999999999996</v>
      </c>
      <c r="D175">
        <f t="shared" si="9"/>
        <v>1.213339622488518</v>
      </c>
    </row>
    <row r="176" spans="1:4" x14ac:dyDescent="0.3">
      <c r="A176">
        <f t="shared" si="7"/>
        <v>175</v>
      </c>
      <c r="B176">
        <v>1413.462883519247</v>
      </c>
      <c r="C176">
        <f t="shared" si="8"/>
        <v>0.89260204081632644</v>
      </c>
      <c r="D176">
        <f t="shared" si="9"/>
        <v>1.2404853802436078</v>
      </c>
    </row>
    <row r="177" spans="1:4" x14ac:dyDescent="0.3">
      <c r="A177">
        <f t="shared" si="7"/>
        <v>176</v>
      </c>
      <c r="B177">
        <v>1531.5427095243649</v>
      </c>
      <c r="C177">
        <f t="shared" si="8"/>
        <v>0.89770408163265303</v>
      </c>
      <c r="D177">
        <f t="shared" si="9"/>
        <v>1.2685773784996075</v>
      </c>
    </row>
    <row r="178" spans="1:4" x14ac:dyDescent="0.3">
      <c r="A178">
        <f t="shared" si="7"/>
        <v>177</v>
      </c>
      <c r="B178">
        <v>1657.7191529309675</v>
      </c>
      <c r="C178">
        <f t="shared" si="8"/>
        <v>0.90280612244897951</v>
      </c>
      <c r="D178">
        <f t="shared" si="9"/>
        <v>1.2977078210572845</v>
      </c>
    </row>
    <row r="179" spans="1:4" x14ac:dyDescent="0.3">
      <c r="A179">
        <f t="shared" si="7"/>
        <v>178</v>
      </c>
      <c r="B179">
        <v>1667.3211412080436</v>
      </c>
      <c r="C179">
        <f t="shared" si="8"/>
        <v>0.9079081632653061</v>
      </c>
      <c r="D179">
        <f t="shared" si="9"/>
        <v>1.3279831500368855</v>
      </c>
    </row>
    <row r="180" spans="1:4" x14ac:dyDescent="0.3">
      <c r="A180">
        <f t="shared" si="7"/>
        <v>179</v>
      </c>
      <c r="B180">
        <v>1670.161502070001</v>
      </c>
      <c r="C180">
        <f t="shared" si="8"/>
        <v>0.91301020408163258</v>
      </c>
      <c r="D180">
        <f t="shared" si="9"/>
        <v>1.3595271921886893</v>
      </c>
    </row>
    <row r="181" spans="1:4" x14ac:dyDescent="0.3">
      <c r="A181">
        <f t="shared" si="7"/>
        <v>180</v>
      </c>
      <c r="B181">
        <v>1681.4029599522964</v>
      </c>
      <c r="C181">
        <f t="shared" si="8"/>
        <v>0.91811224489795917</v>
      </c>
      <c r="D181">
        <f t="shared" si="9"/>
        <v>1.392485233293246</v>
      </c>
    </row>
    <row r="182" spans="1:4" x14ac:dyDescent="0.3">
      <c r="A182">
        <f t="shared" si="7"/>
        <v>181</v>
      </c>
      <c r="B182">
        <v>1757.0491891675774</v>
      </c>
      <c r="C182">
        <f t="shared" si="8"/>
        <v>0.92321428571428565</v>
      </c>
      <c r="D182">
        <f t="shared" si="9"/>
        <v>1.4270293719956555</v>
      </c>
    </row>
    <row r="183" spans="1:4" x14ac:dyDescent="0.3">
      <c r="A183">
        <f t="shared" si="7"/>
        <v>182</v>
      </c>
      <c r="B183">
        <v>1799.7997363731829</v>
      </c>
      <c r="C183">
        <f t="shared" si="8"/>
        <v>0.92831632653061213</v>
      </c>
      <c r="D183">
        <f t="shared" si="9"/>
        <v>1.4633656708404261</v>
      </c>
    </row>
    <row r="184" spans="1:4" x14ac:dyDescent="0.3">
      <c r="A184">
        <f t="shared" si="7"/>
        <v>183</v>
      </c>
      <c r="B184">
        <v>1859.4708574946671</v>
      </c>
      <c r="C184">
        <f t="shared" si="8"/>
        <v>0.93341836734693873</v>
      </c>
      <c r="D184">
        <f t="shared" si="9"/>
        <v>1.5017438857019874</v>
      </c>
    </row>
    <row r="185" spans="1:4" x14ac:dyDescent="0.3">
      <c r="A185">
        <f t="shared" si="7"/>
        <v>184</v>
      </c>
      <c r="B185">
        <v>1953.8256634047812</v>
      </c>
      <c r="C185">
        <f t="shared" si="8"/>
        <v>0.93852040816326521</v>
      </c>
      <c r="D185">
        <f t="shared" si="9"/>
        <v>1.5424709840832103</v>
      </c>
    </row>
    <row r="186" spans="1:4" x14ac:dyDescent="0.3">
      <c r="A186">
        <f t="shared" si="7"/>
        <v>185</v>
      </c>
      <c r="B186">
        <v>2154.5051643418246</v>
      </c>
      <c r="C186">
        <f t="shared" si="8"/>
        <v>0.9436224489795918</v>
      </c>
      <c r="D186">
        <f t="shared" si="9"/>
        <v>1.5859303858291147</v>
      </c>
    </row>
    <row r="187" spans="1:4" x14ac:dyDescent="0.3">
      <c r="A187">
        <f t="shared" si="7"/>
        <v>186</v>
      </c>
      <c r="B187">
        <v>2254.8885197519048</v>
      </c>
      <c r="C187">
        <f t="shared" si="8"/>
        <v>0.94872448979591828</v>
      </c>
      <c r="D187">
        <f t="shared" si="9"/>
        <v>1.6326101249746019</v>
      </c>
    </row>
    <row r="188" spans="1:4" x14ac:dyDescent="0.3">
      <c r="A188">
        <f t="shared" si="7"/>
        <v>187</v>
      </c>
      <c r="B188">
        <v>2263.3136512514284</v>
      </c>
      <c r="C188">
        <f t="shared" si="8"/>
        <v>0.95382653061224487</v>
      </c>
      <c r="D188">
        <f t="shared" si="9"/>
        <v>1.6831454452411312</v>
      </c>
    </row>
    <row r="189" spans="1:4" x14ac:dyDescent="0.3">
      <c r="A189">
        <f t="shared" si="7"/>
        <v>188</v>
      </c>
      <c r="B189">
        <v>2338.0701468046354</v>
      </c>
      <c r="C189">
        <f t="shared" si="8"/>
        <v>0.95892857142857135</v>
      </c>
      <c r="D189">
        <f t="shared" si="9"/>
        <v>1.7383857997158685</v>
      </c>
    </row>
    <row r="190" spans="1:4" x14ac:dyDescent="0.3">
      <c r="A190">
        <f t="shared" si="7"/>
        <v>189</v>
      </c>
      <c r="B190">
        <v>2409.3132972925741</v>
      </c>
      <c r="C190">
        <f t="shared" si="8"/>
        <v>0.96403061224489794</v>
      </c>
      <c r="D190">
        <f t="shared" si="9"/>
        <v>1.7995053682594335</v>
      </c>
    </row>
    <row r="191" spans="1:4" x14ac:dyDescent="0.3">
      <c r="A191">
        <f t="shared" si="7"/>
        <v>190</v>
      </c>
      <c r="B191">
        <v>2563.1133256451285</v>
      </c>
      <c r="C191">
        <f t="shared" si="8"/>
        <v>0.96913265306122442</v>
      </c>
      <c r="D191">
        <f t="shared" si="9"/>
        <v>1.8681964468570498</v>
      </c>
    </row>
    <row r="192" spans="1:4" x14ac:dyDescent="0.3">
      <c r="A192">
        <f t="shared" si="7"/>
        <v>191</v>
      </c>
      <c r="B192">
        <v>2793.0433190317126</v>
      </c>
      <c r="C192">
        <f t="shared" si="8"/>
        <v>0.97423469387755102</v>
      </c>
      <c r="D192">
        <f t="shared" si="9"/>
        <v>1.9470343867414006</v>
      </c>
    </row>
    <row r="193" spans="1:4" x14ac:dyDescent="0.3">
      <c r="A193">
        <f t="shared" si="7"/>
        <v>192</v>
      </c>
      <c r="B193">
        <v>3386.5553999207532</v>
      </c>
      <c r="C193">
        <f t="shared" si="8"/>
        <v>0.9793367346938775</v>
      </c>
      <c r="D193">
        <f t="shared" si="9"/>
        <v>2.0402389646443555</v>
      </c>
    </row>
    <row r="194" spans="1:4" x14ac:dyDescent="0.3">
      <c r="A194">
        <f t="shared" si="7"/>
        <v>193</v>
      </c>
      <c r="B194">
        <v>3766.8954300792084</v>
      </c>
      <c r="C194">
        <f t="shared" si="8"/>
        <v>0.98443877551020398</v>
      </c>
      <c r="D194">
        <f t="shared" si="9"/>
        <v>2.1555035774648075</v>
      </c>
    </row>
    <row r="195" spans="1:4" x14ac:dyDescent="0.3">
      <c r="A195">
        <f t="shared" ref="A195:A197" si="10">RANK(B195,$B$2:$B$197,1)</f>
        <v>194</v>
      </c>
      <c r="B195">
        <v>4145.3411853613034</v>
      </c>
      <c r="C195">
        <f t="shared" ref="C195:C197" si="11">(A195-0.05)/COUNT($B$2:$B$197)</f>
        <v>0.98954081632653057</v>
      </c>
      <c r="D195">
        <f t="shared" ref="D195:D197" si="12">_xlfn.NORM.S.INV(C195)</f>
        <v>2.3094546154760431</v>
      </c>
    </row>
    <row r="196" spans="1:4" x14ac:dyDescent="0.3">
      <c r="A196">
        <f t="shared" si="10"/>
        <v>195</v>
      </c>
      <c r="B196">
        <v>4502.4455975820201</v>
      </c>
      <c r="C196">
        <f t="shared" si="11"/>
        <v>0.99464285714285705</v>
      </c>
      <c r="D196">
        <f t="shared" si="12"/>
        <v>2.5518818113716315</v>
      </c>
    </row>
    <row r="197" spans="1:4" x14ac:dyDescent="0.3">
      <c r="A197">
        <f t="shared" si="10"/>
        <v>196</v>
      </c>
      <c r="B197">
        <v>4535.1668056455892</v>
      </c>
      <c r="C197">
        <f t="shared" si="11"/>
        <v>0.99974489795918364</v>
      </c>
      <c r="D197">
        <f t="shared" si="12"/>
        <v>3.4753411386630679</v>
      </c>
    </row>
  </sheetData>
  <sortState xmlns:xlrd2="http://schemas.microsoft.com/office/spreadsheetml/2017/richdata2" ref="B2:B197">
    <sortCondition ref="B2:B19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AAF-A61B-4174-B064-14DCE1710FA2}">
  <sheetPr>
    <tabColor theme="7" tint="0.79998168889431442"/>
  </sheetPr>
  <dimension ref="A1:C12"/>
  <sheetViews>
    <sheetView showGridLines="0" zoomScale="120" zoomScaleNormal="120" workbookViewId="0">
      <selection activeCell="G1" sqref="G1:G11"/>
    </sheetView>
  </sheetViews>
  <sheetFormatPr defaultRowHeight="14.4" x14ac:dyDescent="0.3"/>
  <cols>
    <col min="1" max="1" width="37" style="17" customWidth="1"/>
    <col min="2" max="2" width="38.33203125" style="17" bestFit="1" customWidth="1"/>
    <col min="3" max="3" width="29.88671875" bestFit="1" customWidth="1"/>
  </cols>
  <sheetData>
    <row r="1" spans="1:3" x14ac:dyDescent="0.3">
      <c r="B1" s="60" t="s">
        <v>309</v>
      </c>
      <c r="C1" s="60" t="s">
        <v>310</v>
      </c>
    </row>
    <row r="2" spans="1:3" x14ac:dyDescent="0.3">
      <c r="A2" s="67" t="s">
        <v>251</v>
      </c>
      <c r="B2" s="29" t="s">
        <v>255</v>
      </c>
      <c r="C2" s="29" t="s">
        <v>298</v>
      </c>
    </row>
    <row r="3" spans="1:3" x14ac:dyDescent="0.3">
      <c r="A3" s="67"/>
      <c r="B3" s="29" t="s">
        <v>253</v>
      </c>
      <c r="C3" s="29" t="s">
        <v>299</v>
      </c>
    </row>
    <row r="4" spans="1:3" x14ac:dyDescent="0.3">
      <c r="A4" s="67"/>
      <c r="B4" s="29" t="s">
        <v>252</v>
      </c>
      <c r="C4" s="29" t="s">
        <v>300</v>
      </c>
    </row>
    <row r="5" spans="1:3" ht="28.8" x14ac:dyDescent="0.3">
      <c r="A5" s="68" t="s">
        <v>301</v>
      </c>
      <c r="B5" s="57" t="s">
        <v>256</v>
      </c>
      <c r="C5" s="58" t="s">
        <v>302</v>
      </c>
    </row>
    <row r="6" spans="1:3" ht="28.8" x14ac:dyDescent="0.3">
      <c r="A6" s="68"/>
      <c r="B6" s="57" t="s">
        <v>314</v>
      </c>
      <c r="C6" s="57" t="s">
        <v>303</v>
      </c>
    </row>
    <row r="7" spans="1:3" ht="28.8" x14ac:dyDescent="0.3">
      <c r="A7" s="69" t="s">
        <v>257</v>
      </c>
      <c r="B7" s="28" t="s">
        <v>260</v>
      </c>
      <c r="C7" s="28" t="s">
        <v>304</v>
      </c>
    </row>
    <row r="8" spans="1:3" ht="28.8" x14ac:dyDescent="0.3">
      <c r="A8" s="69"/>
      <c r="B8" s="28" t="s">
        <v>261</v>
      </c>
      <c r="C8" s="28" t="s">
        <v>305</v>
      </c>
    </row>
    <row r="9" spans="1:3" ht="28.8" x14ac:dyDescent="0.3">
      <c r="A9" s="33" t="s">
        <v>258</v>
      </c>
      <c r="B9" s="30" t="s">
        <v>259</v>
      </c>
      <c r="C9" s="30" t="s">
        <v>306</v>
      </c>
    </row>
    <row r="10" spans="1:3" ht="57.6" x14ac:dyDescent="0.3">
      <c r="A10" s="70" t="s">
        <v>262</v>
      </c>
      <c r="B10" s="31" t="s">
        <v>270</v>
      </c>
      <c r="C10" s="31" t="s">
        <v>307</v>
      </c>
    </row>
    <row r="11" spans="1:3" ht="43.2" x14ac:dyDescent="0.3">
      <c r="A11" s="70"/>
      <c r="B11" s="31" t="s">
        <v>264</v>
      </c>
      <c r="C11" s="59" t="s">
        <v>317</v>
      </c>
    </row>
    <row r="12" spans="1:3" ht="43.2" x14ac:dyDescent="0.3">
      <c r="A12" s="70"/>
      <c r="B12" s="31" t="s">
        <v>263</v>
      </c>
      <c r="C12" s="31" t="s">
        <v>308</v>
      </c>
    </row>
  </sheetData>
  <mergeCells count="4">
    <mergeCell ref="A2:A4"/>
    <mergeCell ref="A5:A6"/>
    <mergeCell ref="A7:A8"/>
    <mergeCell ref="A10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CD94-AE5F-4D36-89D8-F373F750057D}">
  <sheetPr>
    <tabColor theme="7" tint="0.79998168889431442"/>
  </sheetPr>
  <dimension ref="A1:AB198"/>
  <sheetViews>
    <sheetView workbookViewId="0">
      <selection activeCell="S31" sqref="S31"/>
    </sheetView>
  </sheetViews>
  <sheetFormatPr defaultRowHeight="14.4" x14ac:dyDescent="0.3"/>
  <cols>
    <col min="2" max="2" width="10.6640625" bestFit="1" customWidth="1"/>
    <col min="3" max="3" width="10.6640625" customWidth="1"/>
    <col min="4" max="5" width="17.5546875" customWidth="1"/>
    <col min="6" max="6" width="29.109375" customWidth="1"/>
    <col min="7" max="8" width="17" customWidth="1"/>
    <col min="9" max="9" width="12.5546875" customWidth="1"/>
    <col min="10" max="10" width="14.33203125" customWidth="1"/>
    <col min="11" max="11" width="16" bestFit="1" customWidth="1"/>
    <col min="12" max="12" width="30.6640625" bestFit="1" customWidth="1"/>
    <col min="13" max="13" width="30.6640625" customWidth="1"/>
    <col min="14" max="14" width="21.109375" bestFit="1" customWidth="1"/>
    <col min="15" max="15" width="31.5546875" bestFit="1" customWidth="1"/>
    <col min="17" max="17" width="21.33203125" customWidth="1"/>
    <col min="18" max="18" width="44.44140625" bestFit="1" customWidth="1"/>
    <col min="19" max="19" width="37.44140625" bestFit="1" customWidth="1"/>
    <col min="20" max="22" width="23.88671875" bestFit="1" customWidth="1"/>
    <col min="23" max="23" width="13.109375" bestFit="1" customWidth="1"/>
    <col min="24" max="24" width="22.6640625" customWidth="1"/>
    <col min="25" max="25" width="30.109375" bestFit="1" customWidth="1"/>
    <col min="26" max="26" width="28.109375" bestFit="1" customWidth="1"/>
    <col min="27" max="27" width="38.5546875" bestFit="1" customWidth="1"/>
  </cols>
  <sheetData>
    <row r="1" spans="1:27" x14ac:dyDescent="0.3">
      <c r="C1" s="49"/>
      <c r="D1" s="77" t="s">
        <v>316</v>
      </c>
      <c r="E1" s="77"/>
      <c r="F1" s="77"/>
      <c r="G1" s="78" t="s">
        <v>271</v>
      </c>
      <c r="H1" s="78"/>
      <c r="I1" s="78"/>
      <c r="J1" s="79" t="s">
        <v>272</v>
      </c>
      <c r="K1" s="79"/>
      <c r="L1" s="72"/>
      <c r="M1" s="73"/>
      <c r="N1" s="80"/>
      <c r="O1" s="81"/>
    </row>
    <row r="2" spans="1:27" x14ac:dyDescent="0.3">
      <c r="A2" t="s">
        <v>211</v>
      </c>
      <c r="B2" t="s">
        <v>6</v>
      </c>
      <c r="C2" s="46" t="s">
        <v>280</v>
      </c>
      <c r="D2" s="36" t="s">
        <v>220</v>
      </c>
      <c r="E2" s="36" t="s">
        <v>221</v>
      </c>
      <c r="F2" s="36" t="s">
        <v>7</v>
      </c>
      <c r="G2" s="37" t="s">
        <v>220</v>
      </c>
      <c r="H2" s="37" t="s">
        <v>221</v>
      </c>
      <c r="I2" s="37" t="s">
        <v>7</v>
      </c>
      <c r="J2" s="39" t="s">
        <v>220</v>
      </c>
      <c r="K2" s="39" t="s">
        <v>221</v>
      </c>
      <c r="L2" s="44" t="s">
        <v>279</v>
      </c>
      <c r="M2" s="44" t="s">
        <v>288</v>
      </c>
      <c r="N2" s="48" t="s">
        <v>281</v>
      </c>
      <c r="O2" s="48" t="s">
        <v>282</v>
      </c>
      <c r="S2" t="s">
        <v>272</v>
      </c>
      <c r="T2" t="s">
        <v>277</v>
      </c>
    </row>
    <row r="3" spans="1:27" x14ac:dyDescent="0.3">
      <c r="A3">
        <f>YEAR(B3)</f>
        <v>2019</v>
      </c>
      <c r="B3" t="s">
        <v>14</v>
      </c>
      <c r="C3" s="45">
        <v>7630.8478180000002</v>
      </c>
      <c r="D3" s="34">
        <v>40.629377873700001</v>
      </c>
      <c r="E3" s="34">
        <v>-703.06810261136718</v>
      </c>
      <c r="F3" s="34">
        <v>-4543.0259999999998</v>
      </c>
      <c r="G3" s="35">
        <v>1872.321561</v>
      </c>
      <c r="H3" s="35">
        <v>60091.290821484377</v>
      </c>
      <c r="I3" s="35">
        <v>60</v>
      </c>
      <c r="J3" s="38">
        <f>D3*$I3</f>
        <v>2437.7626724219999</v>
      </c>
      <c r="K3" s="38">
        <f>E3*$I3</f>
        <v>-42184.086156682031</v>
      </c>
      <c r="L3" s="43">
        <f t="shared" ref="L3:L34" si="0">F3-$F$3</f>
        <v>0</v>
      </c>
      <c r="M3" s="50">
        <f>C3-L3</f>
        <v>7630.8478180000002</v>
      </c>
      <c r="N3" s="47">
        <f>C3*I3</f>
        <v>457850.86908000003</v>
      </c>
      <c r="O3" s="47">
        <f>M3*60</f>
        <v>457850.86908000003</v>
      </c>
      <c r="R3" s="18" t="s">
        <v>242</v>
      </c>
      <c r="S3" t="s">
        <v>273</v>
      </c>
      <c r="T3" t="s">
        <v>274</v>
      </c>
      <c r="U3" s="24" t="s">
        <v>278</v>
      </c>
      <c r="W3" s="18" t="s">
        <v>242</v>
      </c>
      <c r="X3" t="s">
        <v>275</v>
      </c>
      <c r="Y3" t="s">
        <v>276</v>
      </c>
    </row>
    <row r="4" spans="1:27" x14ac:dyDescent="0.3">
      <c r="A4">
        <f t="shared" ref="A4:A67" si="1">YEAR(B4)</f>
        <v>2019</v>
      </c>
      <c r="B4" t="s">
        <v>15</v>
      </c>
      <c r="C4" s="45">
        <v>8013.8019729999996</v>
      </c>
      <c r="D4" s="34">
        <v>211.86654503350002</v>
      </c>
      <c r="E4" s="34">
        <v>-1479.4818963133641</v>
      </c>
      <c r="F4" s="34">
        <v>-4543.0259999999998</v>
      </c>
      <c r="G4" s="35">
        <v>9763.4352550000003</v>
      </c>
      <c r="H4" s="35">
        <v>126451.44412934736</v>
      </c>
      <c r="I4" s="35">
        <v>60</v>
      </c>
      <c r="J4" s="38">
        <f t="shared" ref="J4:J67" si="2">D4*$I4</f>
        <v>12711.99270201</v>
      </c>
      <c r="K4" s="38">
        <f t="shared" ref="K4:K67" si="3">E4*$I4</f>
        <v>-88768.913778801842</v>
      </c>
      <c r="L4" s="43">
        <f t="shared" si="0"/>
        <v>0</v>
      </c>
      <c r="M4" s="50">
        <f t="shared" ref="M4:M67" si="4">C4-L4</f>
        <v>8013.8019729999996</v>
      </c>
      <c r="N4" s="47">
        <f t="shared" ref="N4:N67" si="5">C4*I4</f>
        <v>480828.11838</v>
      </c>
      <c r="O4" s="47">
        <f t="shared" ref="O4:O67" si="6">M4*60</f>
        <v>480828.11838</v>
      </c>
      <c r="R4" s="19">
        <v>2019</v>
      </c>
      <c r="S4" s="40">
        <v>2254507.1684988723</v>
      </c>
      <c r="T4" s="40">
        <v>1731572.3260359997</v>
      </c>
      <c r="U4" s="41">
        <f>S4/T4</f>
        <v>1.3020000000000005</v>
      </c>
      <c r="W4" s="19">
        <v>2019</v>
      </c>
      <c r="X4" s="40">
        <v>-2918881.8187741945</v>
      </c>
      <c r="Y4" s="40">
        <v>4157951.3087951466</v>
      </c>
      <c r="Z4" s="42">
        <f>X4/Y4</f>
        <v>-0.7020000000000004</v>
      </c>
    </row>
    <row r="5" spans="1:27" x14ac:dyDescent="0.3">
      <c r="A5">
        <f t="shared" si="1"/>
        <v>2019</v>
      </c>
      <c r="B5" t="s">
        <v>16</v>
      </c>
      <c r="C5" s="45">
        <v>7882.4004729999997</v>
      </c>
      <c r="D5" s="34">
        <v>350.84139020000003</v>
      </c>
      <c r="E5" s="34">
        <v>-1207.709410138249</v>
      </c>
      <c r="F5" s="34">
        <v>-4543.0259999999998</v>
      </c>
      <c r="G5" s="35">
        <v>16167.806</v>
      </c>
      <c r="H5" s="35">
        <v>103223.02650754264</v>
      </c>
      <c r="I5" s="35">
        <v>60</v>
      </c>
      <c r="J5" s="38">
        <f t="shared" si="2"/>
        <v>21050.483412000001</v>
      </c>
      <c r="K5" s="38">
        <f t="shared" si="3"/>
        <v>-72462.564608294939</v>
      </c>
      <c r="L5" s="43">
        <f t="shared" si="0"/>
        <v>0</v>
      </c>
      <c r="M5" s="50">
        <f t="shared" si="4"/>
        <v>7882.4004729999997</v>
      </c>
      <c r="N5" s="47">
        <f t="shared" si="5"/>
        <v>472944.02837999997</v>
      </c>
      <c r="O5" s="47">
        <f t="shared" si="6"/>
        <v>472944.02837999997</v>
      </c>
      <c r="R5" s="19">
        <v>2020</v>
      </c>
      <c r="S5" s="40">
        <v>4087779.6025010147</v>
      </c>
      <c r="T5" s="40">
        <v>2847466.2758099991</v>
      </c>
      <c r="U5" s="41">
        <f t="shared" ref="U5:U7" si="7">S5/T5</f>
        <v>1.4355849048074125</v>
      </c>
      <c r="W5" s="19">
        <v>2020</v>
      </c>
      <c r="X5" s="40">
        <v>-2560724.2483366374</v>
      </c>
      <c r="Y5" s="40">
        <v>3364568.3681975133</v>
      </c>
      <c r="Z5" s="42">
        <f t="shared" ref="Z5:Z7" si="8">X5/Y5</f>
        <v>-0.76108551472487507</v>
      </c>
    </row>
    <row r="6" spans="1:27" x14ac:dyDescent="0.3">
      <c r="A6">
        <f t="shared" si="1"/>
        <v>2019</v>
      </c>
      <c r="B6" t="s">
        <v>17</v>
      </c>
      <c r="C6" s="45">
        <v>7906.8706510000002</v>
      </c>
      <c r="D6" s="34">
        <v>351.36154636100002</v>
      </c>
      <c r="E6" s="34">
        <v>-2142.2764892473119</v>
      </c>
      <c r="F6" s="34">
        <v>-4543.0259999999998</v>
      </c>
      <c r="G6" s="35">
        <v>16191.776330000001</v>
      </c>
      <c r="H6" s="35">
        <v>183100.55463652237</v>
      </c>
      <c r="I6" s="35">
        <v>60</v>
      </c>
      <c r="J6" s="38">
        <f t="shared" si="2"/>
        <v>21081.69278166</v>
      </c>
      <c r="K6" s="38">
        <f t="shared" si="3"/>
        <v>-128536.58935483871</v>
      </c>
      <c r="L6" s="43">
        <f t="shared" si="0"/>
        <v>0</v>
      </c>
      <c r="M6" s="50">
        <f t="shared" si="4"/>
        <v>7906.8706510000002</v>
      </c>
      <c r="N6" s="47">
        <f t="shared" si="5"/>
        <v>474412.23905999999</v>
      </c>
      <c r="O6" s="47">
        <f t="shared" si="6"/>
        <v>474412.23905999999</v>
      </c>
      <c r="R6" s="19">
        <v>2021</v>
      </c>
      <c r="S6" s="40">
        <v>8797882.5791145265</v>
      </c>
      <c r="T6" s="40">
        <v>5435621.2688699998</v>
      </c>
      <c r="U6" s="41">
        <f t="shared" si="7"/>
        <v>1.6185606288466636</v>
      </c>
      <c r="W6" s="19">
        <v>2021</v>
      </c>
      <c r="X6" s="40">
        <v>-1637846.8498036875</v>
      </c>
      <c r="Y6" s="40">
        <v>1875133.1567411085</v>
      </c>
      <c r="Z6" s="42">
        <f t="shared" si="8"/>
        <v>-0.87345628971234601</v>
      </c>
    </row>
    <row r="7" spans="1:27" x14ac:dyDescent="0.3">
      <c r="A7">
        <f t="shared" si="1"/>
        <v>2019</v>
      </c>
      <c r="B7" t="s">
        <v>18</v>
      </c>
      <c r="C7" s="45">
        <v>7911.8987690000004</v>
      </c>
      <c r="D7" s="34">
        <v>388.13655957999998</v>
      </c>
      <c r="E7" s="34">
        <v>-1685.1204416282644</v>
      </c>
      <c r="F7" s="34">
        <v>-4543.0259999999998</v>
      </c>
      <c r="G7" s="35">
        <v>17886.4774</v>
      </c>
      <c r="H7" s="35">
        <v>144027.38817335592</v>
      </c>
      <c r="I7" s="35">
        <v>60</v>
      </c>
      <c r="J7" s="38">
        <f t="shared" si="2"/>
        <v>23288.1935748</v>
      </c>
      <c r="K7" s="38">
        <f t="shared" si="3"/>
        <v>-101107.22649769587</v>
      </c>
      <c r="L7" s="43">
        <f t="shared" si="0"/>
        <v>0</v>
      </c>
      <c r="M7" s="50">
        <f t="shared" si="4"/>
        <v>7911.8987690000004</v>
      </c>
      <c r="N7" s="47">
        <f t="shared" si="5"/>
        <v>474713.92614</v>
      </c>
      <c r="O7" s="47">
        <f t="shared" si="6"/>
        <v>474713.92614</v>
      </c>
      <c r="R7" s="19">
        <v>2022</v>
      </c>
      <c r="S7" s="40">
        <v>9788717.4564821608</v>
      </c>
      <c r="T7" s="40">
        <v>5638662.1293100016</v>
      </c>
      <c r="U7" s="41">
        <f t="shared" si="7"/>
        <v>1.7359999999999995</v>
      </c>
      <c r="W7" s="19">
        <v>2022</v>
      </c>
      <c r="X7" s="40">
        <v>-821813.53750291863</v>
      </c>
      <c r="Y7" s="40">
        <v>878005.91613559693</v>
      </c>
      <c r="Z7" s="42">
        <f t="shared" si="8"/>
        <v>-0.93599999999999994</v>
      </c>
    </row>
    <row r="8" spans="1:27" x14ac:dyDescent="0.3">
      <c r="A8">
        <f t="shared" si="1"/>
        <v>2019</v>
      </c>
      <c r="B8" t="s">
        <v>19</v>
      </c>
      <c r="C8" s="45">
        <v>8083.1900100000003</v>
      </c>
      <c r="D8" s="34">
        <v>362.71677813000002</v>
      </c>
      <c r="E8" s="34">
        <v>-1345.2032964669741</v>
      </c>
      <c r="F8" s="34">
        <v>-4543.0259999999998</v>
      </c>
      <c r="G8" s="35">
        <v>16715.0589</v>
      </c>
      <c r="H8" s="35">
        <v>114974.64072367299</v>
      </c>
      <c r="I8" s="35">
        <v>60</v>
      </c>
      <c r="J8" s="38">
        <f t="shared" si="2"/>
        <v>21763.0066878</v>
      </c>
      <c r="K8" s="38">
        <f t="shared" si="3"/>
        <v>-80712.197788018442</v>
      </c>
      <c r="L8" s="43">
        <f t="shared" si="0"/>
        <v>0</v>
      </c>
      <c r="M8" s="50">
        <f t="shared" si="4"/>
        <v>8083.1900100000003</v>
      </c>
      <c r="N8" s="47">
        <f t="shared" si="5"/>
        <v>484991.40059999999</v>
      </c>
      <c r="O8" s="47">
        <f t="shared" si="6"/>
        <v>484991.40059999999</v>
      </c>
      <c r="R8" s="19" t="s">
        <v>243</v>
      </c>
      <c r="S8" s="40">
        <v>24928886.806596573</v>
      </c>
      <c r="T8" s="40">
        <v>15653322.000025999</v>
      </c>
      <c r="U8" s="41"/>
      <c r="W8" s="19" t="s">
        <v>243</v>
      </c>
      <c r="X8" s="40">
        <v>-7939266.4544174373</v>
      </c>
      <c r="Y8" s="40">
        <v>10275658.749869365</v>
      </c>
      <c r="Z8" s="42"/>
    </row>
    <row r="9" spans="1:27" x14ac:dyDescent="0.3">
      <c r="A9">
        <f t="shared" si="1"/>
        <v>2019</v>
      </c>
      <c r="B9" t="s">
        <v>20</v>
      </c>
      <c r="C9" s="45">
        <v>8142.8570170000003</v>
      </c>
      <c r="D9" s="34">
        <v>320.00248337400001</v>
      </c>
      <c r="E9" s="34">
        <v>-1313.9396943164365</v>
      </c>
      <c r="F9" s="34">
        <v>-4543.0259999999998</v>
      </c>
      <c r="G9" s="35">
        <v>14746.658219999999</v>
      </c>
      <c r="H9" s="35">
        <v>112302.5379757638</v>
      </c>
      <c r="I9" s="35">
        <v>60</v>
      </c>
      <c r="J9" s="38">
        <f t="shared" si="2"/>
        <v>19200.149002440001</v>
      </c>
      <c r="K9" s="38">
        <f t="shared" si="3"/>
        <v>-78836.381658986196</v>
      </c>
      <c r="L9" s="43">
        <f t="shared" si="0"/>
        <v>0</v>
      </c>
      <c r="M9" s="50">
        <f t="shared" si="4"/>
        <v>8142.8570170000003</v>
      </c>
      <c r="N9" s="47">
        <f t="shared" si="5"/>
        <v>488571.42102000001</v>
      </c>
      <c r="O9" s="47">
        <f t="shared" si="6"/>
        <v>488571.42102000001</v>
      </c>
      <c r="S9" s="4"/>
      <c r="T9" s="4"/>
    </row>
    <row r="10" spans="1:27" x14ac:dyDescent="0.3">
      <c r="A10">
        <f t="shared" si="1"/>
        <v>2019</v>
      </c>
      <c r="B10" t="s">
        <v>21</v>
      </c>
      <c r="C10" s="45">
        <v>10155.44529</v>
      </c>
      <c r="D10" s="34">
        <v>314.46486731800002</v>
      </c>
      <c r="E10" s="34">
        <v>-1118.0038095238097</v>
      </c>
      <c r="F10" s="34">
        <v>-4543.0259999999998</v>
      </c>
      <c r="G10" s="35">
        <v>14491.46854</v>
      </c>
      <c r="H10" s="35">
        <v>95555.881155881158</v>
      </c>
      <c r="I10" s="35">
        <v>60</v>
      </c>
      <c r="J10" s="38">
        <f t="shared" si="2"/>
        <v>18867.892039080001</v>
      </c>
      <c r="K10" s="38">
        <f t="shared" si="3"/>
        <v>-67080.228571428583</v>
      </c>
      <c r="L10" s="43">
        <f t="shared" si="0"/>
        <v>0</v>
      </c>
      <c r="M10" s="50">
        <f t="shared" si="4"/>
        <v>10155.44529</v>
      </c>
      <c r="N10" s="47">
        <f t="shared" si="5"/>
        <v>609326.71739999996</v>
      </c>
      <c r="O10" s="47">
        <f t="shared" si="6"/>
        <v>609326.71739999996</v>
      </c>
    </row>
    <row r="11" spans="1:27" x14ac:dyDescent="0.3">
      <c r="A11">
        <f t="shared" si="1"/>
        <v>2019</v>
      </c>
      <c r="B11" t="s">
        <v>22</v>
      </c>
      <c r="C11" s="45">
        <v>7331.98909</v>
      </c>
      <c r="D11" s="34">
        <v>307.18432983000002</v>
      </c>
      <c r="E11" s="34">
        <v>-1539.5586927803379</v>
      </c>
      <c r="F11" s="34">
        <v>-4543.0259999999998</v>
      </c>
      <c r="G11" s="35">
        <v>14155.9599</v>
      </c>
      <c r="H11" s="35">
        <v>131586.21305814854</v>
      </c>
      <c r="I11" s="35">
        <v>60</v>
      </c>
      <c r="J11" s="38">
        <f t="shared" si="2"/>
        <v>18431.059789800001</v>
      </c>
      <c r="K11" s="38">
        <f t="shared" si="3"/>
        <v>-92373.521566820273</v>
      </c>
      <c r="L11" s="43">
        <f t="shared" si="0"/>
        <v>0</v>
      </c>
      <c r="M11" s="50">
        <f t="shared" si="4"/>
        <v>7331.98909</v>
      </c>
      <c r="N11" s="47">
        <f t="shared" si="5"/>
        <v>439919.34539999999</v>
      </c>
      <c r="O11" s="47">
        <f t="shared" si="6"/>
        <v>439919.34539999999</v>
      </c>
    </row>
    <row r="12" spans="1:27" x14ac:dyDescent="0.3">
      <c r="A12">
        <f t="shared" si="1"/>
        <v>2019</v>
      </c>
      <c r="B12" t="s">
        <v>23</v>
      </c>
      <c r="C12" s="45">
        <v>7943.4083129999999</v>
      </c>
      <c r="D12" s="34">
        <v>299.28389126299999</v>
      </c>
      <c r="E12" s="34">
        <v>-1631.9880683563752</v>
      </c>
      <c r="F12" s="34">
        <v>-4543.0259999999998</v>
      </c>
      <c r="G12" s="35">
        <v>13791.884389999999</v>
      </c>
      <c r="H12" s="35">
        <v>139486.15968857906</v>
      </c>
      <c r="I12" s="35">
        <v>60</v>
      </c>
      <c r="J12" s="38">
        <f t="shared" si="2"/>
        <v>17957.033475780001</v>
      </c>
      <c r="K12" s="38">
        <f t="shared" si="3"/>
        <v>-97919.284101382509</v>
      </c>
      <c r="L12" s="43">
        <f t="shared" si="0"/>
        <v>0</v>
      </c>
      <c r="M12" s="50">
        <f t="shared" si="4"/>
        <v>7943.4083129999999</v>
      </c>
      <c r="N12" s="47">
        <f t="shared" si="5"/>
        <v>476604.49878000002</v>
      </c>
      <c r="O12" s="47">
        <f t="shared" si="6"/>
        <v>476604.49878000002</v>
      </c>
    </row>
    <row r="13" spans="1:27" x14ac:dyDescent="0.3">
      <c r="A13">
        <f t="shared" si="1"/>
        <v>2019</v>
      </c>
      <c r="B13" t="s">
        <v>24</v>
      </c>
      <c r="C13" s="45">
        <v>8281.2978829999993</v>
      </c>
      <c r="D13" s="34">
        <v>289.58777378999997</v>
      </c>
      <c r="E13" s="34">
        <v>-1713.5234877112136</v>
      </c>
      <c r="F13" s="34">
        <v>-4543.0259999999998</v>
      </c>
      <c r="G13" s="35">
        <v>13345.0587</v>
      </c>
      <c r="H13" s="35">
        <v>146454.99894967637</v>
      </c>
      <c r="I13" s="35">
        <v>60</v>
      </c>
      <c r="J13" s="38">
        <f t="shared" si="2"/>
        <v>17375.266427399998</v>
      </c>
      <c r="K13" s="38">
        <f t="shared" si="3"/>
        <v>-102811.40926267282</v>
      </c>
      <c r="L13" s="43">
        <f t="shared" si="0"/>
        <v>0</v>
      </c>
      <c r="M13" s="50">
        <f t="shared" si="4"/>
        <v>8281.2978829999993</v>
      </c>
      <c r="N13" s="47">
        <f t="shared" si="5"/>
        <v>496877.87297999999</v>
      </c>
      <c r="O13" s="47">
        <f t="shared" si="6"/>
        <v>496877.87297999999</v>
      </c>
    </row>
    <row r="14" spans="1:27" x14ac:dyDescent="0.3">
      <c r="A14">
        <f t="shared" si="1"/>
        <v>2019</v>
      </c>
      <c r="B14" t="s">
        <v>25</v>
      </c>
      <c r="C14" s="45">
        <v>7716.1373519999997</v>
      </c>
      <c r="D14" s="34">
        <v>267.77437154300003</v>
      </c>
      <c r="E14" s="34">
        <v>-1795.5072480798772</v>
      </c>
      <c r="F14" s="34">
        <v>-4543.0259999999998</v>
      </c>
      <c r="G14" s="35">
        <v>12339.83279</v>
      </c>
      <c r="H14" s="35">
        <v>153462.15795554506</v>
      </c>
      <c r="I14" s="35">
        <v>60</v>
      </c>
      <c r="J14" s="38">
        <f t="shared" si="2"/>
        <v>16066.462292580001</v>
      </c>
      <c r="K14" s="38">
        <f t="shared" si="3"/>
        <v>-107730.43488479263</v>
      </c>
      <c r="L14" s="43">
        <f t="shared" si="0"/>
        <v>0</v>
      </c>
      <c r="M14" s="50">
        <f t="shared" si="4"/>
        <v>7716.1373519999997</v>
      </c>
      <c r="N14" s="47">
        <f t="shared" si="5"/>
        <v>462968.24111999996</v>
      </c>
      <c r="O14" s="47">
        <f t="shared" si="6"/>
        <v>462968.24111999996</v>
      </c>
    </row>
    <row r="15" spans="1:27" x14ac:dyDescent="0.3">
      <c r="A15">
        <f t="shared" si="1"/>
        <v>2019</v>
      </c>
      <c r="B15" t="s">
        <v>26</v>
      </c>
      <c r="C15" s="45">
        <v>8061.7367039999999</v>
      </c>
      <c r="D15" s="34">
        <v>280.89066008499998</v>
      </c>
      <c r="E15" s="34">
        <v>-2018.3342634408605</v>
      </c>
      <c r="F15" s="34">
        <v>-4543.0259999999998</v>
      </c>
      <c r="G15" s="35">
        <v>12944.270049999999</v>
      </c>
      <c r="H15" s="35">
        <v>172507.20200349233</v>
      </c>
      <c r="I15" s="35">
        <v>60</v>
      </c>
      <c r="J15" s="38">
        <f t="shared" si="2"/>
        <v>16853.4396051</v>
      </c>
      <c r="K15" s="38">
        <f t="shared" si="3"/>
        <v>-121100.05580645162</v>
      </c>
      <c r="L15" s="43">
        <f t="shared" si="0"/>
        <v>0</v>
      </c>
      <c r="M15" s="50">
        <f t="shared" si="4"/>
        <v>8061.7367039999999</v>
      </c>
      <c r="N15" s="47">
        <f t="shared" si="5"/>
        <v>483704.20224000001</v>
      </c>
      <c r="O15" s="47">
        <f t="shared" si="6"/>
        <v>483704.20224000001</v>
      </c>
      <c r="R15" s="18" t="s">
        <v>242</v>
      </c>
      <c r="S15" t="s">
        <v>283</v>
      </c>
      <c r="W15" s="18" t="s">
        <v>242</v>
      </c>
      <c r="X15" t="s">
        <v>289</v>
      </c>
      <c r="Y15" t="s">
        <v>290</v>
      </c>
      <c r="Z15" t="s">
        <v>284</v>
      </c>
      <c r="AA15" t="s">
        <v>285</v>
      </c>
    </row>
    <row r="16" spans="1:27" x14ac:dyDescent="0.3">
      <c r="A16">
        <f t="shared" si="1"/>
        <v>2019</v>
      </c>
      <c r="B16" t="s">
        <v>27</v>
      </c>
      <c r="C16" s="45">
        <v>8095.9279100000003</v>
      </c>
      <c r="D16" s="34">
        <v>278.67154712600001</v>
      </c>
      <c r="E16" s="34">
        <v>-1810.2940652841783</v>
      </c>
      <c r="F16" s="34">
        <v>-4543.0259999999998</v>
      </c>
      <c r="G16" s="35">
        <v>12842.00678</v>
      </c>
      <c r="H16" s="35">
        <v>154725.9884858272</v>
      </c>
      <c r="I16" s="35">
        <v>60</v>
      </c>
      <c r="J16" s="38">
        <f t="shared" si="2"/>
        <v>16720.292827559999</v>
      </c>
      <c r="K16" s="38">
        <f t="shared" si="3"/>
        <v>-108617.64391705069</v>
      </c>
      <c r="L16" s="43">
        <f t="shared" si="0"/>
        <v>0</v>
      </c>
      <c r="M16" s="50">
        <f t="shared" si="4"/>
        <v>8095.9279100000003</v>
      </c>
      <c r="N16" s="47">
        <f t="shared" si="5"/>
        <v>485755.67460000003</v>
      </c>
      <c r="O16" s="47">
        <f t="shared" si="6"/>
        <v>485755.67460000003</v>
      </c>
      <c r="R16" s="19">
        <v>60</v>
      </c>
      <c r="S16" s="40">
        <v>0</v>
      </c>
      <c r="W16" s="19">
        <v>2019</v>
      </c>
      <c r="X16" s="40">
        <v>615798.53754499974</v>
      </c>
      <c r="Y16" s="40">
        <v>615798.53754499974</v>
      </c>
      <c r="Z16" s="40">
        <v>36947912.252700001</v>
      </c>
      <c r="AA16" s="40">
        <v>36947912.252700001</v>
      </c>
    </row>
    <row r="17" spans="1:28" x14ac:dyDescent="0.3">
      <c r="A17">
        <f t="shared" si="1"/>
        <v>2019</v>
      </c>
      <c r="B17" t="s">
        <v>28</v>
      </c>
      <c r="C17" s="45">
        <v>8541.4192189999994</v>
      </c>
      <c r="D17" s="34">
        <v>341.054748356</v>
      </c>
      <c r="E17" s="34">
        <v>-2276.5131720430113</v>
      </c>
      <c r="F17" s="34">
        <v>-4543.0259999999998</v>
      </c>
      <c r="G17" s="35">
        <v>15716.80868</v>
      </c>
      <c r="H17" s="35">
        <v>194573.77538829154</v>
      </c>
      <c r="I17" s="35">
        <v>60</v>
      </c>
      <c r="J17" s="38">
        <f t="shared" si="2"/>
        <v>20463.284901359999</v>
      </c>
      <c r="K17" s="38">
        <f t="shared" si="3"/>
        <v>-136590.79032258067</v>
      </c>
      <c r="L17" s="43">
        <f t="shared" si="0"/>
        <v>0</v>
      </c>
      <c r="M17" s="50">
        <f t="shared" si="4"/>
        <v>8541.4192189999994</v>
      </c>
      <c r="N17" s="47">
        <f t="shared" si="5"/>
        <v>512485.15313999995</v>
      </c>
      <c r="O17" s="47">
        <f t="shared" si="6"/>
        <v>512485.15313999995</v>
      </c>
      <c r="Q17">
        <f>R17-R16</f>
        <v>4</v>
      </c>
      <c r="R17" s="19">
        <v>64</v>
      </c>
      <c r="S17" s="40">
        <v>-6965.9732000000067</v>
      </c>
      <c r="T17" s="5"/>
      <c r="W17" s="19">
        <v>2020</v>
      </c>
      <c r="X17" s="40">
        <v>684986.60194199986</v>
      </c>
      <c r="Y17" s="40">
        <v>709973.2449419999</v>
      </c>
      <c r="Z17" s="40">
        <v>45516745.168104008</v>
      </c>
      <c r="AA17" s="40">
        <v>42598394.696520008</v>
      </c>
    </row>
    <row r="18" spans="1:28" x14ac:dyDescent="0.3">
      <c r="A18">
        <f t="shared" si="1"/>
        <v>2019</v>
      </c>
      <c r="B18" t="s">
        <v>29</v>
      </c>
      <c r="C18" s="45">
        <v>8766.3437250000006</v>
      </c>
      <c r="D18" s="34">
        <v>297.85507233999999</v>
      </c>
      <c r="E18" s="34">
        <v>-1792.9177841781877</v>
      </c>
      <c r="F18" s="34">
        <v>-4543.0259999999998</v>
      </c>
      <c r="G18" s="35">
        <v>13726.040199999999</v>
      </c>
      <c r="H18" s="35">
        <v>153240.83625454595</v>
      </c>
      <c r="I18" s="35">
        <v>60</v>
      </c>
      <c r="J18" s="38">
        <f t="shared" si="2"/>
        <v>17871.304340399998</v>
      </c>
      <c r="K18" s="38">
        <f t="shared" si="3"/>
        <v>-107575.06705069126</v>
      </c>
      <c r="L18" s="43">
        <f t="shared" si="0"/>
        <v>0</v>
      </c>
      <c r="M18" s="50">
        <f t="shared" si="4"/>
        <v>8766.3437250000006</v>
      </c>
      <c r="N18" s="47">
        <f t="shared" si="5"/>
        <v>525980.62349999999</v>
      </c>
      <c r="O18" s="47">
        <f t="shared" si="6"/>
        <v>525980.62349999999</v>
      </c>
      <c r="Q18">
        <v>7</v>
      </c>
      <c r="R18" s="19">
        <v>67</v>
      </c>
      <c r="S18" s="40">
        <v>-11660.433400000016</v>
      </c>
      <c r="T18" s="5"/>
      <c r="W18" s="19">
        <v>2021</v>
      </c>
      <c r="X18" s="40">
        <v>708278.18813700019</v>
      </c>
      <c r="Y18" s="40">
        <v>767943.2629369999</v>
      </c>
      <c r="Z18" s="40">
        <v>53237198.577102013</v>
      </c>
      <c r="AA18" s="40">
        <v>46076595.776220001</v>
      </c>
    </row>
    <row r="19" spans="1:28" x14ac:dyDescent="0.3">
      <c r="A19">
        <f t="shared" si="1"/>
        <v>2019</v>
      </c>
      <c r="B19" t="s">
        <v>30</v>
      </c>
      <c r="C19" s="45">
        <v>8536.0558920000003</v>
      </c>
      <c r="D19" s="34">
        <v>369.430538743</v>
      </c>
      <c r="E19" s="34">
        <v>-1296.2204838709679</v>
      </c>
      <c r="F19" s="34">
        <v>-4543.0259999999998</v>
      </c>
      <c r="G19" s="35">
        <v>17024.448789999999</v>
      </c>
      <c r="H19" s="35">
        <v>110788.07554452716</v>
      </c>
      <c r="I19" s="35">
        <v>60</v>
      </c>
      <c r="J19" s="38">
        <f t="shared" si="2"/>
        <v>22165.832324579998</v>
      </c>
      <c r="K19" s="38">
        <f t="shared" si="3"/>
        <v>-77773.229032258067</v>
      </c>
      <c r="L19" s="43">
        <f t="shared" si="0"/>
        <v>0</v>
      </c>
      <c r="M19" s="50">
        <f t="shared" si="4"/>
        <v>8536.0558920000003</v>
      </c>
      <c r="N19" s="47">
        <f t="shared" si="5"/>
        <v>512163.35352</v>
      </c>
      <c r="O19" s="47">
        <f t="shared" si="6"/>
        <v>512163.35352</v>
      </c>
      <c r="Q19">
        <v>14</v>
      </c>
      <c r="R19" s="19">
        <v>74</v>
      </c>
      <c r="S19" s="40">
        <v>-50881.891200000064</v>
      </c>
      <c r="T19" s="5"/>
      <c r="W19" s="19">
        <v>2022</v>
      </c>
      <c r="X19" s="40">
        <v>553300.67238799983</v>
      </c>
      <c r="Y19" s="40">
        <v>613874.352388</v>
      </c>
      <c r="Z19" s="40">
        <v>44264053.791040003</v>
      </c>
      <c r="AA19" s="40">
        <v>36832461.143280007</v>
      </c>
    </row>
    <row r="20" spans="1:28" x14ac:dyDescent="0.3">
      <c r="A20">
        <f t="shared" si="1"/>
        <v>2019</v>
      </c>
      <c r="B20" t="s">
        <v>31</v>
      </c>
      <c r="C20" s="45">
        <v>8982.5528250000007</v>
      </c>
      <c r="D20" s="34">
        <v>724.60835234900003</v>
      </c>
      <c r="E20" s="34">
        <v>-1205.517638248848</v>
      </c>
      <c r="F20" s="34">
        <v>-4543.0259999999998</v>
      </c>
      <c r="G20" s="35">
        <v>33392.089970000001</v>
      </c>
      <c r="H20" s="35">
        <v>103035.69557682461</v>
      </c>
      <c r="I20" s="35">
        <v>60</v>
      </c>
      <c r="J20" s="38">
        <f t="shared" si="2"/>
        <v>43476.501140940003</v>
      </c>
      <c r="K20" s="38">
        <f t="shared" si="3"/>
        <v>-72331.058294930874</v>
      </c>
      <c r="L20" s="43">
        <f t="shared" si="0"/>
        <v>0</v>
      </c>
      <c r="M20" s="50">
        <f t="shared" si="4"/>
        <v>8982.5528250000007</v>
      </c>
      <c r="N20" s="47">
        <f t="shared" si="5"/>
        <v>538953.16950000008</v>
      </c>
      <c r="O20" s="47">
        <f t="shared" si="6"/>
        <v>538953.16950000008</v>
      </c>
      <c r="Q20">
        <v>20</v>
      </c>
      <c r="R20" s="19">
        <v>80</v>
      </c>
      <c r="S20" s="40">
        <v>-75717.100000000122</v>
      </c>
      <c r="T20" s="5"/>
      <c r="W20" s="19" t="s">
        <v>243</v>
      </c>
      <c r="X20" s="40">
        <v>2562364.0000119996</v>
      </c>
      <c r="Y20" s="40">
        <v>2707589.3978119995</v>
      </c>
      <c r="Z20" s="40">
        <v>179965909.78894603</v>
      </c>
      <c r="AA20" s="40">
        <v>162455363.86872</v>
      </c>
      <c r="AB20" s="1">
        <f>Z20/AA20</f>
        <v>1.1077868129634445</v>
      </c>
    </row>
    <row r="21" spans="1:28" x14ac:dyDescent="0.3">
      <c r="A21">
        <f t="shared" si="1"/>
        <v>2019</v>
      </c>
      <c r="B21" t="s">
        <v>32</v>
      </c>
      <c r="C21" s="45">
        <v>6400.781524</v>
      </c>
      <c r="D21" s="34">
        <v>828.74619881899991</v>
      </c>
      <c r="E21" s="34">
        <v>-601.985971044547</v>
      </c>
      <c r="F21" s="34">
        <v>-4543.0259999999998</v>
      </c>
      <c r="G21" s="35">
        <v>38191.069069999998</v>
      </c>
      <c r="H21" s="35">
        <v>51451.792396969824</v>
      </c>
      <c r="I21" s="35">
        <v>60</v>
      </c>
      <c r="J21" s="38">
        <f t="shared" si="2"/>
        <v>49724.771929139992</v>
      </c>
      <c r="K21" s="38">
        <f t="shared" si="3"/>
        <v>-36119.15826267282</v>
      </c>
      <c r="L21" s="43">
        <f t="shared" si="0"/>
        <v>0</v>
      </c>
      <c r="M21" s="50">
        <f t="shared" si="4"/>
        <v>6400.781524</v>
      </c>
      <c r="N21" s="47">
        <f t="shared" si="5"/>
        <v>384046.89143999998</v>
      </c>
      <c r="O21" s="47">
        <f t="shared" si="6"/>
        <v>384046.89143999998</v>
      </c>
      <c r="R21" s="19" t="s">
        <v>243</v>
      </c>
      <c r="S21" s="40">
        <v>-145225.39780000021</v>
      </c>
    </row>
    <row r="22" spans="1:28" x14ac:dyDescent="0.3">
      <c r="A22">
        <f t="shared" si="1"/>
        <v>2019</v>
      </c>
      <c r="B22" t="s">
        <v>33</v>
      </c>
      <c r="C22" s="45">
        <v>13755.57821</v>
      </c>
      <c r="D22" s="34">
        <v>988.57565158800003</v>
      </c>
      <c r="E22" s="34">
        <v>-1395.133241935484</v>
      </c>
      <c r="F22" s="34">
        <v>-4543.0259999999998</v>
      </c>
      <c r="G22" s="35">
        <v>45556.481639999998</v>
      </c>
      <c r="H22" s="35">
        <v>119242.15743038325</v>
      </c>
      <c r="I22" s="35">
        <v>60</v>
      </c>
      <c r="J22" s="38">
        <f t="shared" si="2"/>
        <v>59314.539095280001</v>
      </c>
      <c r="K22" s="38">
        <f t="shared" si="3"/>
        <v>-83707.994516129038</v>
      </c>
      <c r="L22" s="43">
        <f t="shared" si="0"/>
        <v>0</v>
      </c>
      <c r="M22" s="50">
        <f t="shared" si="4"/>
        <v>13755.57821</v>
      </c>
      <c r="N22" s="47">
        <f t="shared" si="5"/>
        <v>825334.69259999995</v>
      </c>
      <c r="O22" s="47">
        <f t="shared" si="6"/>
        <v>825334.69259999995</v>
      </c>
    </row>
    <row r="23" spans="1:28" x14ac:dyDescent="0.3">
      <c r="A23">
        <f t="shared" si="1"/>
        <v>2019</v>
      </c>
      <c r="B23" t="s">
        <v>34</v>
      </c>
      <c r="C23" s="45">
        <v>9916.1068460000006</v>
      </c>
      <c r="D23" s="34">
        <v>913.75477354700001</v>
      </c>
      <c r="E23" s="34">
        <v>-1343.2946059907836</v>
      </c>
      <c r="F23" s="34">
        <v>-4543.0259999999998</v>
      </c>
      <c r="G23" s="35">
        <v>42108.514909999998</v>
      </c>
      <c r="H23" s="35">
        <v>114811.50478553705</v>
      </c>
      <c r="I23" s="35">
        <v>60</v>
      </c>
      <c r="J23" s="38">
        <f t="shared" si="2"/>
        <v>54825.286412820002</v>
      </c>
      <c r="K23" s="38">
        <f t="shared" si="3"/>
        <v>-80597.67635944701</v>
      </c>
      <c r="L23" s="43">
        <f t="shared" si="0"/>
        <v>0</v>
      </c>
      <c r="M23" s="50">
        <f t="shared" si="4"/>
        <v>9916.1068460000006</v>
      </c>
      <c r="N23" s="47">
        <f t="shared" si="5"/>
        <v>594966.41076</v>
      </c>
      <c r="O23" s="47">
        <f t="shared" si="6"/>
        <v>594966.41076</v>
      </c>
    </row>
    <row r="24" spans="1:28" x14ac:dyDescent="0.3">
      <c r="A24">
        <f t="shared" si="1"/>
        <v>2019</v>
      </c>
      <c r="B24" t="s">
        <v>35</v>
      </c>
      <c r="C24" s="45">
        <v>9698.2217060000003</v>
      </c>
      <c r="D24" s="34">
        <v>827.74105829100006</v>
      </c>
      <c r="E24" s="34">
        <v>-1354.3884362519202</v>
      </c>
      <c r="F24" s="34">
        <v>-4543.0259999999998</v>
      </c>
      <c r="G24" s="35">
        <v>38144.749230000001</v>
      </c>
      <c r="H24" s="35">
        <v>115759.69540614703</v>
      </c>
      <c r="I24" s="35">
        <v>60</v>
      </c>
      <c r="J24" s="38">
        <f t="shared" si="2"/>
        <v>49664.463497460005</v>
      </c>
      <c r="K24" s="38">
        <f t="shared" si="3"/>
        <v>-81263.306175115213</v>
      </c>
      <c r="L24" s="43">
        <f t="shared" si="0"/>
        <v>0</v>
      </c>
      <c r="M24" s="50">
        <f t="shared" si="4"/>
        <v>9698.2217060000003</v>
      </c>
      <c r="N24" s="47">
        <f t="shared" si="5"/>
        <v>581893.30235999997</v>
      </c>
      <c r="O24" s="47">
        <f t="shared" si="6"/>
        <v>581893.30235999997</v>
      </c>
      <c r="Q24" s="82" t="s">
        <v>292</v>
      </c>
      <c r="R24" s="44" t="s">
        <v>286</v>
      </c>
      <c r="S24" s="51">
        <f>(80/60)-1</f>
        <v>0.33333333333333326</v>
      </c>
    </row>
    <row r="25" spans="1:28" x14ac:dyDescent="0.3">
      <c r="A25">
        <f t="shared" si="1"/>
        <v>2019</v>
      </c>
      <c r="B25" t="s">
        <v>36</v>
      </c>
      <c r="C25" s="45">
        <v>7874.3554839999997</v>
      </c>
      <c r="D25" s="34">
        <v>330.64267952800003</v>
      </c>
      <c r="E25" s="34">
        <v>-1200.9527380952381</v>
      </c>
      <c r="F25" s="34">
        <v>-4543.0259999999998</v>
      </c>
      <c r="G25" s="35">
        <v>15236.98984</v>
      </c>
      <c r="H25" s="35">
        <v>102645.53317053318</v>
      </c>
      <c r="I25" s="35">
        <v>60</v>
      </c>
      <c r="J25" s="38">
        <f t="shared" si="2"/>
        <v>19838.56077168</v>
      </c>
      <c r="K25" s="38">
        <f t="shared" si="3"/>
        <v>-72057.164285714287</v>
      </c>
      <c r="L25" s="43">
        <f t="shared" si="0"/>
        <v>0</v>
      </c>
      <c r="M25" s="50">
        <f t="shared" si="4"/>
        <v>7874.3554839999997</v>
      </c>
      <c r="N25" s="47">
        <f t="shared" si="5"/>
        <v>472461.32903999998</v>
      </c>
      <c r="O25" s="47">
        <f t="shared" si="6"/>
        <v>472461.32903999998</v>
      </c>
      <c r="Q25" s="82"/>
      <c r="R25" s="31" t="s">
        <v>287</v>
      </c>
      <c r="S25" s="51">
        <f>S21/SUM(C3:C198)</f>
        <v>-5.6676333963215246E-2</v>
      </c>
    </row>
    <row r="26" spans="1:28" x14ac:dyDescent="0.3">
      <c r="A26">
        <f t="shared" si="1"/>
        <v>2019</v>
      </c>
      <c r="B26" t="s">
        <v>37</v>
      </c>
      <c r="C26" s="45">
        <v>13148.181490000001</v>
      </c>
      <c r="D26" s="34">
        <v>818.31697158399993</v>
      </c>
      <c r="E26" s="34">
        <v>-1169.0441973886329</v>
      </c>
      <c r="F26" s="34">
        <v>-4543.0259999999998</v>
      </c>
      <c r="G26" s="35">
        <v>37710.459519999997</v>
      </c>
      <c r="H26" s="35">
        <v>99918.307469113919</v>
      </c>
      <c r="I26" s="35">
        <v>60</v>
      </c>
      <c r="J26" s="38">
        <f t="shared" si="2"/>
        <v>49099.018295039998</v>
      </c>
      <c r="K26" s="38">
        <f t="shared" si="3"/>
        <v>-70142.651843317974</v>
      </c>
      <c r="L26" s="43">
        <f t="shared" si="0"/>
        <v>0</v>
      </c>
      <c r="M26" s="50">
        <f t="shared" si="4"/>
        <v>13148.181490000001</v>
      </c>
      <c r="N26" s="47">
        <f t="shared" si="5"/>
        <v>788890.8894000001</v>
      </c>
      <c r="O26" s="47">
        <f t="shared" si="6"/>
        <v>788890.8894000001</v>
      </c>
      <c r="Q26" s="82"/>
      <c r="R26" s="44" t="s">
        <v>291</v>
      </c>
      <c r="S26" s="52">
        <f>S25/S24</f>
        <v>-0.17002900188964579</v>
      </c>
    </row>
    <row r="27" spans="1:28" x14ac:dyDescent="0.3">
      <c r="A27">
        <f t="shared" si="1"/>
        <v>2019</v>
      </c>
      <c r="B27" t="s">
        <v>38</v>
      </c>
      <c r="C27" s="45">
        <v>16959.830600000001</v>
      </c>
      <c r="D27" s="34">
        <v>1105.116461162</v>
      </c>
      <c r="E27" s="34">
        <v>-614.05128003072207</v>
      </c>
      <c r="F27" s="34">
        <v>-4543.0259999999998</v>
      </c>
      <c r="G27" s="35">
        <v>50927.025860000002</v>
      </c>
      <c r="H27" s="35">
        <v>52483.015387241197</v>
      </c>
      <c r="I27" s="35">
        <v>60</v>
      </c>
      <c r="J27" s="38">
        <f t="shared" si="2"/>
        <v>66306.987669719994</v>
      </c>
      <c r="K27" s="38">
        <f t="shared" si="3"/>
        <v>-36843.076801843323</v>
      </c>
      <c r="L27" s="43">
        <f t="shared" si="0"/>
        <v>0</v>
      </c>
      <c r="M27" s="50">
        <f t="shared" si="4"/>
        <v>16959.830600000001</v>
      </c>
      <c r="N27" s="47">
        <f t="shared" si="5"/>
        <v>1017589.8360000001</v>
      </c>
      <c r="O27" s="47">
        <f t="shared" si="6"/>
        <v>1017589.8360000001</v>
      </c>
      <c r="R27" s="24"/>
      <c r="S27" s="42"/>
    </row>
    <row r="28" spans="1:28" ht="15" customHeight="1" x14ac:dyDescent="0.3">
      <c r="A28">
        <f t="shared" si="1"/>
        <v>2019</v>
      </c>
      <c r="B28" t="s">
        <v>39</v>
      </c>
      <c r="C28" s="45">
        <v>15549.94614</v>
      </c>
      <c r="D28" s="34">
        <v>1105.0436448590001</v>
      </c>
      <c r="E28" s="34">
        <v>-823.16239400921665</v>
      </c>
      <c r="F28" s="34">
        <v>-4543.0259999999998</v>
      </c>
      <c r="G28" s="35">
        <v>50923.670270000002</v>
      </c>
      <c r="H28" s="35">
        <v>70355.760171727918</v>
      </c>
      <c r="I28" s="35">
        <v>60</v>
      </c>
      <c r="J28" s="38">
        <f t="shared" si="2"/>
        <v>66302.618691540003</v>
      </c>
      <c r="K28" s="38">
        <f t="shared" si="3"/>
        <v>-49389.743640553002</v>
      </c>
      <c r="L28" s="43">
        <f t="shared" si="0"/>
        <v>0</v>
      </c>
      <c r="M28" s="50">
        <f t="shared" si="4"/>
        <v>15549.94614</v>
      </c>
      <c r="N28" s="47">
        <f t="shared" si="5"/>
        <v>932996.76839999994</v>
      </c>
      <c r="O28" s="47">
        <f t="shared" si="6"/>
        <v>932996.76839999994</v>
      </c>
      <c r="Q28" s="74" t="s">
        <v>293</v>
      </c>
      <c r="R28" s="53" t="s">
        <v>294</v>
      </c>
      <c r="S28" s="53">
        <f>1.1*80</f>
        <v>88</v>
      </c>
    </row>
    <row r="29" spans="1:28" x14ac:dyDescent="0.3">
      <c r="A29">
        <f t="shared" si="1"/>
        <v>2019</v>
      </c>
      <c r="B29" t="s">
        <v>40</v>
      </c>
      <c r="C29" s="45">
        <v>14441.078380000001</v>
      </c>
      <c r="D29" s="34">
        <v>1153.3480994000001</v>
      </c>
      <c r="E29" s="34">
        <v>-524.76715998463908</v>
      </c>
      <c r="F29" s="34">
        <v>-4543.0259999999998</v>
      </c>
      <c r="G29" s="35">
        <v>53149.682000000001</v>
      </c>
      <c r="H29" s="35">
        <v>44851.894015781116</v>
      </c>
      <c r="I29" s="35">
        <v>60</v>
      </c>
      <c r="J29" s="38">
        <f t="shared" si="2"/>
        <v>69200.885964000016</v>
      </c>
      <c r="K29" s="38">
        <f t="shared" si="3"/>
        <v>-31486.029599078345</v>
      </c>
      <c r="L29" s="43">
        <f t="shared" si="0"/>
        <v>0</v>
      </c>
      <c r="M29" s="50">
        <f t="shared" si="4"/>
        <v>14441.078380000001</v>
      </c>
      <c r="N29" s="47">
        <f t="shared" si="5"/>
        <v>866464.70280000009</v>
      </c>
      <c r="O29" s="47">
        <f t="shared" si="6"/>
        <v>866464.70280000009</v>
      </c>
      <c r="Q29" s="75"/>
      <c r="R29" s="53" t="s">
        <v>295</v>
      </c>
      <c r="S29" s="53">
        <v>28</v>
      </c>
    </row>
    <row r="30" spans="1:28" x14ac:dyDescent="0.3">
      <c r="A30">
        <f t="shared" si="1"/>
        <v>2019</v>
      </c>
      <c r="B30" t="s">
        <v>41</v>
      </c>
      <c r="C30" s="45">
        <v>15104.119619999999</v>
      </c>
      <c r="D30" s="34">
        <v>1107.6315109090001</v>
      </c>
      <c r="E30" s="34">
        <v>-858.0977096774194</v>
      </c>
      <c r="F30" s="34">
        <v>-4543.0259999999998</v>
      </c>
      <c r="G30" s="35">
        <v>51042.926769999998</v>
      </c>
      <c r="H30" s="35">
        <v>73341.684587813623</v>
      </c>
      <c r="I30" s="35">
        <v>60</v>
      </c>
      <c r="J30" s="38">
        <f t="shared" si="2"/>
        <v>66457.89065454001</v>
      </c>
      <c r="K30" s="38">
        <f t="shared" si="3"/>
        <v>-51485.862580645167</v>
      </c>
      <c r="L30" s="43">
        <f t="shared" si="0"/>
        <v>0</v>
      </c>
      <c r="M30" s="50">
        <f t="shared" si="4"/>
        <v>15104.119619999999</v>
      </c>
      <c r="N30" s="47">
        <f t="shared" si="5"/>
        <v>906247.17719999992</v>
      </c>
      <c r="O30" s="47">
        <f t="shared" si="6"/>
        <v>906247.17719999992</v>
      </c>
      <c r="Q30" s="75"/>
      <c r="R30" s="53" t="s">
        <v>296</v>
      </c>
      <c r="S30" s="54">
        <f>(-4538.9*(28)+14756)</f>
        <v>-112333.19999999998</v>
      </c>
    </row>
    <row r="31" spans="1:28" x14ac:dyDescent="0.3">
      <c r="A31">
        <f t="shared" si="1"/>
        <v>2019</v>
      </c>
      <c r="B31" t="s">
        <v>42</v>
      </c>
      <c r="C31" s="45">
        <v>14460.185240000001</v>
      </c>
      <c r="D31" s="34">
        <v>1067.001626796</v>
      </c>
      <c r="E31" s="34">
        <v>-449.35062473118285</v>
      </c>
      <c r="F31" s="34">
        <v>-4543.0259999999998</v>
      </c>
      <c r="G31" s="35">
        <v>49170.581879999998</v>
      </c>
      <c r="H31" s="35">
        <v>38406.036301810498</v>
      </c>
      <c r="I31" s="35">
        <v>60</v>
      </c>
      <c r="J31" s="38">
        <f t="shared" si="2"/>
        <v>64020.097607759999</v>
      </c>
      <c r="K31" s="38">
        <f t="shared" si="3"/>
        <v>-26961.037483870972</v>
      </c>
      <c r="L31" s="43">
        <f t="shared" si="0"/>
        <v>0</v>
      </c>
      <c r="M31" s="50">
        <f t="shared" si="4"/>
        <v>14460.185240000001</v>
      </c>
      <c r="N31" s="47">
        <f t="shared" si="5"/>
        <v>867611.11440000008</v>
      </c>
      <c r="O31" s="47">
        <f t="shared" si="6"/>
        <v>867611.11440000008</v>
      </c>
      <c r="Q31" s="76"/>
      <c r="R31" s="53" t="s">
        <v>318</v>
      </c>
      <c r="S31" s="54">
        <f>S30+75717</f>
        <v>-36616.199999999983</v>
      </c>
    </row>
    <row r="32" spans="1:28" x14ac:dyDescent="0.3">
      <c r="A32">
        <f t="shared" si="1"/>
        <v>2019</v>
      </c>
      <c r="B32" t="s">
        <v>43</v>
      </c>
      <c r="C32" s="45">
        <v>13427.74488</v>
      </c>
      <c r="D32" s="34">
        <v>1142.8342402119999</v>
      </c>
      <c r="E32" s="34">
        <v>-729.19870783410147</v>
      </c>
      <c r="F32" s="34">
        <v>-4543.0259999999998</v>
      </c>
      <c r="G32" s="35">
        <v>52665.172359999997</v>
      </c>
      <c r="H32" s="35">
        <v>62324.675883256532</v>
      </c>
      <c r="I32" s="35">
        <v>60</v>
      </c>
      <c r="J32" s="38">
        <f t="shared" si="2"/>
        <v>68570.054412719997</v>
      </c>
      <c r="K32" s="38">
        <f t="shared" si="3"/>
        <v>-43751.922470046091</v>
      </c>
      <c r="L32" s="43">
        <f t="shared" si="0"/>
        <v>0</v>
      </c>
      <c r="M32" s="50">
        <f t="shared" si="4"/>
        <v>13427.74488</v>
      </c>
      <c r="N32" s="47">
        <f t="shared" si="5"/>
        <v>805664.69279999996</v>
      </c>
      <c r="O32" s="47">
        <f t="shared" si="6"/>
        <v>805664.69279999996</v>
      </c>
    </row>
    <row r="33" spans="1:15" x14ac:dyDescent="0.3">
      <c r="A33">
        <f t="shared" si="1"/>
        <v>2019</v>
      </c>
      <c r="B33" t="s">
        <v>44</v>
      </c>
      <c r="C33" s="45">
        <v>16822.060150000001</v>
      </c>
      <c r="D33" s="34">
        <v>1155.669430209</v>
      </c>
      <c r="E33" s="34">
        <v>-546.87672158218129</v>
      </c>
      <c r="F33" s="34">
        <v>-4543.0259999999998</v>
      </c>
      <c r="G33" s="35">
        <v>53256.655769999998</v>
      </c>
      <c r="H33" s="35">
        <v>46741.600135229164</v>
      </c>
      <c r="I33" s="35">
        <v>60</v>
      </c>
      <c r="J33" s="38">
        <f t="shared" si="2"/>
        <v>69340.165812539999</v>
      </c>
      <c r="K33" s="38">
        <f t="shared" si="3"/>
        <v>-32812.603294930879</v>
      </c>
      <c r="L33" s="43">
        <f t="shared" si="0"/>
        <v>0</v>
      </c>
      <c r="M33" s="50">
        <f t="shared" si="4"/>
        <v>16822.060150000001</v>
      </c>
      <c r="N33" s="47">
        <f t="shared" si="5"/>
        <v>1009323.6090000001</v>
      </c>
      <c r="O33" s="47">
        <f t="shared" si="6"/>
        <v>1009323.6090000001</v>
      </c>
    </row>
    <row r="34" spans="1:15" x14ac:dyDescent="0.3">
      <c r="A34">
        <f t="shared" si="1"/>
        <v>2019</v>
      </c>
      <c r="B34" t="s">
        <v>45</v>
      </c>
      <c r="C34" s="45">
        <v>13106.95091</v>
      </c>
      <c r="D34" s="34">
        <v>1224.8235461629999</v>
      </c>
      <c r="E34" s="34">
        <v>-607.29159185867911</v>
      </c>
      <c r="F34" s="34">
        <v>-4543.0259999999998</v>
      </c>
      <c r="G34" s="35">
        <v>56443.481390000001</v>
      </c>
      <c r="H34" s="35">
        <v>51905.26426142556</v>
      </c>
      <c r="I34" s="35">
        <v>60</v>
      </c>
      <c r="J34" s="38">
        <f t="shared" si="2"/>
        <v>73489.41276978</v>
      </c>
      <c r="K34" s="38">
        <f t="shared" si="3"/>
        <v>-36437.495511520749</v>
      </c>
      <c r="L34" s="43">
        <f t="shared" si="0"/>
        <v>0</v>
      </c>
      <c r="M34" s="50">
        <f t="shared" si="4"/>
        <v>13106.95091</v>
      </c>
      <c r="N34" s="47">
        <f t="shared" si="5"/>
        <v>786417.05459999992</v>
      </c>
      <c r="O34" s="47">
        <f t="shared" si="6"/>
        <v>786417.05459999992</v>
      </c>
    </row>
    <row r="35" spans="1:15" x14ac:dyDescent="0.3">
      <c r="A35">
        <f t="shared" si="1"/>
        <v>2019</v>
      </c>
      <c r="B35" t="s">
        <v>46</v>
      </c>
      <c r="C35" s="45">
        <v>13510.87644</v>
      </c>
      <c r="D35" s="34">
        <v>1163.744627773</v>
      </c>
      <c r="E35" s="34">
        <v>-493.94692795698933</v>
      </c>
      <c r="F35" s="34">
        <v>-4543.0259999999998</v>
      </c>
      <c r="G35" s="35">
        <v>53628.78469</v>
      </c>
      <c r="H35" s="35">
        <v>42217.686150170026</v>
      </c>
      <c r="I35" s="35">
        <v>60</v>
      </c>
      <c r="J35" s="38">
        <f t="shared" si="2"/>
        <v>69824.677666379997</v>
      </c>
      <c r="K35" s="38">
        <f t="shared" si="3"/>
        <v>-29636.815677419359</v>
      </c>
      <c r="L35" s="43">
        <f t="shared" ref="L35:L67" si="9">F35-$F$3</f>
        <v>0</v>
      </c>
      <c r="M35" s="50">
        <f t="shared" si="4"/>
        <v>13510.87644</v>
      </c>
      <c r="N35" s="47">
        <f t="shared" si="5"/>
        <v>810652.58640000003</v>
      </c>
      <c r="O35" s="47">
        <f t="shared" si="6"/>
        <v>810652.58640000003</v>
      </c>
    </row>
    <row r="36" spans="1:15" x14ac:dyDescent="0.3">
      <c r="A36">
        <f t="shared" si="1"/>
        <v>2019</v>
      </c>
      <c r="B36" t="s">
        <v>47</v>
      </c>
      <c r="C36" s="45">
        <v>16262.59815</v>
      </c>
      <c r="D36" s="34">
        <v>1164.7396016339999</v>
      </c>
      <c r="E36" s="34">
        <v>-370.48449539170508</v>
      </c>
      <c r="F36" s="34">
        <v>-4543.0259999999998</v>
      </c>
      <c r="G36" s="35">
        <v>53674.636019999998</v>
      </c>
      <c r="H36" s="35">
        <v>31665.341486470519</v>
      </c>
      <c r="I36" s="35">
        <v>60</v>
      </c>
      <c r="J36" s="38">
        <f t="shared" si="2"/>
        <v>69884.376098039997</v>
      </c>
      <c r="K36" s="38">
        <f t="shared" si="3"/>
        <v>-22229.069723502304</v>
      </c>
      <c r="L36" s="43">
        <f t="shared" si="9"/>
        <v>0</v>
      </c>
      <c r="M36" s="50">
        <f t="shared" si="4"/>
        <v>16262.59815</v>
      </c>
      <c r="N36" s="47">
        <f t="shared" si="5"/>
        <v>975755.88899999997</v>
      </c>
      <c r="O36" s="47">
        <f t="shared" si="6"/>
        <v>975755.88899999997</v>
      </c>
    </row>
    <row r="37" spans="1:15" x14ac:dyDescent="0.3">
      <c r="A37">
        <f t="shared" si="1"/>
        <v>2019</v>
      </c>
      <c r="B37" t="s">
        <v>48</v>
      </c>
      <c r="C37" s="45">
        <v>15676.989939999999</v>
      </c>
      <c r="D37" s="34">
        <v>1554.050247743</v>
      </c>
      <c r="E37" s="34">
        <v>-403.71759416282646</v>
      </c>
      <c r="F37" s="34">
        <v>-4543.0259999999998</v>
      </c>
      <c r="G37" s="35">
        <v>71615.218789999999</v>
      </c>
      <c r="H37" s="35">
        <v>34505.777278874055</v>
      </c>
      <c r="I37" s="35">
        <v>60</v>
      </c>
      <c r="J37" s="38">
        <f t="shared" si="2"/>
        <v>93243.014864580007</v>
      </c>
      <c r="K37" s="38">
        <f t="shared" si="3"/>
        <v>-24223.055649769587</v>
      </c>
      <c r="L37" s="43">
        <f t="shared" si="9"/>
        <v>0</v>
      </c>
      <c r="M37" s="50">
        <f t="shared" si="4"/>
        <v>15676.989939999999</v>
      </c>
      <c r="N37" s="47">
        <f t="shared" si="5"/>
        <v>940619.39639999997</v>
      </c>
      <c r="O37" s="47">
        <f t="shared" si="6"/>
        <v>940619.39639999997</v>
      </c>
    </row>
    <row r="38" spans="1:15" x14ac:dyDescent="0.3">
      <c r="A38">
        <f t="shared" si="1"/>
        <v>2019</v>
      </c>
      <c r="B38" t="s">
        <v>49</v>
      </c>
      <c r="C38" s="45">
        <v>14556.054700000001</v>
      </c>
      <c r="D38" s="34">
        <v>1095.500029561</v>
      </c>
      <c r="E38" s="34">
        <v>-420.25489400921663</v>
      </c>
      <c r="F38" s="34">
        <v>-4543.0259999999998</v>
      </c>
      <c r="G38" s="35">
        <v>50483.872329999998</v>
      </c>
      <c r="H38" s="35">
        <v>35919.221710189457</v>
      </c>
      <c r="I38" s="35">
        <v>60</v>
      </c>
      <c r="J38" s="38">
        <f t="shared" si="2"/>
        <v>65730.001773659998</v>
      </c>
      <c r="K38" s="38">
        <f t="shared" si="3"/>
        <v>-25215.293640552998</v>
      </c>
      <c r="L38" s="43">
        <f t="shared" si="9"/>
        <v>0</v>
      </c>
      <c r="M38" s="50">
        <f t="shared" si="4"/>
        <v>14556.054700000001</v>
      </c>
      <c r="N38" s="47">
        <f t="shared" si="5"/>
        <v>873363.28200000001</v>
      </c>
      <c r="O38" s="47">
        <f t="shared" si="6"/>
        <v>873363.28200000001</v>
      </c>
    </row>
    <row r="39" spans="1:15" x14ac:dyDescent="0.3">
      <c r="A39">
        <f t="shared" si="1"/>
        <v>2019</v>
      </c>
      <c r="B39" t="s">
        <v>50</v>
      </c>
      <c r="C39" s="45">
        <v>16697.027600000001</v>
      </c>
      <c r="D39" s="34">
        <v>1239.4950823850002</v>
      </c>
      <c r="E39" s="34">
        <v>-401.39618471582185</v>
      </c>
      <c r="F39" s="34">
        <v>-4543.0259999999998</v>
      </c>
      <c r="G39" s="35">
        <v>57119.589050000002</v>
      </c>
      <c r="H39" s="35">
        <v>34307.366215027505</v>
      </c>
      <c r="I39" s="35">
        <v>60</v>
      </c>
      <c r="J39" s="38">
        <f t="shared" si="2"/>
        <v>74369.704943100005</v>
      </c>
      <c r="K39" s="38">
        <f t="shared" si="3"/>
        <v>-24083.771082949312</v>
      </c>
      <c r="L39" s="43">
        <f t="shared" si="9"/>
        <v>0</v>
      </c>
      <c r="M39" s="50">
        <f t="shared" si="4"/>
        <v>16697.027600000001</v>
      </c>
      <c r="N39" s="47">
        <f t="shared" si="5"/>
        <v>1001821.6560000001</v>
      </c>
      <c r="O39" s="47">
        <f t="shared" si="6"/>
        <v>1001821.6560000001</v>
      </c>
    </row>
    <row r="40" spans="1:15" x14ac:dyDescent="0.3">
      <c r="A40">
        <f t="shared" si="1"/>
        <v>2019</v>
      </c>
      <c r="B40" t="s">
        <v>51</v>
      </c>
      <c r="C40" s="45">
        <v>16379.585709999999</v>
      </c>
      <c r="D40" s="34">
        <v>1180.8251493499999</v>
      </c>
      <c r="E40" s="34">
        <v>-367.65752480798773</v>
      </c>
      <c r="F40" s="34">
        <v>-4543.0259999999998</v>
      </c>
      <c r="G40" s="35">
        <v>54415.905500000001</v>
      </c>
      <c r="H40" s="35">
        <v>31423.720069058778</v>
      </c>
      <c r="I40" s="35">
        <v>60</v>
      </c>
      <c r="J40" s="38">
        <f t="shared" si="2"/>
        <v>70849.508961</v>
      </c>
      <c r="K40" s="38">
        <f t="shared" si="3"/>
        <v>-22059.451488479262</v>
      </c>
      <c r="L40" s="43">
        <f t="shared" si="9"/>
        <v>0</v>
      </c>
      <c r="M40" s="50">
        <f t="shared" si="4"/>
        <v>16379.585709999999</v>
      </c>
      <c r="N40" s="47">
        <f t="shared" si="5"/>
        <v>982775.1425999999</v>
      </c>
      <c r="O40" s="47">
        <f t="shared" si="6"/>
        <v>982775.1425999999</v>
      </c>
    </row>
    <row r="41" spans="1:15" x14ac:dyDescent="0.3">
      <c r="A41">
        <f t="shared" si="1"/>
        <v>2019</v>
      </c>
      <c r="B41" t="s">
        <v>52</v>
      </c>
      <c r="C41" s="45">
        <v>16738.593379999998</v>
      </c>
      <c r="D41" s="34">
        <v>1103.276267961</v>
      </c>
      <c r="E41" s="34">
        <v>-283.8090447772658</v>
      </c>
      <c r="F41" s="34">
        <v>-4543.0259999999998</v>
      </c>
      <c r="G41" s="35">
        <v>50842.224329999997</v>
      </c>
      <c r="H41" s="35">
        <v>24257.18331429622</v>
      </c>
      <c r="I41" s="35">
        <v>60</v>
      </c>
      <c r="J41" s="38">
        <f t="shared" si="2"/>
        <v>66196.576077660007</v>
      </c>
      <c r="K41" s="38">
        <f t="shared" si="3"/>
        <v>-17028.542686635948</v>
      </c>
      <c r="L41" s="43">
        <f t="shared" si="9"/>
        <v>0</v>
      </c>
      <c r="M41" s="50">
        <f t="shared" si="4"/>
        <v>16738.593379999998</v>
      </c>
      <c r="N41" s="47">
        <f t="shared" si="5"/>
        <v>1004315.6027999999</v>
      </c>
      <c r="O41" s="47">
        <f t="shared" si="6"/>
        <v>1004315.6027999999</v>
      </c>
    </row>
    <row r="42" spans="1:15" x14ac:dyDescent="0.3">
      <c r="A42">
        <f t="shared" si="1"/>
        <v>2019</v>
      </c>
      <c r="B42" t="s">
        <v>53</v>
      </c>
      <c r="C42" s="45">
        <v>15356.866389999999</v>
      </c>
      <c r="D42" s="34">
        <v>956.54551783699992</v>
      </c>
      <c r="E42" s="34">
        <v>-273.65675522273426</v>
      </c>
      <c r="F42" s="34">
        <v>-4543.0259999999998</v>
      </c>
      <c r="G42" s="35">
        <v>44080.438609999997</v>
      </c>
      <c r="H42" s="35">
        <v>23389.466258353357</v>
      </c>
      <c r="I42" s="35">
        <v>60</v>
      </c>
      <c r="J42" s="38">
        <f t="shared" si="2"/>
        <v>57392.731070219997</v>
      </c>
      <c r="K42" s="38">
        <f t="shared" si="3"/>
        <v>-16419.405313364055</v>
      </c>
      <c r="L42" s="43">
        <f t="shared" si="9"/>
        <v>0</v>
      </c>
      <c r="M42" s="50">
        <f t="shared" si="4"/>
        <v>15356.866389999999</v>
      </c>
      <c r="N42" s="47">
        <f t="shared" si="5"/>
        <v>921411.98339999991</v>
      </c>
      <c r="O42" s="47">
        <f t="shared" si="6"/>
        <v>921411.98339999991</v>
      </c>
    </row>
    <row r="43" spans="1:15" x14ac:dyDescent="0.3">
      <c r="A43">
        <f t="shared" si="1"/>
        <v>2019</v>
      </c>
      <c r="B43" t="s">
        <v>54</v>
      </c>
      <c r="C43" s="45">
        <v>15074.62133</v>
      </c>
      <c r="D43" s="34">
        <v>858.1637363320001</v>
      </c>
      <c r="E43" s="34">
        <v>-288.00572726574507</v>
      </c>
      <c r="F43" s="34">
        <v>-4543.0259999999998</v>
      </c>
      <c r="G43" s="35">
        <v>39546.715960000001</v>
      </c>
      <c r="H43" s="35">
        <v>24615.874125277354</v>
      </c>
      <c r="I43" s="35">
        <v>60</v>
      </c>
      <c r="J43" s="38">
        <f t="shared" si="2"/>
        <v>51489.824179920004</v>
      </c>
      <c r="K43" s="38">
        <f t="shared" si="3"/>
        <v>-17280.343635944704</v>
      </c>
      <c r="L43" s="43">
        <f t="shared" si="9"/>
        <v>0</v>
      </c>
      <c r="M43" s="50">
        <f t="shared" si="4"/>
        <v>15074.62133</v>
      </c>
      <c r="N43" s="47">
        <f t="shared" si="5"/>
        <v>904477.27980000002</v>
      </c>
      <c r="O43" s="47">
        <f t="shared" si="6"/>
        <v>904477.27980000002</v>
      </c>
    </row>
    <row r="44" spans="1:15" x14ac:dyDescent="0.3">
      <c r="A44">
        <f t="shared" si="1"/>
        <v>2019</v>
      </c>
      <c r="B44" t="s">
        <v>55</v>
      </c>
      <c r="C44" s="45">
        <v>15122.89127</v>
      </c>
      <c r="D44" s="34">
        <v>797.64206938500013</v>
      </c>
      <c r="E44" s="34">
        <v>-257.5798024577573</v>
      </c>
      <c r="F44" s="34">
        <v>-4543.0259999999998</v>
      </c>
      <c r="G44" s="35">
        <v>36757.699050000003</v>
      </c>
      <c r="H44" s="35">
        <v>22015.367731432249</v>
      </c>
      <c r="I44" s="35">
        <v>60</v>
      </c>
      <c r="J44" s="38">
        <f t="shared" si="2"/>
        <v>47858.52416310001</v>
      </c>
      <c r="K44" s="38">
        <f t="shared" si="3"/>
        <v>-15454.788147465439</v>
      </c>
      <c r="L44" s="43">
        <f t="shared" si="9"/>
        <v>0</v>
      </c>
      <c r="M44" s="50">
        <f t="shared" si="4"/>
        <v>15122.89127</v>
      </c>
      <c r="N44" s="47">
        <f t="shared" si="5"/>
        <v>907373.47620000003</v>
      </c>
      <c r="O44" s="47">
        <f t="shared" si="6"/>
        <v>907373.47620000003</v>
      </c>
    </row>
    <row r="45" spans="1:15" x14ac:dyDescent="0.3">
      <c r="A45">
        <f t="shared" si="1"/>
        <v>2019</v>
      </c>
      <c r="B45" t="s">
        <v>56</v>
      </c>
      <c r="C45" s="45">
        <v>15413.85173</v>
      </c>
      <c r="D45" s="34">
        <v>714.31184318200008</v>
      </c>
      <c r="E45" s="34">
        <v>-494.5495122887865</v>
      </c>
      <c r="F45" s="34">
        <v>-4543.0259999999998</v>
      </c>
      <c r="G45" s="35">
        <v>32917.596460000001</v>
      </c>
      <c r="H45" s="35">
        <v>42269.189084511665</v>
      </c>
      <c r="I45" s="35">
        <v>60</v>
      </c>
      <c r="J45" s="38">
        <f t="shared" si="2"/>
        <v>42858.710590920004</v>
      </c>
      <c r="K45" s="38">
        <f t="shared" si="3"/>
        <v>-29672.970737327189</v>
      </c>
      <c r="L45" s="43">
        <f t="shared" si="9"/>
        <v>0</v>
      </c>
      <c r="M45" s="50">
        <f t="shared" si="4"/>
        <v>15413.85173</v>
      </c>
      <c r="N45" s="47">
        <f t="shared" si="5"/>
        <v>924831.10380000004</v>
      </c>
      <c r="O45" s="47">
        <f t="shared" si="6"/>
        <v>924831.10380000004</v>
      </c>
    </row>
    <row r="46" spans="1:15" x14ac:dyDescent="0.3">
      <c r="A46">
        <f t="shared" si="1"/>
        <v>2019</v>
      </c>
      <c r="B46" t="s">
        <v>57</v>
      </c>
      <c r="C46" s="45">
        <v>20159.05486</v>
      </c>
      <c r="D46" s="34">
        <v>433.56710322800001</v>
      </c>
      <c r="E46" s="34">
        <v>-301.2886987711214</v>
      </c>
      <c r="F46" s="34">
        <v>-4543.0259999999998</v>
      </c>
      <c r="G46" s="35">
        <v>19980.05084</v>
      </c>
      <c r="H46" s="35">
        <v>25751.170835138579</v>
      </c>
      <c r="I46" s="35">
        <v>60</v>
      </c>
      <c r="J46" s="38">
        <f t="shared" si="2"/>
        <v>26014.026193680002</v>
      </c>
      <c r="K46" s="38">
        <f t="shared" si="3"/>
        <v>-18077.321926267283</v>
      </c>
      <c r="L46" s="43">
        <f t="shared" si="9"/>
        <v>0</v>
      </c>
      <c r="M46" s="50">
        <f t="shared" si="4"/>
        <v>20159.05486</v>
      </c>
      <c r="N46" s="47">
        <f t="shared" si="5"/>
        <v>1209543.2916000001</v>
      </c>
      <c r="O46" s="47">
        <f t="shared" si="6"/>
        <v>1209543.2916000001</v>
      </c>
    </row>
    <row r="47" spans="1:15" x14ac:dyDescent="0.3">
      <c r="A47">
        <f t="shared" si="1"/>
        <v>2019</v>
      </c>
      <c r="B47" t="s">
        <v>58</v>
      </c>
      <c r="C47" s="45">
        <v>19615.34764</v>
      </c>
      <c r="D47" s="34">
        <v>407.41366235499999</v>
      </c>
      <c r="E47" s="34">
        <v>-524.64174093702002</v>
      </c>
      <c r="F47" s="34">
        <v>-4543.0259999999998</v>
      </c>
      <c r="G47" s="35">
        <v>18774.82315</v>
      </c>
      <c r="H47" s="35">
        <v>44841.174439061542</v>
      </c>
      <c r="I47" s="35">
        <v>60</v>
      </c>
      <c r="J47" s="38">
        <f t="shared" si="2"/>
        <v>24444.819741299998</v>
      </c>
      <c r="K47" s="38">
        <f t="shared" si="3"/>
        <v>-31478.504456221202</v>
      </c>
      <c r="L47" s="43">
        <f t="shared" si="9"/>
        <v>0</v>
      </c>
      <c r="M47" s="50">
        <f t="shared" si="4"/>
        <v>19615.34764</v>
      </c>
      <c r="N47" s="47">
        <f t="shared" si="5"/>
        <v>1176920.8584</v>
      </c>
      <c r="O47" s="47">
        <f t="shared" si="6"/>
        <v>1176920.8584</v>
      </c>
    </row>
    <row r="48" spans="1:15" x14ac:dyDescent="0.3">
      <c r="A48">
        <f t="shared" si="1"/>
        <v>2019</v>
      </c>
      <c r="B48" t="s">
        <v>59</v>
      </c>
      <c r="C48" s="45">
        <v>18134.063900000001</v>
      </c>
      <c r="D48" s="34">
        <v>697.34288195600004</v>
      </c>
      <c r="E48" s="34">
        <v>-246.57895798771125</v>
      </c>
      <c r="F48" s="34">
        <v>-4543.0259999999998</v>
      </c>
      <c r="G48" s="35">
        <v>32135.616679999999</v>
      </c>
      <c r="H48" s="35">
        <v>21075.124614334294</v>
      </c>
      <c r="I48" s="35">
        <v>60</v>
      </c>
      <c r="J48" s="38">
        <f t="shared" si="2"/>
        <v>41840.572917360005</v>
      </c>
      <c r="K48" s="38">
        <f t="shared" si="3"/>
        <v>-14794.737479262674</v>
      </c>
      <c r="L48" s="43">
        <f t="shared" si="9"/>
        <v>0</v>
      </c>
      <c r="M48" s="50">
        <f t="shared" si="4"/>
        <v>18134.063900000001</v>
      </c>
      <c r="N48" s="47">
        <f t="shared" si="5"/>
        <v>1088043.834</v>
      </c>
      <c r="O48" s="47">
        <f t="shared" si="6"/>
        <v>1088043.834</v>
      </c>
    </row>
    <row r="49" spans="1:15" x14ac:dyDescent="0.3">
      <c r="A49">
        <f t="shared" si="1"/>
        <v>2019</v>
      </c>
      <c r="B49" t="s">
        <v>60</v>
      </c>
      <c r="C49" s="45">
        <v>11153.694439999999</v>
      </c>
      <c r="D49" s="34">
        <v>770.39748220399997</v>
      </c>
      <c r="E49" s="34">
        <v>-558.74557403993867</v>
      </c>
      <c r="F49" s="34">
        <v>-4543.0259999999998</v>
      </c>
      <c r="G49" s="35">
        <v>35502.188119999999</v>
      </c>
      <c r="H49" s="35">
        <v>47756.031969225522</v>
      </c>
      <c r="I49" s="35">
        <v>60</v>
      </c>
      <c r="J49" s="38">
        <f t="shared" si="2"/>
        <v>46223.848932239998</v>
      </c>
      <c r="K49" s="38">
        <f t="shared" si="3"/>
        <v>-33524.734442396322</v>
      </c>
      <c r="L49" s="43">
        <f t="shared" si="9"/>
        <v>0</v>
      </c>
      <c r="M49" s="50">
        <f t="shared" si="4"/>
        <v>11153.694439999999</v>
      </c>
      <c r="N49" s="47">
        <f t="shared" si="5"/>
        <v>669221.66639999999</v>
      </c>
      <c r="O49" s="47">
        <f t="shared" si="6"/>
        <v>669221.66639999999</v>
      </c>
    </row>
    <row r="50" spans="1:15" x14ac:dyDescent="0.3">
      <c r="A50">
        <f t="shared" si="1"/>
        <v>2019</v>
      </c>
      <c r="B50" t="s">
        <v>61</v>
      </c>
      <c r="C50" s="45">
        <v>11099.72597</v>
      </c>
      <c r="D50" s="34">
        <v>803.07307117100004</v>
      </c>
      <c r="E50" s="34">
        <v>-359.03118379416287</v>
      </c>
      <c r="F50" s="34">
        <v>-4543.0259999999998</v>
      </c>
      <c r="G50" s="35">
        <v>37007.975630000001</v>
      </c>
      <c r="H50" s="35">
        <v>30686.425965313065</v>
      </c>
      <c r="I50" s="35">
        <v>60</v>
      </c>
      <c r="J50" s="38">
        <f t="shared" si="2"/>
        <v>48184.384270260001</v>
      </c>
      <c r="K50" s="38">
        <f t="shared" si="3"/>
        <v>-21541.871027649773</v>
      </c>
      <c r="L50" s="43">
        <f t="shared" si="9"/>
        <v>0</v>
      </c>
      <c r="M50" s="50">
        <f t="shared" si="4"/>
        <v>11099.72597</v>
      </c>
      <c r="N50" s="47">
        <f t="shared" si="5"/>
        <v>665983.55819999997</v>
      </c>
      <c r="O50" s="47">
        <f t="shared" si="6"/>
        <v>665983.55819999997</v>
      </c>
    </row>
    <row r="51" spans="1:15" x14ac:dyDescent="0.3">
      <c r="A51">
        <f t="shared" si="1"/>
        <v>2019</v>
      </c>
      <c r="B51" t="s">
        <v>62</v>
      </c>
      <c r="C51" s="45">
        <v>9150.4919860000009</v>
      </c>
      <c r="D51" s="34">
        <v>482.31477592900001</v>
      </c>
      <c r="E51" s="34">
        <v>-658.05709731182799</v>
      </c>
      <c r="F51" s="34">
        <v>-4543.0259999999998</v>
      </c>
      <c r="G51" s="35">
        <v>22226.487369999999</v>
      </c>
      <c r="H51" s="35">
        <v>56244.196351438288</v>
      </c>
      <c r="I51" s="35">
        <v>60</v>
      </c>
      <c r="J51" s="38">
        <f t="shared" si="2"/>
        <v>28938.886555739999</v>
      </c>
      <c r="K51" s="38">
        <f t="shared" si="3"/>
        <v>-39483.425838709678</v>
      </c>
      <c r="L51" s="43">
        <f t="shared" si="9"/>
        <v>0</v>
      </c>
      <c r="M51" s="50">
        <f t="shared" si="4"/>
        <v>9150.4919860000009</v>
      </c>
      <c r="N51" s="47">
        <f t="shared" si="5"/>
        <v>549029.51916000003</v>
      </c>
      <c r="O51" s="47">
        <f t="shared" si="6"/>
        <v>549029.51916000003</v>
      </c>
    </row>
    <row r="52" spans="1:15" x14ac:dyDescent="0.3">
      <c r="A52">
        <f t="shared" si="1"/>
        <v>2019</v>
      </c>
      <c r="B52" t="s">
        <v>63</v>
      </c>
      <c r="C52" s="45">
        <v>8910.8183329999993</v>
      </c>
      <c r="D52" s="34">
        <v>796.13518275900003</v>
      </c>
      <c r="E52" s="34">
        <v>-403.17943855606757</v>
      </c>
      <c r="F52" s="34">
        <v>-4543.0259999999998</v>
      </c>
      <c r="G52" s="35">
        <v>36688.257270000002</v>
      </c>
      <c r="H52" s="35">
        <v>34459.781073168167</v>
      </c>
      <c r="I52" s="35">
        <v>60</v>
      </c>
      <c r="J52" s="38">
        <f t="shared" si="2"/>
        <v>47768.11096554</v>
      </c>
      <c r="K52" s="38">
        <f t="shared" si="3"/>
        <v>-24190.766313364053</v>
      </c>
      <c r="L52" s="43">
        <f t="shared" si="9"/>
        <v>0</v>
      </c>
      <c r="M52" s="50">
        <f t="shared" si="4"/>
        <v>8910.8183329999993</v>
      </c>
      <c r="N52" s="47">
        <f t="shared" si="5"/>
        <v>534649.09997999994</v>
      </c>
      <c r="O52" s="47">
        <f t="shared" si="6"/>
        <v>534649.09997999994</v>
      </c>
    </row>
    <row r="53" spans="1:15" x14ac:dyDescent="0.3">
      <c r="A53">
        <f t="shared" si="1"/>
        <v>2019</v>
      </c>
      <c r="B53" t="s">
        <v>64</v>
      </c>
      <c r="C53" s="45">
        <v>8504.5463490000002</v>
      </c>
      <c r="D53" s="34">
        <v>826.19542783399993</v>
      </c>
      <c r="E53" s="34">
        <v>-661.89681298003075</v>
      </c>
      <c r="F53" s="34">
        <v>-4543.0259999999998</v>
      </c>
      <c r="G53" s="35">
        <v>38073.522019999997</v>
      </c>
      <c r="H53" s="35">
        <v>56572.377177780407</v>
      </c>
      <c r="I53" s="35">
        <v>60</v>
      </c>
      <c r="J53" s="38">
        <f t="shared" si="2"/>
        <v>49571.725670039996</v>
      </c>
      <c r="K53" s="38">
        <f t="shared" si="3"/>
        <v>-39713.808778801846</v>
      </c>
      <c r="L53" s="43">
        <f t="shared" si="9"/>
        <v>0</v>
      </c>
      <c r="M53" s="50">
        <f t="shared" si="4"/>
        <v>8504.5463490000002</v>
      </c>
      <c r="N53" s="47">
        <f t="shared" si="5"/>
        <v>510272.78094000003</v>
      </c>
      <c r="O53" s="47">
        <f t="shared" si="6"/>
        <v>510272.78094000003</v>
      </c>
    </row>
    <row r="54" spans="1:15" x14ac:dyDescent="0.3">
      <c r="A54">
        <f t="shared" si="1"/>
        <v>2019</v>
      </c>
      <c r="B54" t="s">
        <v>65</v>
      </c>
      <c r="C54" s="45">
        <v>9631.5153329999994</v>
      </c>
      <c r="D54" s="34">
        <v>964.77898804000006</v>
      </c>
      <c r="E54" s="34">
        <v>-586.77892081413211</v>
      </c>
      <c r="F54" s="34">
        <v>-4543.0259999999998</v>
      </c>
      <c r="G54" s="35">
        <v>44459.861199999999</v>
      </c>
      <c r="H54" s="35">
        <v>50152.044514028385</v>
      </c>
      <c r="I54" s="35">
        <v>60</v>
      </c>
      <c r="J54" s="38">
        <f t="shared" si="2"/>
        <v>57886.739282400005</v>
      </c>
      <c r="K54" s="38">
        <f t="shared" si="3"/>
        <v>-35206.735248847923</v>
      </c>
      <c r="L54" s="43">
        <f t="shared" si="9"/>
        <v>0</v>
      </c>
      <c r="M54" s="50">
        <f t="shared" si="4"/>
        <v>9631.5153329999994</v>
      </c>
      <c r="N54" s="47">
        <f t="shared" si="5"/>
        <v>577890.91998000001</v>
      </c>
      <c r="O54" s="47">
        <f t="shared" si="6"/>
        <v>577890.91998000001</v>
      </c>
    </row>
    <row r="55" spans="1:15" x14ac:dyDescent="0.3">
      <c r="A55">
        <f t="shared" si="1"/>
        <v>2020</v>
      </c>
      <c r="B55" t="s">
        <v>66</v>
      </c>
      <c r="C55" s="45">
        <v>9466.9282509999994</v>
      </c>
      <c r="D55" s="34">
        <v>718.38076678200002</v>
      </c>
      <c r="E55" s="34">
        <v>-753.23626244239642</v>
      </c>
      <c r="F55" s="34">
        <v>-4543.0259999999998</v>
      </c>
      <c r="G55" s="35">
        <v>33105.104460000002</v>
      </c>
      <c r="H55" s="35">
        <v>64379.167730119349</v>
      </c>
      <c r="I55" s="35">
        <v>60</v>
      </c>
      <c r="J55" s="38">
        <f t="shared" si="2"/>
        <v>43102.846006920001</v>
      </c>
      <c r="K55" s="38">
        <f t="shared" si="3"/>
        <v>-45194.175746543784</v>
      </c>
      <c r="L55" s="43">
        <f t="shared" si="9"/>
        <v>0</v>
      </c>
      <c r="M55" s="50">
        <f t="shared" si="4"/>
        <v>9466.9282509999994</v>
      </c>
      <c r="N55" s="47">
        <f t="shared" si="5"/>
        <v>568015.69505999994</v>
      </c>
      <c r="O55" s="47">
        <f t="shared" si="6"/>
        <v>568015.69505999994</v>
      </c>
    </row>
    <row r="56" spans="1:15" x14ac:dyDescent="0.3">
      <c r="A56">
        <f t="shared" si="1"/>
        <v>2020</v>
      </c>
      <c r="B56" t="s">
        <v>67</v>
      </c>
      <c r="C56" s="45">
        <v>9676.0979850000003</v>
      </c>
      <c r="D56" s="34">
        <v>369.39582503600002</v>
      </c>
      <c r="E56" s="34">
        <v>-986.91038940092164</v>
      </c>
      <c r="F56" s="34">
        <v>-4845.8944000000001</v>
      </c>
      <c r="G56" s="35">
        <v>17022.84908</v>
      </c>
      <c r="H56" s="35">
        <v>84351.315333412102</v>
      </c>
      <c r="I56" s="35">
        <v>64</v>
      </c>
      <c r="J56" s="38">
        <f t="shared" si="2"/>
        <v>23641.332802304001</v>
      </c>
      <c r="K56" s="38">
        <f t="shared" si="3"/>
        <v>-63162.264921658985</v>
      </c>
      <c r="L56" s="43">
        <f t="shared" si="9"/>
        <v>-302.86840000000029</v>
      </c>
      <c r="M56" s="50">
        <f>C56-L56</f>
        <v>9978.9663849999997</v>
      </c>
      <c r="N56" s="47">
        <f t="shared" si="5"/>
        <v>619270.27104000002</v>
      </c>
      <c r="O56" s="47">
        <f t="shared" si="6"/>
        <v>598737.98309999995</v>
      </c>
    </row>
    <row r="57" spans="1:15" x14ac:dyDescent="0.3">
      <c r="A57">
        <f t="shared" si="1"/>
        <v>2020</v>
      </c>
      <c r="B57" t="s">
        <v>68</v>
      </c>
      <c r="C57" s="45">
        <v>9169.5988369999995</v>
      </c>
      <c r="D57" s="34">
        <v>497.69843302200007</v>
      </c>
      <c r="E57" s="34">
        <v>-946.70093394777268</v>
      </c>
      <c r="F57" s="34">
        <v>-4845.8944000000001</v>
      </c>
      <c r="G57" s="35">
        <v>22935.411660000002</v>
      </c>
      <c r="H57" s="35">
        <v>80914.609739125866</v>
      </c>
      <c r="I57" s="35">
        <v>64</v>
      </c>
      <c r="J57" s="38">
        <f t="shared" si="2"/>
        <v>31852.699713408005</v>
      </c>
      <c r="K57" s="38">
        <f t="shared" si="3"/>
        <v>-60588.859772657452</v>
      </c>
      <c r="L57" s="43">
        <f t="shared" si="9"/>
        <v>-302.86840000000029</v>
      </c>
      <c r="M57" s="50">
        <f t="shared" si="4"/>
        <v>9472.4672370000008</v>
      </c>
      <c r="N57" s="47">
        <f t="shared" si="5"/>
        <v>586854.32556799997</v>
      </c>
      <c r="O57" s="47">
        <f t="shared" si="6"/>
        <v>568348.03422000003</v>
      </c>
    </row>
    <row r="58" spans="1:15" x14ac:dyDescent="0.3">
      <c r="A58">
        <f t="shared" si="1"/>
        <v>2020</v>
      </c>
      <c r="B58" t="s">
        <v>69</v>
      </c>
      <c r="C58" s="45">
        <v>9212.5054490000002</v>
      </c>
      <c r="D58" s="34">
        <v>525.10486487900005</v>
      </c>
      <c r="E58" s="34">
        <v>-1508.9927887864826</v>
      </c>
      <c r="F58" s="34">
        <v>-4845.8944000000001</v>
      </c>
      <c r="G58" s="35">
        <v>24198.380870000001</v>
      </c>
      <c r="H58" s="35">
        <v>128973.74263132329</v>
      </c>
      <c r="I58" s="35">
        <v>64</v>
      </c>
      <c r="J58" s="38">
        <f t="shared" si="2"/>
        <v>33606.711352256003</v>
      </c>
      <c r="K58" s="38">
        <f t="shared" si="3"/>
        <v>-96575.538482334887</v>
      </c>
      <c r="L58" s="43">
        <f t="shared" si="9"/>
        <v>-302.86840000000029</v>
      </c>
      <c r="M58" s="50">
        <f t="shared" si="4"/>
        <v>9515.3738489999996</v>
      </c>
      <c r="N58" s="47">
        <f t="shared" si="5"/>
        <v>589600.34873600001</v>
      </c>
      <c r="O58" s="47">
        <f t="shared" si="6"/>
        <v>570922.43093999999</v>
      </c>
    </row>
    <row r="59" spans="1:15" x14ac:dyDescent="0.3">
      <c r="A59">
        <f t="shared" si="1"/>
        <v>2020</v>
      </c>
      <c r="B59" t="s">
        <v>70</v>
      </c>
      <c r="C59" s="45">
        <v>9080.4335339999998</v>
      </c>
      <c r="D59" s="34">
        <v>566.94295117599995</v>
      </c>
      <c r="E59" s="34">
        <v>-1128.2041812596005</v>
      </c>
      <c r="F59" s="34">
        <v>-4845.8944000000001</v>
      </c>
      <c r="G59" s="35">
        <v>26126.403279999999</v>
      </c>
      <c r="H59" s="35">
        <v>96427.707799965865</v>
      </c>
      <c r="I59" s="35">
        <v>64</v>
      </c>
      <c r="J59" s="38">
        <f t="shared" si="2"/>
        <v>36284.348875263997</v>
      </c>
      <c r="K59" s="38">
        <f t="shared" si="3"/>
        <v>-72205.067600614435</v>
      </c>
      <c r="L59" s="43">
        <f t="shared" si="9"/>
        <v>-302.86840000000029</v>
      </c>
      <c r="M59" s="50">
        <f t="shared" si="4"/>
        <v>9383.3019339999992</v>
      </c>
      <c r="N59" s="47">
        <f t="shared" si="5"/>
        <v>581147.74617599999</v>
      </c>
      <c r="O59" s="47">
        <f t="shared" si="6"/>
        <v>562998.11603999999</v>
      </c>
    </row>
    <row r="60" spans="1:15" x14ac:dyDescent="0.3">
      <c r="A60">
        <f t="shared" si="1"/>
        <v>2020</v>
      </c>
      <c r="B60" t="s">
        <v>71</v>
      </c>
      <c r="C60" s="45">
        <v>9726.7143789999991</v>
      </c>
      <c r="D60" s="34">
        <v>585.97495136600003</v>
      </c>
      <c r="E60" s="34">
        <v>-1173.1650407066054</v>
      </c>
      <c r="F60" s="34">
        <v>-4845.8944000000001</v>
      </c>
      <c r="G60" s="35">
        <v>27003.453979999998</v>
      </c>
      <c r="H60" s="35">
        <v>100270.51629970985</v>
      </c>
      <c r="I60" s="35">
        <v>64</v>
      </c>
      <c r="J60" s="38">
        <f t="shared" si="2"/>
        <v>37502.396887424002</v>
      </c>
      <c r="K60" s="38">
        <f t="shared" si="3"/>
        <v>-75082.562605222745</v>
      </c>
      <c r="L60" s="43">
        <f t="shared" si="9"/>
        <v>-302.86840000000029</v>
      </c>
      <c r="M60" s="50">
        <f t="shared" si="4"/>
        <v>10029.582779</v>
      </c>
      <c r="N60" s="47">
        <f t="shared" si="5"/>
        <v>622509.72025599994</v>
      </c>
      <c r="O60" s="47">
        <f t="shared" si="6"/>
        <v>601774.96674000006</v>
      </c>
    </row>
    <row r="61" spans="1:15" x14ac:dyDescent="0.3">
      <c r="A61">
        <f t="shared" si="1"/>
        <v>2020</v>
      </c>
      <c r="B61" t="s">
        <v>72</v>
      </c>
      <c r="C61" s="45">
        <v>9310.3861579999993</v>
      </c>
      <c r="D61" s="34">
        <v>577.01405007400001</v>
      </c>
      <c r="E61" s="34">
        <v>-1228.5206067588326</v>
      </c>
      <c r="F61" s="34">
        <v>-4845.8944000000001</v>
      </c>
      <c r="G61" s="35">
        <v>26590.50922</v>
      </c>
      <c r="H61" s="35">
        <v>105001.76126143869</v>
      </c>
      <c r="I61" s="35">
        <v>64</v>
      </c>
      <c r="J61" s="38">
        <f t="shared" si="2"/>
        <v>36928.899204736001</v>
      </c>
      <c r="K61" s="38">
        <f t="shared" si="3"/>
        <v>-78625.318832565288</v>
      </c>
      <c r="L61" s="43">
        <f t="shared" si="9"/>
        <v>-302.86840000000029</v>
      </c>
      <c r="M61" s="50">
        <f t="shared" si="4"/>
        <v>9613.2545580000005</v>
      </c>
      <c r="N61" s="47">
        <f t="shared" si="5"/>
        <v>595864.71411199996</v>
      </c>
      <c r="O61" s="47">
        <f t="shared" si="6"/>
        <v>576795.27347999997</v>
      </c>
    </row>
    <row r="62" spans="1:15" x14ac:dyDescent="0.3">
      <c r="A62">
        <f t="shared" si="1"/>
        <v>2020</v>
      </c>
      <c r="B62" t="s">
        <v>73</v>
      </c>
      <c r="C62" s="45">
        <v>11503.65149</v>
      </c>
      <c r="D62" s="34">
        <v>624.27728957300008</v>
      </c>
      <c r="E62" s="34">
        <v>-1307.5816582181262</v>
      </c>
      <c r="F62" s="34">
        <v>-4845.8944000000001</v>
      </c>
      <c r="G62" s="35">
        <v>28768.538690000001</v>
      </c>
      <c r="H62" s="35">
        <v>111759.11608701933</v>
      </c>
      <c r="I62" s="35">
        <v>64</v>
      </c>
      <c r="J62" s="38">
        <f t="shared" si="2"/>
        <v>39953.746532672005</v>
      </c>
      <c r="K62" s="38">
        <f t="shared" si="3"/>
        <v>-83685.226125960078</v>
      </c>
      <c r="L62" s="43">
        <f t="shared" si="9"/>
        <v>-302.86840000000029</v>
      </c>
      <c r="M62" s="50">
        <f t="shared" si="4"/>
        <v>11806.51989</v>
      </c>
      <c r="N62" s="47">
        <f t="shared" si="5"/>
        <v>736233.69536000001</v>
      </c>
      <c r="O62" s="47">
        <f t="shared" si="6"/>
        <v>708391.19339999999</v>
      </c>
    </row>
    <row r="63" spans="1:15" x14ac:dyDescent="0.3">
      <c r="A63">
        <f t="shared" si="1"/>
        <v>2020</v>
      </c>
      <c r="B63" t="s">
        <v>74</v>
      </c>
      <c r="C63" s="45">
        <v>9509.4996549999996</v>
      </c>
      <c r="D63" s="34">
        <v>690.32585624800004</v>
      </c>
      <c r="E63" s="34">
        <v>-1205.545370967742</v>
      </c>
      <c r="F63" s="34">
        <v>-4845.8944000000001</v>
      </c>
      <c r="G63" s="35">
        <v>31812.25144</v>
      </c>
      <c r="H63" s="35">
        <v>103038.0658946788</v>
      </c>
      <c r="I63" s="35">
        <v>64</v>
      </c>
      <c r="J63" s="38">
        <f t="shared" si="2"/>
        <v>44180.854799872002</v>
      </c>
      <c r="K63" s="38">
        <f t="shared" si="3"/>
        <v>-77154.903741935486</v>
      </c>
      <c r="L63" s="43">
        <f t="shared" si="9"/>
        <v>-302.86840000000029</v>
      </c>
      <c r="M63" s="50">
        <f t="shared" si="4"/>
        <v>9812.368054999999</v>
      </c>
      <c r="N63" s="47">
        <f t="shared" si="5"/>
        <v>608607.97791999998</v>
      </c>
      <c r="O63" s="47">
        <f t="shared" si="6"/>
        <v>588742.08329999994</v>
      </c>
    </row>
    <row r="64" spans="1:15" x14ac:dyDescent="0.3">
      <c r="A64">
        <f t="shared" si="1"/>
        <v>2020</v>
      </c>
      <c r="B64" t="s">
        <v>75</v>
      </c>
      <c r="C64" s="45">
        <v>11630.36008</v>
      </c>
      <c r="D64" s="34">
        <v>774.96925013900011</v>
      </c>
      <c r="E64" s="34">
        <v>-1001.698746543779</v>
      </c>
      <c r="F64" s="34">
        <v>-4845.8944000000001</v>
      </c>
      <c r="G64" s="35">
        <v>35712.868670000003</v>
      </c>
      <c r="H64" s="35">
        <v>85615.277482374266</v>
      </c>
      <c r="I64" s="35">
        <v>64</v>
      </c>
      <c r="J64" s="38">
        <f t="shared" si="2"/>
        <v>49598.032008896007</v>
      </c>
      <c r="K64" s="38">
        <f t="shared" si="3"/>
        <v>-64108.719778801853</v>
      </c>
      <c r="L64" s="43">
        <f t="shared" si="9"/>
        <v>-302.86840000000029</v>
      </c>
      <c r="M64" s="50">
        <f t="shared" si="4"/>
        <v>11933.228480000002</v>
      </c>
      <c r="N64" s="47">
        <f t="shared" si="5"/>
        <v>744343.04512000002</v>
      </c>
      <c r="O64" s="47">
        <f t="shared" si="6"/>
        <v>715993.70880000014</v>
      </c>
    </row>
    <row r="65" spans="1:15" x14ac:dyDescent="0.3">
      <c r="A65">
        <f t="shared" si="1"/>
        <v>2020</v>
      </c>
      <c r="B65" t="s">
        <v>76</v>
      </c>
      <c r="C65" s="45">
        <v>13698.257659999999</v>
      </c>
      <c r="D65" s="34">
        <v>749.49890964200006</v>
      </c>
      <c r="E65" s="34">
        <v>-1145.239603686636</v>
      </c>
      <c r="F65" s="34">
        <v>-4845.8944000000001</v>
      </c>
      <c r="G65" s="35">
        <v>34539.120260000003</v>
      </c>
      <c r="H65" s="35">
        <v>97883.726810823588</v>
      </c>
      <c r="I65" s="35">
        <v>64</v>
      </c>
      <c r="J65" s="38">
        <f t="shared" si="2"/>
        <v>47967.930217088004</v>
      </c>
      <c r="K65" s="38">
        <f t="shared" si="3"/>
        <v>-73295.334635944702</v>
      </c>
      <c r="L65" s="43">
        <f t="shared" si="9"/>
        <v>-302.86840000000029</v>
      </c>
      <c r="M65" s="50">
        <f t="shared" si="4"/>
        <v>14001.126059999999</v>
      </c>
      <c r="N65" s="47">
        <f t="shared" si="5"/>
        <v>876688.49023999996</v>
      </c>
      <c r="O65" s="47">
        <f t="shared" si="6"/>
        <v>840067.56359999988</v>
      </c>
    </row>
    <row r="66" spans="1:15" x14ac:dyDescent="0.3">
      <c r="A66">
        <f t="shared" si="1"/>
        <v>2020</v>
      </c>
      <c r="B66" t="s">
        <v>77</v>
      </c>
      <c r="C66" s="45">
        <v>12989.292939999999</v>
      </c>
      <c r="D66" s="34">
        <v>782.48403717400004</v>
      </c>
      <c r="E66" s="34">
        <v>-2099.1353248847927</v>
      </c>
      <c r="F66" s="34">
        <v>-4845.8944000000001</v>
      </c>
      <c r="G66" s="35">
        <v>36059.17222</v>
      </c>
      <c r="H66" s="35">
        <v>179413.27563117887</v>
      </c>
      <c r="I66" s="35">
        <v>64</v>
      </c>
      <c r="J66" s="38">
        <f t="shared" si="2"/>
        <v>50078.978379136002</v>
      </c>
      <c r="K66" s="38">
        <f t="shared" si="3"/>
        <v>-134344.66079262673</v>
      </c>
      <c r="L66" s="43">
        <f t="shared" si="9"/>
        <v>-302.86840000000029</v>
      </c>
      <c r="M66" s="50">
        <f t="shared" si="4"/>
        <v>13292.161339999999</v>
      </c>
      <c r="N66" s="47">
        <f t="shared" si="5"/>
        <v>831314.74815999996</v>
      </c>
      <c r="O66" s="47">
        <f t="shared" si="6"/>
        <v>797529.68039999995</v>
      </c>
    </row>
    <row r="67" spans="1:15" x14ac:dyDescent="0.3">
      <c r="A67">
        <f t="shared" si="1"/>
        <v>2020</v>
      </c>
      <c r="B67" t="s">
        <v>78</v>
      </c>
      <c r="C67" s="45">
        <v>13192.093720000001</v>
      </c>
      <c r="D67" s="34">
        <v>883.10938688699991</v>
      </c>
      <c r="E67" s="34">
        <v>-1564.2997219662061</v>
      </c>
      <c r="F67" s="34">
        <v>-4845.8944000000001</v>
      </c>
      <c r="G67" s="35">
        <v>40696.285109999997</v>
      </c>
      <c r="H67" s="35">
        <v>133700.83093728256</v>
      </c>
      <c r="I67" s="35">
        <v>64</v>
      </c>
      <c r="J67" s="38">
        <f t="shared" si="2"/>
        <v>56519.000760767995</v>
      </c>
      <c r="K67" s="38">
        <f t="shared" si="3"/>
        <v>-100115.18220583719</v>
      </c>
      <c r="L67" s="43">
        <f t="shared" si="9"/>
        <v>-302.86840000000029</v>
      </c>
      <c r="M67" s="50">
        <f t="shared" si="4"/>
        <v>13494.96212</v>
      </c>
      <c r="N67" s="47">
        <f t="shared" si="5"/>
        <v>844293.99808000005</v>
      </c>
      <c r="O67" s="47">
        <f t="shared" si="6"/>
        <v>809697.72719999996</v>
      </c>
    </row>
    <row r="68" spans="1:15" x14ac:dyDescent="0.3">
      <c r="A68">
        <f t="shared" ref="A68:A131" si="10">YEAR(B68)</f>
        <v>2020</v>
      </c>
      <c r="B68" t="s">
        <v>79</v>
      </c>
      <c r="C68" s="45">
        <v>11524.099179999999</v>
      </c>
      <c r="D68" s="34">
        <v>1522.233753964</v>
      </c>
      <c r="E68" s="34">
        <v>-1781.4081881720431</v>
      </c>
      <c r="F68" s="34">
        <v>-4845.8944000000001</v>
      </c>
      <c r="G68" s="35">
        <v>70149.020919999995</v>
      </c>
      <c r="H68" s="35">
        <v>152257.11010017461</v>
      </c>
      <c r="I68" s="35">
        <v>64</v>
      </c>
      <c r="J68" s="38">
        <f t="shared" ref="J68:J131" si="11">D68*$I68</f>
        <v>97422.960253696001</v>
      </c>
      <c r="K68" s="38">
        <f t="shared" ref="K68:K131" si="12">E68*$I68</f>
        <v>-114010.12404301076</v>
      </c>
      <c r="L68" s="43">
        <f t="shared" ref="L68:L131" si="13">F68-$F$3</f>
        <v>-302.86840000000029</v>
      </c>
      <c r="M68" s="50">
        <f t="shared" ref="M68:M131" si="14">C68-L68</f>
        <v>11826.96758</v>
      </c>
      <c r="N68" s="47">
        <f t="shared" ref="N68:N131" si="15">C68*I68</f>
        <v>737542.34751999995</v>
      </c>
      <c r="O68" s="47">
        <f t="shared" ref="O68:O131" si="16">M68*60</f>
        <v>709618.05480000004</v>
      </c>
    </row>
    <row r="69" spans="1:15" x14ac:dyDescent="0.3">
      <c r="A69">
        <f t="shared" si="10"/>
        <v>2020</v>
      </c>
      <c r="B69" t="s">
        <v>80</v>
      </c>
      <c r="C69" s="45">
        <v>11441.302820000001</v>
      </c>
      <c r="D69" s="34">
        <v>1678.2514756559999</v>
      </c>
      <c r="E69" s="34">
        <v>-1991.6950046082952</v>
      </c>
      <c r="F69" s="34">
        <v>-4845.8944000000001</v>
      </c>
      <c r="G69" s="35">
        <v>77338.777679999999</v>
      </c>
      <c r="H69" s="35">
        <v>170230.34227421327</v>
      </c>
      <c r="I69" s="35">
        <v>64</v>
      </c>
      <c r="J69" s="38">
        <f t="shared" si="11"/>
        <v>107408.09444198399</v>
      </c>
      <c r="K69" s="38">
        <f t="shared" si="12"/>
        <v>-127468.48029493089</v>
      </c>
      <c r="L69" s="43">
        <f t="shared" si="13"/>
        <v>-302.86840000000029</v>
      </c>
      <c r="M69" s="50">
        <f t="shared" si="14"/>
        <v>11744.17122</v>
      </c>
      <c r="N69" s="47">
        <f t="shared" si="15"/>
        <v>732243.38048000005</v>
      </c>
      <c r="O69" s="47">
        <f t="shared" si="16"/>
        <v>704650.27320000005</v>
      </c>
    </row>
    <row r="70" spans="1:15" x14ac:dyDescent="0.3">
      <c r="A70">
        <f t="shared" si="10"/>
        <v>2020</v>
      </c>
      <c r="B70" t="s">
        <v>81</v>
      </c>
      <c r="C70" s="45">
        <v>10510.09526</v>
      </c>
      <c r="D70" s="34">
        <v>1392.220405646</v>
      </c>
      <c r="E70" s="34">
        <v>-1629.5454969278035</v>
      </c>
      <c r="F70" s="34">
        <v>-4845.8944000000001</v>
      </c>
      <c r="G70" s="35">
        <v>64157.622380000001</v>
      </c>
      <c r="H70" s="35">
        <v>139277.39289981226</v>
      </c>
      <c r="I70" s="35">
        <v>64</v>
      </c>
      <c r="J70" s="38">
        <f t="shared" si="11"/>
        <v>89102.105961344001</v>
      </c>
      <c r="K70" s="38">
        <f t="shared" si="12"/>
        <v>-104290.91180337942</v>
      </c>
      <c r="L70" s="43">
        <f t="shared" si="13"/>
        <v>-302.86840000000029</v>
      </c>
      <c r="M70" s="50">
        <f t="shared" si="14"/>
        <v>10812.963660000001</v>
      </c>
      <c r="N70" s="47">
        <f t="shared" si="15"/>
        <v>672646.09664</v>
      </c>
      <c r="O70" s="47">
        <f t="shared" si="16"/>
        <v>648777.81960000005</v>
      </c>
    </row>
    <row r="71" spans="1:15" x14ac:dyDescent="0.3">
      <c r="A71">
        <f t="shared" si="10"/>
        <v>2020</v>
      </c>
      <c r="B71" t="s">
        <v>82</v>
      </c>
      <c r="C71" s="45">
        <v>9816.8853060000001</v>
      </c>
      <c r="D71" s="34">
        <v>1358.6995971220001</v>
      </c>
      <c r="E71" s="34">
        <v>-1536.0139592933949</v>
      </c>
      <c r="F71" s="34">
        <v>-4845.8944000000001</v>
      </c>
      <c r="G71" s="35">
        <v>62612.884660000003</v>
      </c>
      <c r="H71" s="35">
        <v>131283.24438405083</v>
      </c>
      <c r="I71" s="35">
        <v>64</v>
      </c>
      <c r="J71" s="38">
        <f t="shared" si="11"/>
        <v>86956.774215808007</v>
      </c>
      <c r="K71" s="38">
        <f t="shared" si="12"/>
        <v>-98304.893394777275</v>
      </c>
      <c r="L71" s="43">
        <f t="shared" si="13"/>
        <v>-302.86840000000029</v>
      </c>
      <c r="M71" s="50">
        <f t="shared" si="14"/>
        <v>10119.753706</v>
      </c>
      <c r="N71" s="47">
        <f t="shared" si="15"/>
        <v>628280.65958400001</v>
      </c>
      <c r="O71" s="47">
        <f t="shared" si="16"/>
        <v>607185.22236000001</v>
      </c>
    </row>
    <row r="72" spans="1:15" x14ac:dyDescent="0.3">
      <c r="A72">
        <f t="shared" si="10"/>
        <v>2020</v>
      </c>
      <c r="B72" t="s">
        <v>83</v>
      </c>
      <c r="C72" s="45">
        <v>10818.821739999999</v>
      </c>
      <c r="D72" s="34">
        <v>1726.3898271130001</v>
      </c>
      <c r="E72" s="34">
        <v>-726.90611167434724</v>
      </c>
      <c r="F72" s="34">
        <v>-4845.8944000000001</v>
      </c>
      <c r="G72" s="35">
        <v>79557.134890000001</v>
      </c>
      <c r="H72" s="35">
        <v>62128.727493533952</v>
      </c>
      <c r="I72" s="35">
        <v>64</v>
      </c>
      <c r="J72" s="38">
        <f t="shared" si="11"/>
        <v>110488.94893523201</v>
      </c>
      <c r="K72" s="38">
        <f t="shared" si="12"/>
        <v>-46521.991147158224</v>
      </c>
      <c r="L72" s="43">
        <f t="shared" si="13"/>
        <v>-302.86840000000029</v>
      </c>
      <c r="M72" s="50">
        <f t="shared" si="14"/>
        <v>11121.690139999999</v>
      </c>
      <c r="N72" s="47">
        <f t="shared" si="15"/>
        <v>692404.59135999996</v>
      </c>
      <c r="O72" s="47">
        <f t="shared" si="16"/>
        <v>667301.40839999996</v>
      </c>
    </row>
    <row r="73" spans="1:15" x14ac:dyDescent="0.3">
      <c r="A73">
        <f t="shared" si="10"/>
        <v>2020</v>
      </c>
      <c r="B73" t="s">
        <v>84</v>
      </c>
      <c r="C73" s="45">
        <v>6954.8801940000003</v>
      </c>
      <c r="D73" s="34">
        <v>1624.6870697960001</v>
      </c>
      <c r="E73" s="34">
        <v>-778.64461520737336</v>
      </c>
      <c r="F73" s="34">
        <v>-4845.8944000000001</v>
      </c>
      <c r="G73" s="35">
        <v>74870.371880000006</v>
      </c>
      <c r="H73" s="35">
        <v>66550.821812596012</v>
      </c>
      <c r="I73" s="35">
        <v>64</v>
      </c>
      <c r="J73" s="38">
        <f t="shared" si="11"/>
        <v>103979.972466944</v>
      </c>
      <c r="K73" s="38">
        <f t="shared" si="12"/>
        <v>-49833.255373271895</v>
      </c>
      <c r="L73" s="43">
        <f t="shared" si="13"/>
        <v>-302.86840000000029</v>
      </c>
      <c r="M73" s="50">
        <f t="shared" si="14"/>
        <v>7257.7485940000006</v>
      </c>
      <c r="N73" s="47">
        <f t="shared" si="15"/>
        <v>445112.33241600002</v>
      </c>
      <c r="O73" s="47">
        <f t="shared" si="16"/>
        <v>435464.91564000002</v>
      </c>
    </row>
    <row r="74" spans="1:15" x14ac:dyDescent="0.3">
      <c r="A74">
        <f t="shared" si="10"/>
        <v>2020</v>
      </c>
      <c r="B74" t="s">
        <v>85</v>
      </c>
      <c r="C74" s="45">
        <v>17141.513279999999</v>
      </c>
      <c r="D74" s="34">
        <v>1902.3966036250001</v>
      </c>
      <c r="E74" s="34">
        <v>-743.46985806451607</v>
      </c>
      <c r="F74" s="34">
        <v>-4845.8944000000001</v>
      </c>
      <c r="G74" s="35">
        <v>87668.046249999999</v>
      </c>
      <c r="H74" s="35">
        <v>63544.432313206504</v>
      </c>
      <c r="I74" s="35">
        <v>64</v>
      </c>
      <c r="J74" s="38">
        <f t="shared" si="11"/>
        <v>121753.38263200001</v>
      </c>
      <c r="K74" s="38">
        <f t="shared" si="12"/>
        <v>-47582.070916129029</v>
      </c>
      <c r="L74" s="43">
        <f t="shared" si="13"/>
        <v>-302.86840000000029</v>
      </c>
      <c r="M74" s="50">
        <f t="shared" si="14"/>
        <v>17444.381679999999</v>
      </c>
      <c r="N74" s="47">
        <f t="shared" si="15"/>
        <v>1097056.8499199999</v>
      </c>
      <c r="O74" s="47">
        <f t="shared" si="16"/>
        <v>1046662.9007999999</v>
      </c>
    </row>
    <row r="75" spans="1:15" x14ac:dyDescent="0.3">
      <c r="A75">
        <f t="shared" si="10"/>
        <v>2020</v>
      </c>
      <c r="B75" t="s">
        <v>86</v>
      </c>
      <c r="C75" s="45">
        <v>10803.06697</v>
      </c>
      <c r="D75" s="34">
        <v>1586.8676225570002</v>
      </c>
      <c r="E75" s="34">
        <v>-870.6202926267282</v>
      </c>
      <c r="F75" s="34">
        <v>-4845.8944000000001</v>
      </c>
      <c r="G75" s="35">
        <v>73127.540210000006</v>
      </c>
      <c r="H75" s="35">
        <v>74411.990822797277</v>
      </c>
      <c r="I75" s="35">
        <v>64</v>
      </c>
      <c r="J75" s="38">
        <f t="shared" si="11"/>
        <v>101559.52784364801</v>
      </c>
      <c r="K75" s="38">
        <f t="shared" si="12"/>
        <v>-55719.698728110605</v>
      </c>
      <c r="L75" s="43">
        <f t="shared" si="13"/>
        <v>-302.86840000000029</v>
      </c>
      <c r="M75" s="50">
        <f t="shared" si="14"/>
        <v>11105.935369999999</v>
      </c>
      <c r="N75" s="47">
        <f t="shared" si="15"/>
        <v>691396.28607999999</v>
      </c>
      <c r="O75" s="47">
        <f t="shared" si="16"/>
        <v>666356.12219999998</v>
      </c>
    </row>
    <row r="76" spans="1:15" x14ac:dyDescent="0.3">
      <c r="A76">
        <f t="shared" si="10"/>
        <v>2020</v>
      </c>
      <c r="B76" t="s">
        <v>87</v>
      </c>
      <c r="C76" s="45">
        <v>10867.426890000001</v>
      </c>
      <c r="D76" s="34">
        <v>1383.5456405539999</v>
      </c>
      <c r="E76" s="34">
        <v>-923.38333102918591</v>
      </c>
      <c r="F76" s="34">
        <v>-4845.8944000000001</v>
      </c>
      <c r="G76" s="35">
        <v>63757.863619999996</v>
      </c>
      <c r="H76" s="35">
        <v>78921.652224716745</v>
      </c>
      <c r="I76" s="35">
        <v>64</v>
      </c>
      <c r="J76" s="38">
        <f t="shared" si="11"/>
        <v>88546.920995455992</v>
      </c>
      <c r="K76" s="38">
        <f t="shared" si="12"/>
        <v>-59096.533185867898</v>
      </c>
      <c r="L76" s="43">
        <f t="shared" si="13"/>
        <v>-302.86840000000029</v>
      </c>
      <c r="M76" s="50">
        <f t="shared" si="14"/>
        <v>11170.295290000002</v>
      </c>
      <c r="N76" s="47">
        <f t="shared" si="15"/>
        <v>695515.32096000004</v>
      </c>
      <c r="O76" s="47">
        <f t="shared" si="16"/>
        <v>670217.71740000008</v>
      </c>
    </row>
    <row r="77" spans="1:15" x14ac:dyDescent="0.3">
      <c r="A77">
        <f t="shared" si="10"/>
        <v>2020</v>
      </c>
      <c r="B77" t="s">
        <v>88</v>
      </c>
      <c r="C77" s="45">
        <v>9480.0013589999999</v>
      </c>
      <c r="D77" s="34">
        <v>809.2591650359999</v>
      </c>
      <c r="E77" s="34">
        <v>-616.3794213517665</v>
      </c>
      <c r="F77" s="34">
        <v>-4845.8944000000001</v>
      </c>
      <c r="G77" s="35">
        <v>37293.049079999997</v>
      </c>
      <c r="H77" s="35">
        <v>52682.00182493731</v>
      </c>
      <c r="I77" s="35">
        <v>64</v>
      </c>
      <c r="J77" s="38">
        <f t="shared" si="11"/>
        <v>51792.586562303994</v>
      </c>
      <c r="K77" s="38">
        <f t="shared" si="12"/>
        <v>-39448.282966513056</v>
      </c>
      <c r="L77" s="43">
        <f t="shared" si="13"/>
        <v>-302.86840000000029</v>
      </c>
      <c r="M77" s="50">
        <f t="shared" si="14"/>
        <v>9782.8697590000011</v>
      </c>
      <c r="N77" s="47">
        <f t="shared" si="15"/>
        <v>606720.08697599999</v>
      </c>
      <c r="O77" s="47">
        <f t="shared" si="16"/>
        <v>586972.18554000009</v>
      </c>
    </row>
    <row r="78" spans="1:15" x14ac:dyDescent="0.3">
      <c r="A78">
        <f t="shared" si="10"/>
        <v>2020</v>
      </c>
      <c r="B78" t="s">
        <v>89</v>
      </c>
      <c r="C78" s="45">
        <v>13342.93728</v>
      </c>
      <c r="D78" s="34">
        <v>1747.062805824</v>
      </c>
      <c r="E78" s="34">
        <v>-774.43295852534561</v>
      </c>
      <c r="F78" s="34">
        <v>-4845.8944000000001</v>
      </c>
      <c r="G78" s="35">
        <v>80509.806719999993</v>
      </c>
      <c r="H78" s="35">
        <v>66190.851156012446</v>
      </c>
      <c r="I78" s="35">
        <v>64</v>
      </c>
      <c r="J78" s="38">
        <f t="shared" si="11"/>
        <v>111812.019572736</v>
      </c>
      <c r="K78" s="38">
        <f t="shared" si="12"/>
        <v>-49563.709345622119</v>
      </c>
      <c r="L78" s="43">
        <f t="shared" si="13"/>
        <v>-302.86840000000029</v>
      </c>
      <c r="M78" s="50">
        <f t="shared" si="14"/>
        <v>13645.805680000001</v>
      </c>
      <c r="N78" s="47">
        <f t="shared" si="15"/>
        <v>853947.98592000001</v>
      </c>
      <c r="O78" s="47">
        <f t="shared" si="16"/>
        <v>818748.34080000012</v>
      </c>
    </row>
    <row r="79" spans="1:15" x14ac:dyDescent="0.3">
      <c r="A79">
        <f t="shared" si="10"/>
        <v>2020</v>
      </c>
      <c r="B79" t="s">
        <v>90</v>
      </c>
      <c r="C79" s="45">
        <v>18592.293109999999</v>
      </c>
      <c r="D79" s="34">
        <v>2029.1432452270001</v>
      </c>
      <c r="E79" s="34">
        <v>-462.8514516897082</v>
      </c>
      <c r="F79" s="34">
        <v>-5073.0457000000006</v>
      </c>
      <c r="G79" s="35">
        <v>93508.905310000002</v>
      </c>
      <c r="H79" s="35">
        <v>39559.953135872493</v>
      </c>
      <c r="I79" s="35">
        <v>67</v>
      </c>
      <c r="J79" s="38">
        <f t="shared" si="11"/>
        <v>135952.59743020902</v>
      </c>
      <c r="K79" s="38">
        <f t="shared" si="12"/>
        <v>-31011.04726321045</v>
      </c>
      <c r="L79" s="43">
        <f t="shared" si="13"/>
        <v>-530.01970000000074</v>
      </c>
      <c r="M79" s="50">
        <f t="shared" si="14"/>
        <v>19122.312809999999</v>
      </c>
      <c r="N79" s="47">
        <f t="shared" si="15"/>
        <v>1245683.6383699998</v>
      </c>
      <c r="O79" s="47">
        <f t="shared" si="16"/>
        <v>1147338.7686000001</v>
      </c>
    </row>
    <row r="80" spans="1:15" x14ac:dyDescent="0.3">
      <c r="A80">
        <f t="shared" si="10"/>
        <v>2020</v>
      </c>
      <c r="B80" t="s">
        <v>91</v>
      </c>
      <c r="C80" s="45">
        <v>17388.896720000001</v>
      </c>
      <c r="D80" s="34">
        <v>2105.436937422</v>
      </c>
      <c r="E80" s="34">
        <v>-684.53305606758829</v>
      </c>
      <c r="F80" s="34">
        <v>-5073.0457000000006</v>
      </c>
      <c r="G80" s="35">
        <v>97024.743659999993</v>
      </c>
      <c r="H80" s="35">
        <v>58507.098809195581</v>
      </c>
      <c r="I80" s="35">
        <v>67</v>
      </c>
      <c r="J80" s="38">
        <f t="shared" si="11"/>
        <v>141064.27480727399</v>
      </c>
      <c r="K80" s="38">
        <f t="shared" si="12"/>
        <v>-45863.714756528418</v>
      </c>
      <c r="L80" s="43">
        <f t="shared" si="13"/>
        <v>-530.01970000000074</v>
      </c>
      <c r="M80" s="50">
        <f t="shared" si="14"/>
        <v>17918.916420000001</v>
      </c>
      <c r="N80" s="47">
        <f t="shared" si="15"/>
        <v>1165056.08024</v>
      </c>
      <c r="O80" s="47">
        <f t="shared" si="16"/>
        <v>1075134.9852</v>
      </c>
    </row>
    <row r="81" spans="1:15" x14ac:dyDescent="0.3">
      <c r="A81">
        <f t="shared" si="10"/>
        <v>2020</v>
      </c>
      <c r="B81" t="s">
        <v>92</v>
      </c>
      <c r="C81" s="45">
        <v>16167.063899999999</v>
      </c>
      <c r="D81" s="34">
        <v>2221.88294881</v>
      </c>
      <c r="E81" s="34">
        <v>-685.44944201228873</v>
      </c>
      <c r="F81" s="34">
        <v>-5073.0457000000006</v>
      </c>
      <c r="G81" s="35">
        <v>102390.91929999999</v>
      </c>
      <c r="H81" s="35">
        <v>58585.422394212714</v>
      </c>
      <c r="I81" s="35">
        <v>67</v>
      </c>
      <c r="J81" s="38">
        <f t="shared" si="11"/>
        <v>148866.15757027001</v>
      </c>
      <c r="K81" s="38">
        <f t="shared" si="12"/>
        <v>-45925.112614823345</v>
      </c>
      <c r="L81" s="43">
        <f t="shared" si="13"/>
        <v>-530.01970000000074</v>
      </c>
      <c r="M81" s="50">
        <f t="shared" si="14"/>
        <v>16697.083599999998</v>
      </c>
      <c r="N81" s="47">
        <f t="shared" si="15"/>
        <v>1083193.2812999999</v>
      </c>
      <c r="O81" s="47">
        <f t="shared" si="16"/>
        <v>1001825.0159999998</v>
      </c>
    </row>
    <row r="82" spans="1:15" x14ac:dyDescent="0.3">
      <c r="A82">
        <f t="shared" si="10"/>
        <v>2020</v>
      </c>
      <c r="B82" t="s">
        <v>93</v>
      </c>
      <c r="C82" s="45">
        <v>17329.900130000002</v>
      </c>
      <c r="D82" s="34">
        <v>2601.8956316500003</v>
      </c>
      <c r="E82" s="34">
        <v>-720.64969400921666</v>
      </c>
      <c r="F82" s="34">
        <v>-5073.0457000000006</v>
      </c>
      <c r="G82" s="35">
        <v>119903.0245</v>
      </c>
      <c r="H82" s="35">
        <v>61593.990940958691</v>
      </c>
      <c r="I82" s="35">
        <v>67</v>
      </c>
      <c r="J82" s="38">
        <f t="shared" si="11"/>
        <v>174327.00732055001</v>
      </c>
      <c r="K82" s="38">
        <f t="shared" si="12"/>
        <v>-48283.529498617514</v>
      </c>
      <c r="L82" s="43">
        <f t="shared" si="13"/>
        <v>-530.01970000000074</v>
      </c>
      <c r="M82" s="50">
        <f t="shared" si="14"/>
        <v>17859.919830000003</v>
      </c>
      <c r="N82" s="47">
        <f t="shared" si="15"/>
        <v>1161103.30871</v>
      </c>
      <c r="O82" s="47">
        <f t="shared" si="16"/>
        <v>1071595.1898000001</v>
      </c>
    </row>
    <row r="83" spans="1:15" x14ac:dyDescent="0.3">
      <c r="A83">
        <f t="shared" si="10"/>
        <v>2020</v>
      </c>
      <c r="B83" t="s">
        <v>94</v>
      </c>
      <c r="C83" s="45">
        <v>16846.19512</v>
      </c>
      <c r="D83" s="34">
        <v>2049.7983635360001</v>
      </c>
      <c r="E83" s="34">
        <v>-650.84960453149006</v>
      </c>
      <c r="F83" s="34">
        <v>-5073.0457000000006</v>
      </c>
      <c r="G83" s="35">
        <v>94460.754079999999</v>
      </c>
      <c r="H83" s="35">
        <v>55628.171327477779</v>
      </c>
      <c r="I83" s="35">
        <v>67</v>
      </c>
      <c r="J83" s="38">
        <f t="shared" si="11"/>
        <v>137336.49035691202</v>
      </c>
      <c r="K83" s="38">
        <f t="shared" si="12"/>
        <v>-43606.923503609833</v>
      </c>
      <c r="L83" s="43">
        <f t="shared" si="13"/>
        <v>-530.01970000000074</v>
      </c>
      <c r="M83" s="50">
        <f t="shared" si="14"/>
        <v>17376.214820000001</v>
      </c>
      <c r="N83" s="47">
        <f t="shared" si="15"/>
        <v>1128695.0730399999</v>
      </c>
      <c r="O83" s="47">
        <f t="shared" si="16"/>
        <v>1042572.8892000001</v>
      </c>
    </row>
    <row r="84" spans="1:15" x14ac:dyDescent="0.3">
      <c r="A84">
        <f t="shared" si="10"/>
        <v>2020</v>
      </c>
      <c r="B84" t="s">
        <v>95</v>
      </c>
      <c r="C84" s="45">
        <v>15326.697679999999</v>
      </c>
      <c r="D84" s="34">
        <v>1759.0077127420002</v>
      </c>
      <c r="E84" s="34">
        <v>-678.2137268817205</v>
      </c>
      <c r="F84" s="34">
        <v>-5073.0457000000006</v>
      </c>
      <c r="G84" s="35">
        <v>81060.263260000007</v>
      </c>
      <c r="H84" s="35">
        <v>57966.985203565855</v>
      </c>
      <c r="I84" s="35">
        <v>67</v>
      </c>
      <c r="J84" s="38">
        <f t="shared" si="11"/>
        <v>117853.51675371401</v>
      </c>
      <c r="K84" s="38">
        <f t="shared" si="12"/>
        <v>-45440.319701075277</v>
      </c>
      <c r="L84" s="43">
        <f t="shared" si="13"/>
        <v>-530.01970000000074</v>
      </c>
      <c r="M84" s="50">
        <f t="shared" si="14"/>
        <v>15856.71738</v>
      </c>
      <c r="N84" s="47">
        <f t="shared" si="15"/>
        <v>1026888.7445599999</v>
      </c>
      <c r="O84" s="47">
        <f t="shared" si="16"/>
        <v>951403.04280000005</v>
      </c>
    </row>
    <row r="85" spans="1:15" x14ac:dyDescent="0.3">
      <c r="A85">
        <f t="shared" si="10"/>
        <v>2020</v>
      </c>
      <c r="B85" t="s">
        <v>96</v>
      </c>
      <c r="C85" s="45">
        <v>14744.106330000001</v>
      </c>
      <c r="D85" s="34">
        <v>1763.702307451</v>
      </c>
      <c r="E85" s="34">
        <v>-561.8295686635945</v>
      </c>
      <c r="F85" s="34">
        <v>-5073.0457000000006</v>
      </c>
      <c r="G85" s="35">
        <v>81276.604030000002</v>
      </c>
      <c r="H85" s="35">
        <v>48019.621253298676</v>
      </c>
      <c r="I85" s="35">
        <v>67</v>
      </c>
      <c r="J85" s="38">
        <f t="shared" si="11"/>
        <v>118168.05459921701</v>
      </c>
      <c r="K85" s="38">
        <f t="shared" si="12"/>
        <v>-37642.581100460833</v>
      </c>
      <c r="L85" s="43">
        <f t="shared" si="13"/>
        <v>-530.01970000000074</v>
      </c>
      <c r="M85" s="50">
        <f t="shared" si="14"/>
        <v>15274.126030000001</v>
      </c>
      <c r="N85" s="47">
        <f t="shared" si="15"/>
        <v>987855.12411000009</v>
      </c>
      <c r="O85" s="47">
        <f t="shared" si="16"/>
        <v>916447.56180000002</v>
      </c>
    </row>
    <row r="86" spans="1:15" x14ac:dyDescent="0.3">
      <c r="A86">
        <f t="shared" si="10"/>
        <v>2020</v>
      </c>
      <c r="B86" t="s">
        <v>97</v>
      </c>
      <c r="C86" s="45">
        <v>17749.915639999999</v>
      </c>
      <c r="D86" s="34">
        <v>1834.4726721720001</v>
      </c>
      <c r="E86" s="34">
        <v>-512.7184666666667</v>
      </c>
      <c r="F86" s="34">
        <v>-5073.0457000000006</v>
      </c>
      <c r="G86" s="35">
        <v>84537.911160000003</v>
      </c>
      <c r="H86" s="35">
        <v>43822.091168091167</v>
      </c>
      <c r="I86" s="35">
        <v>67</v>
      </c>
      <c r="J86" s="38">
        <f t="shared" si="11"/>
        <v>122909.66903552401</v>
      </c>
      <c r="K86" s="38">
        <f t="shared" si="12"/>
        <v>-34352.137266666672</v>
      </c>
      <c r="L86" s="43">
        <f t="shared" si="13"/>
        <v>-530.01970000000074</v>
      </c>
      <c r="M86" s="50">
        <f t="shared" si="14"/>
        <v>18279.93534</v>
      </c>
      <c r="N86" s="47">
        <f t="shared" si="15"/>
        <v>1189244.34788</v>
      </c>
      <c r="O86" s="47">
        <f t="shared" si="16"/>
        <v>1096796.1203999999</v>
      </c>
    </row>
    <row r="87" spans="1:15" x14ac:dyDescent="0.3">
      <c r="A87">
        <f t="shared" si="10"/>
        <v>2020</v>
      </c>
      <c r="B87" t="s">
        <v>98</v>
      </c>
      <c r="C87" s="45">
        <v>15334.40746</v>
      </c>
      <c r="D87" s="34">
        <v>1780.0019078729999</v>
      </c>
      <c r="E87" s="34">
        <v>-501.30517027649768</v>
      </c>
      <c r="F87" s="34">
        <v>-5073.0457000000006</v>
      </c>
      <c r="G87" s="35">
        <v>82027.737689999994</v>
      </c>
      <c r="H87" s="35">
        <v>42846.595750128006</v>
      </c>
      <c r="I87" s="35">
        <v>67</v>
      </c>
      <c r="J87" s="38">
        <f t="shared" si="11"/>
        <v>119260.127827491</v>
      </c>
      <c r="K87" s="38">
        <f t="shared" si="12"/>
        <v>-33587.446408525342</v>
      </c>
      <c r="L87" s="43">
        <f t="shared" si="13"/>
        <v>-530.01970000000074</v>
      </c>
      <c r="M87" s="50">
        <f t="shared" si="14"/>
        <v>15864.427160000001</v>
      </c>
      <c r="N87" s="47">
        <f t="shared" si="15"/>
        <v>1027405.2998200001</v>
      </c>
      <c r="O87" s="47">
        <f t="shared" si="16"/>
        <v>951865.6296000001</v>
      </c>
    </row>
    <row r="88" spans="1:15" x14ac:dyDescent="0.3">
      <c r="A88">
        <f t="shared" si="10"/>
        <v>2020</v>
      </c>
      <c r="B88" t="s">
        <v>99</v>
      </c>
      <c r="C88" s="45">
        <v>17284.647059999999</v>
      </c>
      <c r="D88" s="34">
        <v>1675.265593197</v>
      </c>
      <c r="E88" s="34">
        <v>-370.02926935483873</v>
      </c>
      <c r="F88" s="34">
        <v>-5073.0457000000006</v>
      </c>
      <c r="G88" s="35">
        <v>77201.179409999997</v>
      </c>
      <c r="H88" s="35">
        <v>31626.433278191344</v>
      </c>
      <c r="I88" s="35">
        <v>67</v>
      </c>
      <c r="J88" s="38">
        <f t="shared" si="11"/>
        <v>112242.794744199</v>
      </c>
      <c r="K88" s="38">
        <f t="shared" si="12"/>
        <v>-24791.961046774195</v>
      </c>
      <c r="L88" s="43">
        <f t="shared" si="13"/>
        <v>-530.01970000000074</v>
      </c>
      <c r="M88" s="50">
        <f t="shared" si="14"/>
        <v>17814.66676</v>
      </c>
      <c r="N88" s="47">
        <f t="shared" si="15"/>
        <v>1158071.35302</v>
      </c>
      <c r="O88" s="47">
        <f t="shared" si="16"/>
        <v>1068880.0056</v>
      </c>
    </row>
    <row r="89" spans="1:15" x14ac:dyDescent="0.3">
      <c r="A89">
        <f t="shared" si="10"/>
        <v>2020</v>
      </c>
      <c r="B89" t="s">
        <v>100</v>
      </c>
      <c r="C89" s="45">
        <v>15838.22494</v>
      </c>
      <c r="D89" s="34">
        <v>1388.8222168940001</v>
      </c>
      <c r="E89" s="34">
        <v>-366.24623986175118</v>
      </c>
      <c r="F89" s="34">
        <v>-5073.0457000000006</v>
      </c>
      <c r="G89" s="35">
        <v>64001.023820000002</v>
      </c>
      <c r="H89" s="35">
        <v>31303.097424081298</v>
      </c>
      <c r="I89" s="35">
        <v>67</v>
      </c>
      <c r="J89" s="38">
        <f t="shared" si="11"/>
        <v>93051.088531898014</v>
      </c>
      <c r="K89" s="38">
        <f t="shared" si="12"/>
        <v>-24538.498070737329</v>
      </c>
      <c r="L89" s="43">
        <f t="shared" si="13"/>
        <v>-530.01970000000074</v>
      </c>
      <c r="M89" s="50">
        <f t="shared" si="14"/>
        <v>16368.244640000001</v>
      </c>
      <c r="N89" s="47">
        <f t="shared" si="15"/>
        <v>1061161.0709800001</v>
      </c>
      <c r="O89" s="47">
        <f t="shared" si="16"/>
        <v>982094.67840000009</v>
      </c>
    </row>
    <row r="90" spans="1:15" x14ac:dyDescent="0.3">
      <c r="A90">
        <f t="shared" si="10"/>
        <v>2020</v>
      </c>
      <c r="B90" t="s">
        <v>101</v>
      </c>
      <c r="C90" s="45">
        <v>15570.72903</v>
      </c>
      <c r="D90" s="34">
        <v>1342.335423793</v>
      </c>
      <c r="E90" s="34">
        <v>-407.98671405529956</v>
      </c>
      <c r="F90" s="34">
        <v>-5073.0457000000006</v>
      </c>
      <c r="G90" s="35">
        <v>61858.775289999998</v>
      </c>
      <c r="H90" s="35">
        <v>34870.659320965773</v>
      </c>
      <c r="I90" s="35">
        <v>67</v>
      </c>
      <c r="J90" s="38">
        <f t="shared" si="11"/>
        <v>89936.473394130997</v>
      </c>
      <c r="K90" s="38">
        <f t="shared" si="12"/>
        <v>-27335.109841705071</v>
      </c>
      <c r="L90" s="43">
        <f t="shared" si="13"/>
        <v>-530.01970000000074</v>
      </c>
      <c r="M90" s="50">
        <f t="shared" si="14"/>
        <v>16100.748730000001</v>
      </c>
      <c r="N90" s="47">
        <f t="shared" si="15"/>
        <v>1043238.84501</v>
      </c>
      <c r="O90" s="47">
        <f t="shared" si="16"/>
        <v>966044.92380000011</v>
      </c>
    </row>
    <row r="91" spans="1:15" x14ac:dyDescent="0.3">
      <c r="A91">
        <f t="shared" si="10"/>
        <v>2020</v>
      </c>
      <c r="B91" t="s">
        <v>102</v>
      </c>
      <c r="C91" s="45">
        <v>16074.881719999999</v>
      </c>
      <c r="D91" s="34">
        <v>1486.262056734</v>
      </c>
      <c r="E91" s="34">
        <v>-394.74932142857148</v>
      </c>
      <c r="F91" s="34">
        <v>-5073.0457000000006</v>
      </c>
      <c r="G91" s="35">
        <v>68491.339019999999</v>
      </c>
      <c r="H91" s="35">
        <v>33739.258241758245</v>
      </c>
      <c r="I91" s="35">
        <v>67</v>
      </c>
      <c r="J91" s="38">
        <f t="shared" si="11"/>
        <v>99579.557801178002</v>
      </c>
      <c r="K91" s="38">
        <f t="shared" si="12"/>
        <v>-26448.204535714289</v>
      </c>
      <c r="L91" s="43">
        <f t="shared" si="13"/>
        <v>-530.01970000000074</v>
      </c>
      <c r="M91" s="50">
        <f t="shared" si="14"/>
        <v>16604.901420000002</v>
      </c>
      <c r="N91" s="47">
        <f t="shared" si="15"/>
        <v>1077017.0752399999</v>
      </c>
      <c r="O91" s="47">
        <f t="shared" si="16"/>
        <v>996294.08520000009</v>
      </c>
    </row>
    <row r="92" spans="1:15" x14ac:dyDescent="0.3">
      <c r="A92">
        <f t="shared" si="10"/>
        <v>2020</v>
      </c>
      <c r="B92" t="s">
        <v>103</v>
      </c>
      <c r="C92" s="45">
        <v>16253.882750000001</v>
      </c>
      <c r="D92" s="34">
        <v>1390.3016256779999</v>
      </c>
      <c r="E92" s="34">
        <v>-440.21711221198166</v>
      </c>
      <c r="F92" s="34">
        <v>-5073.0457000000006</v>
      </c>
      <c r="G92" s="35">
        <v>64069.199339999999</v>
      </c>
      <c r="H92" s="35">
        <v>37625.394206152276</v>
      </c>
      <c r="I92" s="35">
        <v>67</v>
      </c>
      <c r="J92" s="38">
        <f t="shared" si="11"/>
        <v>93150.208920425997</v>
      </c>
      <c r="K92" s="38">
        <f t="shared" si="12"/>
        <v>-29494.546518202769</v>
      </c>
      <c r="L92" s="43">
        <f t="shared" si="13"/>
        <v>-530.01970000000074</v>
      </c>
      <c r="M92" s="50">
        <f t="shared" si="14"/>
        <v>16783.902450000001</v>
      </c>
      <c r="N92" s="47">
        <f t="shared" si="15"/>
        <v>1089010.1442500001</v>
      </c>
      <c r="O92" s="47">
        <f t="shared" si="16"/>
        <v>1007034.1470000001</v>
      </c>
    </row>
    <row r="93" spans="1:15" x14ac:dyDescent="0.3">
      <c r="A93">
        <f t="shared" si="10"/>
        <v>2020</v>
      </c>
      <c r="B93" t="s">
        <v>104</v>
      </c>
      <c r="C93" s="45">
        <v>14722.653029999999</v>
      </c>
      <c r="D93" s="34">
        <v>1428.6013859250002</v>
      </c>
      <c r="E93" s="34">
        <v>-302.66154185867896</v>
      </c>
      <c r="F93" s="34">
        <v>-5073.0457000000006</v>
      </c>
      <c r="G93" s="35">
        <v>65834.165250000005</v>
      </c>
      <c r="H93" s="35">
        <v>25868.507851169143</v>
      </c>
      <c r="I93" s="35">
        <v>67</v>
      </c>
      <c r="J93" s="38">
        <f t="shared" si="11"/>
        <v>95716.292856975007</v>
      </c>
      <c r="K93" s="38">
        <f t="shared" si="12"/>
        <v>-20278.323304531492</v>
      </c>
      <c r="L93" s="43">
        <f t="shared" si="13"/>
        <v>-530.01970000000074</v>
      </c>
      <c r="M93" s="50">
        <f t="shared" si="14"/>
        <v>15252.67273</v>
      </c>
      <c r="N93" s="47">
        <f t="shared" si="15"/>
        <v>986417.75300999999</v>
      </c>
      <c r="O93" s="47">
        <f t="shared" si="16"/>
        <v>915160.36380000005</v>
      </c>
    </row>
    <row r="94" spans="1:15" x14ac:dyDescent="0.3">
      <c r="A94">
        <f t="shared" si="10"/>
        <v>2020</v>
      </c>
      <c r="B94" t="s">
        <v>105</v>
      </c>
      <c r="C94" s="45">
        <v>15157.082469999999</v>
      </c>
      <c r="D94" s="34">
        <v>1500.2411505130001</v>
      </c>
      <c r="E94" s="34">
        <v>-245.88951866359449</v>
      </c>
      <c r="F94" s="34">
        <v>-5073.0457000000006</v>
      </c>
      <c r="G94" s="35">
        <v>69135.536890000003</v>
      </c>
      <c r="H94" s="35">
        <v>21016.198176375598</v>
      </c>
      <c r="I94" s="35">
        <v>67</v>
      </c>
      <c r="J94" s="38">
        <f t="shared" si="11"/>
        <v>100516.15708437101</v>
      </c>
      <c r="K94" s="38">
        <f t="shared" si="12"/>
        <v>-16474.597750460831</v>
      </c>
      <c r="L94" s="43">
        <f t="shared" si="13"/>
        <v>-530.01970000000074</v>
      </c>
      <c r="M94" s="50">
        <f t="shared" si="14"/>
        <v>15687.10217</v>
      </c>
      <c r="N94" s="47">
        <f t="shared" si="15"/>
        <v>1015524.5254899999</v>
      </c>
      <c r="O94" s="47">
        <f t="shared" si="16"/>
        <v>941226.13020000001</v>
      </c>
    </row>
    <row r="95" spans="1:15" x14ac:dyDescent="0.3">
      <c r="A95">
        <f t="shared" si="10"/>
        <v>2020</v>
      </c>
      <c r="B95" t="s">
        <v>106</v>
      </c>
      <c r="C95" s="45">
        <v>15502.34662</v>
      </c>
      <c r="D95" s="34">
        <v>1315.3505025009999</v>
      </c>
      <c r="E95" s="34">
        <v>-241.72661105990784</v>
      </c>
      <c r="F95" s="34">
        <v>-5073.0457000000006</v>
      </c>
      <c r="G95" s="35">
        <v>60615.230530000001</v>
      </c>
      <c r="H95" s="35">
        <v>20660.394107684431</v>
      </c>
      <c r="I95" s="35">
        <v>67</v>
      </c>
      <c r="J95" s="38">
        <f t="shared" si="11"/>
        <v>88128.483667566994</v>
      </c>
      <c r="K95" s="38">
        <f t="shared" si="12"/>
        <v>-16195.682941013825</v>
      </c>
      <c r="L95" s="43">
        <f t="shared" si="13"/>
        <v>-530.01970000000074</v>
      </c>
      <c r="M95" s="50">
        <f t="shared" si="14"/>
        <v>16032.366320000001</v>
      </c>
      <c r="N95" s="47">
        <f t="shared" si="15"/>
        <v>1038657.22354</v>
      </c>
      <c r="O95" s="47">
        <f t="shared" si="16"/>
        <v>961941.97920000006</v>
      </c>
    </row>
    <row r="96" spans="1:15" x14ac:dyDescent="0.3">
      <c r="A96">
        <f t="shared" si="10"/>
        <v>2020</v>
      </c>
      <c r="B96" t="s">
        <v>107</v>
      </c>
      <c r="C96" s="45">
        <v>15794.983120000001</v>
      </c>
      <c r="D96" s="34">
        <v>837.01786340900003</v>
      </c>
      <c r="E96" s="34">
        <v>-213.08974754224272</v>
      </c>
      <c r="F96" s="34">
        <v>-5073.0457000000006</v>
      </c>
      <c r="G96" s="35">
        <v>38572.251770000003</v>
      </c>
      <c r="H96" s="35">
        <v>18212.798935234419</v>
      </c>
      <c r="I96" s="35">
        <v>67</v>
      </c>
      <c r="J96" s="38">
        <f t="shared" si="11"/>
        <v>56080.196848403</v>
      </c>
      <c r="K96" s="38">
        <f t="shared" si="12"/>
        <v>-14277.013085330262</v>
      </c>
      <c r="L96" s="43">
        <f t="shared" si="13"/>
        <v>-530.01970000000074</v>
      </c>
      <c r="M96" s="50">
        <f t="shared" si="14"/>
        <v>16325.002820000002</v>
      </c>
      <c r="N96" s="47">
        <f t="shared" si="15"/>
        <v>1058263.86904</v>
      </c>
      <c r="O96" s="47">
        <f t="shared" si="16"/>
        <v>979500.16920000012</v>
      </c>
    </row>
    <row r="97" spans="1:15" x14ac:dyDescent="0.3">
      <c r="A97">
        <f t="shared" si="10"/>
        <v>2020</v>
      </c>
      <c r="B97" t="s">
        <v>108</v>
      </c>
      <c r="C97" s="45">
        <v>14369.679099999999</v>
      </c>
      <c r="D97" s="34">
        <v>756.60496307200003</v>
      </c>
      <c r="E97" s="34">
        <v>-232.41005806451616</v>
      </c>
      <c r="F97" s="34">
        <v>-5073.0457000000006</v>
      </c>
      <c r="G97" s="35">
        <v>34866.588159999999</v>
      </c>
      <c r="H97" s="35">
        <v>19864.107526881722</v>
      </c>
      <c r="I97" s="35">
        <v>67</v>
      </c>
      <c r="J97" s="38">
        <f t="shared" si="11"/>
        <v>50692.532525824005</v>
      </c>
      <c r="K97" s="38">
        <f t="shared" si="12"/>
        <v>-15571.473890322583</v>
      </c>
      <c r="L97" s="43">
        <f t="shared" si="13"/>
        <v>-530.01970000000074</v>
      </c>
      <c r="M97" s="50">
        <f t="shared" si="14"/>
        <v>14899.6988</v>
      </c>
      <c r="N97" s="47">
        <f t="shared" si="15"/>
        <v>962768.49969999993</v>
      </c>
      <c r="O97" s="47">
        <f t="shared" si="16"/>
        <v>893981.92799999996</v>
      </c>
    </row>
    <row r="98" spans="1:15" x14ac:dyDescent="0.3">
      <c r="A98">
        <f t="shared" si="10"/>
        <v>2020</v>
      </c>
      <c r="B98" t="s">
        <v>109</v>
      </c>
      <c r="C98" s="45">
        <v>16223.714029999999</v>
      </c>
      <c r="D98" s="34">
        <v>651.34849223500009</v>
      </c>
      <c r="E98" s="34">
        <v>-212.95057549923195</v>
      </c>
      <c r="F98" s="34">
        <v>-5073.0457000000006</v>
      </c>
      <c r="G98" s="35">
        <v>30016.059550000002</v>
      </c>
      <c r="H98" s="35">
        <v>18200.903888823243</v>
      </c>
      <c r="I98" s="35">
        <v>67</v>
      </c>
      <c r="J98" s="38">
        <f t="shared" si="11"/>
        <v>43640.348979745009</v>
      </c>
      <c r="K98" s="38">
        <f t="shared" si="12"/>
        <v>-14267.688558448541</v>
      </c>
      <c r="L98" s="43">
        <f t="shared" si="13"/>
        <v>-530.01970000000074</v>
      </c>
      <c r="M98" s="50">
        <f t="shared" si="14"/>
        <v>16753.73373</v>
      </c>
      <c r="N98" s="47">
        <f t="shared" si="15"/>
        <v>1086988.8400099999</v>
      </c>
      <c r="O98" s="47">
        <f t="shared" si="16"/>
        <v>1005224.0238</v>
      </c>
    </row>
    <row r="99" spans="1:15" x14ac:dyDescent="0.3">
      <c r="A99">
        <f t="shared" si="10"/>
        <v>2020</v>
      </c>
      <c r="B99" t="s">
        <v>110</v>
      </c>
      <c r="C99" s="45">
        <v>17306.10037</v>
      </c>
      <c r="D99" s="34">
        <v>506.05153771200003</v>
      </c>
      <c r="E99" s="34">
        <v>-208.12224846390171</v>
      </c>
      <c r="F99" s="34">
        <v>-5073.0457000000006</v>
      </c>
      <c r="G99" s="35">
        <v>23320.34736</v>
      </c>
      <c r="H99" s="35">
        <v>17788.226364436043</v>
      </c>
      <c r="I99" s="35">
        <v>67</v>
      </c>
      <c r="J99" s="38">
        <f t="shared" si="11"/>
        <v>33905.453026704003</v>
      </c>
      <c r="K99" s="38">
        <f t="shared" si="12"/>
        <v>-13944.190647081416</v>
      </c>
      <c r="L99" s="43">
        <f t="shared" si="13"/>
        <v>-530.01970000000074</v>
      </c>
      <c r="M99" s="50">
        <f t="shared" si="14"/>
        <v>17836.120070000001</v>
      </c>
      <c r="N99" s="47">
        <f t="shared" si="15"/>
        <v>1159508.7247899999</v>
      </c>
      <c r="O99" s="47">
        <f t="shared" si="16"/>
        <v>1070167.2042</v>
      </c>
    </row>
    <row r="100" spans="1:15" x14ac:dyDescent="0.3">
      <c r="A100">
        <f t="shared" si="10"/>
        <v>2020</v>
      </c>
      <c r="B100" t="s">
        <v>111</v>
      </c>
      <c r="C100" s="45">
        <v>21239.765159999999</v>
      </c>
      <c r="D100" s="34">
        <v>582.21470983200004</v>
      </c>
      <c r="E100" s="34">
        <v>-203.92102235023043</v>
      </c>
      <c r="F100" s="34">
        <v>-5073.0457000000006</v>
      </c>
      <c r="G100" s="35">
        <v>26830.170959999999</v>
      </c>
      <c r="H100" s="35">
        <v>17429.147209421404</v>
      </c>
      <c r="I100" s="35">
        <v>67</v>
      </c>
      <c r="J100" s="38">
        <f t="shared" si="11"/>
        <v>39008.385558744005</v>
      </c>
      <c r="K100" s="38">
        <f t="shared" si="12"/>
        <v>-13662.708497465439</v>
      </c>
      <c r="L100" s="43">
        <f t="shared" si="13"/>
        <v>-530.01970000000074</v>
      </c>
      <c r="M100" s="50">
        <f t="shared" si="14"/>
        <v>21769.78486</v>
      </c>
      <c r="N100" s="47">
        <f t="shared" si="15"/>
        <v>1423064.26572</v>
      </c>
      <c r="O100" s="47">
        <f t="shared" si="16"/>
        <v>1306187.0915999999</v>
      </c>
    </row>
    <row r="101" spans="1:15" x14ac:dyDescent="0.3">
      <c r="A101">
        <f t="shared" si="10"/>
        <v>2020</v>
      </c>
      <c r="B101" t="s">
        <v>112</v>
      </c>
      <c r="C101" s="45">
        <v>12648.72171</v>
      </c>
      <c r="D101" s="34">
        <v>576.146221287</v>
      </c>
      <c r="E101" s="34">
        <v>-206.06890138248849</v>
      </c>
      <c r="F101" s="34">
        <v>-5603.0654000000004</v>
      </c>
      <c r="G101" s="35">
        <v>26550.517110000001</v>
      </c>
      <c r="H101" s="35">
        <v>17612.726613887906</v>
      </c>
      <c r="I101" s="35">
        <v>74</v>
      </c>
      <c r="J101" s="38">
        <f t="shared" si="11"/>
        <v>42634.820375238</v>
      </c>
      <c r="K101" s="38">
        <f t="shared" si="12"/>
        <v>-15249.098702304149</v>
      </c>
      <c r="L101" s="43">
        <f t="shared" si="13"/>
        <v>-1060.0394000000006</v>
      </c>
      <c r="M101" s="50">
        <f t="shared" si="14"/>
        <v>13708.761109999999</v>
      </c>
      <c r="N101" s="47">
        <f t="shared" si="15"/>
        <v>936005.40654</v>
      </c>
      <c r="O101" s="47">
        <f t="shared" si="16"/>
        <v>822525.6666</v>
      </c>
    </row>
    <row r="102" spans="1:15" x14ac:dyDescent="0.3">
      <c r="A102">
        <f t="shared" si="10"/>
        <v>2020</v>
      </c>
      <c r="B102" t="s">
        <v>113</v>
      </c>
      <c r="C102" s="45">
        <v>11093.692220000001</v>
      </c>
      <c r="D102" s="34">
        <v>588.016113475</v>
      </c>
      <c r="E102" s="34">
        <v>-179.11173087557603</v>
      </c>
      <c r="F102" s="34">
        <v>-5603.0654000000004</v>
      </c>
      <c r="G102" s="35">
        <v>27097.516749999999</v>
      </c>
      <c r="H102" s="35">
        <v>15308.69494663043</v>
      </c>
      <c r="I102" s="35">
        <v>74</v>
      </c>
      <c r="J102" s="38">
        <f t="shared" si="11"/>
        <v>43513.19239715</v>
      </c>
      <c r="K102" s="38">
        <f t="shared" si="12"/>
        <v>-13254.268084792626</v>
      </c>
      <c r="L102" s="43">
        <f t="shared" si="13"/>
        <v>-1060.0394000000006</v>
      </c>
      <c r="M102" s="50">
        <f t="shared" si="14"/>
        <v>12153.731620000002</v>
      </c>
      <c r="N102" s="47">
        <f t="shared" si="15"/>
        <v>820933.22428000008</v>
      </c>
      <c r="O102" s="47">
        <f t="shared" si="16"/>
        <v>729223.89720000012</v>
      </c>
    </row>
    <row r="103" spans="1:15" x14ac:dyDescent="0.3">
      <c r="A103">
        <f t="shared" si="10"/>
        <v>2020</v>
      </c>
      <c r="B103" t="s">
        <v>114</v>
      </c>
      <c r="C103" s="45">
        <v>10078.68268</v>
      </c>
      <c r="D103" s="34">
        <v>601.65777898099998</v>
      </c>
      <c r="E103" s="34">
        <v>-230.53809178187404</v>
      </c>
      <c r="F103" s="34">
        <v>-5603.0654000000004</v>
      </c>
      <c r="G103" s="35">
        <v>27726.164929999999</v>
      </c>
      <c r="H103" s="35">
        <v>19704.110408707184</v>
      </c>
      <c r="I103" s="35">
        <v>74</v>
      </c>
      <c r="J103" s="38">
        <f t="shared" si="11"/>
        <v>44522.675644593997</v>
      </c>
      <c r="K103" s="38">
        <f t="shared" si="12"/>
        <v>-17059.818791858681</v>
      </c>
      <c r="L103" s="43">
        <f t="shared" si="13"/>
        <v>-1060.0394000000006</v>
      </c>
      <c r="M103" s="50">
        <f t="shared" si="14"/>
        <v>11138.72208</v>
      </c>
      <c r="N103" s="47">
        <f t="shared" si="15"/>
        <v>745822.51832000003</v>
      </c>
      <c r="O103" s="47">
        <f t="shared" si="16"/>
        <v>668323.32479999994</v>
      </c>
    </row>
    <row r="104" spans="1:15" x14ac:dyDescent="0.3">
      <c r="A104">
        <f t="shared" si="10"/>
        <v>2020</v>
      </c>
      <c r="B104" t="s">
        <v>115</v>
      </c>
      <c r="C104" s="45">
        <v>9702.5794089999999</v>
      </c>
      <c r="D104" s="34">
        <v>656.6374334520001</v>
      </c>
      <c r="E104" s="34">
        <v>-267.79253579109064</v>
      </c>
      <c r="F104" s="34">
        <v>-5603.0654000000004</v>
      </c>
      <c r="G104" s="35">
        <v>30259.789560000001</v>
      </c>
      <c r="H104" s="35">
        <v>22888.250922315437</v>
      </c>
      <c r="I104" s="35">
        <v>74</v>
      </c>
      <c r="J104" s="38">
        <f t="shared" si="11"/>
        <v>48591.170075448004</v>
      </c>
      <c r="K104" s="38">
        <f t="shared" si="12"/>
        <v>-19816.647648540707</v>
      </c>
      <c r="L104" s="43">
        <f t="shared" si="13"/>
        <v>-1060.0394000000006</v>
      </c>
      <c r="M104" s="50">
        <f t="shared" si="14"/>
        <v>10762.618809</v>
      </c>
      <c r="N104" s="47">
        <f t="shared" si="15"/>
        <v>717990.87626599998</v>
      </c>
      <c r="O104" s="47">
        <f t="shared" si="16"/>
        <v>645757.12853999995</v>
      </c>
    </row>
    <row r="105" spans="1:15" x14ac:dyDescent="0.3">
      <c r="A105">
        <f t="shared" si="10"/>
        <v>2020</v>
      </c>
      <c r="B105" t="s">
        <v>116</v>
      </c>
      <c r="C105" s="45">
        <v>10236.56561</v>
      </c>
      <c r="D105" s="34">
        <v>602.05098732099998</v>
      </c>
      <c r="E105" s="34">
        <v>-296.25385384024582</v>
      </c>
      <c r="F105" s="34">
        <v>-5603.0654000000004</v>
      </c>
      <c r="G105" s="35">
        <v>27744.28513</v>
      </c>
      <c r="H105" s="35">
        <v>25320.842208568018</v>
      </c>
      <c r="I105" s="35">
        <v>74</v>
      </c>
      <c r="J105" s="38">
        <f t="shared" si="11"/>
        <v>44551.773061754</v>
      </c>
      <c r="K105" s="38">
        <f t="shared" si="12"/>
        <v>-21922.785184178192</v>
      </c>
      <c r="L105" s="43">
        <f t="shared" si="13"/>
        <v>-1060.0394000000006</v>
      </c>
      <c r="M105" s="50">
        <f t="shared" si="14"/>
        <v>11296.605009999999</v>
      </c>
      <c r="N105" s="47">
        <f t="shared" si="15"/>
        <v>757505.85514</v>
      </c>
      <c r="O105" s="47">
        <f t="shared" si="16"/>
        <v>677796.30059999996</v>
      </c>
    </row>
    <row r="106" spans="1:15" x14ac:dyDescent="0.3">
      <c r="A106">
        <f t="shared" si="10"/>
        <v>2020</v>
      </c>
      <c r="B106" t="s">
        <v>117</v>
      </c>
      <c r="C106" s="45">
        <v>9541.3444060000002</v>
      </c>
      <c r="D106" s="34">
        <v>682.95986329200002</v>
      </c>
      <c r="E106" s="34">
        <v>-465.55476597542247</v>
      </c>
      <c r="F106" s="34">
        <v>-5603.0654000000004</v>
      </c>
      <c r="G106" s="35">
        <v>31472.804759999999</v>
      </c>
      <c r="H106" s="35">
        <v>39791.005638924995</v>
      </c>
      <c r="I106" s="35">
        <v>74</v>
      </c>
      <c r="J106" s="38">
        <f t="shared" si="11"/>
        <v>50539.029883608004</v>
      </c>
      <c r="K106" s="38">
        <f t="shared" si="12"/>
        <v>-34451.05268218126</v>
      </c>
      <c r="L106" s="43">
        <f t="shared" si="13"/>
        <v>-1060.0394000000006</v>
      </c>
      <c r="M106" s="50">
        <f t="shared" si="14"/>
        <v>10601.383806000002</v>
      </c>
      <c r="N106" s="47">
        <f t="shared" si="15"/>
        <v>706059.48604400002</v>
      </c>
      <c r="O106" s="47">
        <f t="shared" si="16"/>
        <v>636083.02836000011</v>
      </c>
    </row>
    <row r="107" spans="1:15" x14ac:dyDescent="0.3">
      <c r="A107">
        <f t="shared" si="10"/>
        <v>2021</v>
      </c>
      <c r="B107" t="s">
        <v>118</v>
      </c>
      <c r="C107" s="45">
        <v>9472.6267850000004</v>
      </c>
      <c r="D107" s="34">
        <v>694.72149266100007</v>
      </c>
      <c r="E107" s="34">
        <v>-530.9949069892474</v>
      </c>
      <c r="F107" s="34">
        <v>-5603.0654000000004</v>
      </c>
      <c r="G107" s="35">
        <v>32014.815330000001</v>
      </c>
      <c r="H107" s="35">
        <v>45384.180084551059</v>
      </c>
      <c r="I107" s="35">
        <v>74</v>
      </c>
      <c r="J107" s="38">
        <f t="shared" si="11"/>
        <v>51409.390456914007</v>
      </c>
      <c r="K107" s="38">
        <f t="shared" si="12"/>
        <v>-39293.623117204304</v>
      </c>
      <c r="L107" s="43">
        <f t="shared" si="13"/>
        <v>-1060.0394000000006</v>
      </c>
      <c r="M107" s="50">
        <f t="shared" si="14"/>
        <v>10532.666185000002</v>
      </c>
      <c r="N107" s="47">
        <f t="shared" si="15"/>
        <v>700974.38208999997</v>
      </c>
      <c r="O107" s="47">
        <f t="shared" si="16"/>
        <v>631959.97110000008</v>
      </c>
    </row>
    <row r="108" spans="1:15" x14ac:dyDescent="0.3">
      <c r="A108">
        <f t="shared" si="10"/>
        <v>2021</v>
      </c>
      <c r="B108" t="s">
        <v>119</v>
      </c>
      <c r="C108" s="45">
        <v>9436.4243310000002</v>
      </c>
      <c r="D108" s="34">
        <v>855.12176067500002</v>
      </c>
      <c r="E108" s="34">
        <v>-505.63875000000013</v>
      </c>
      <c r="F108" s="34">
        <v>-5603.0654000000004</v>
      </c>
      <c r="G108" s="35">
        <v>39406.532749999998</v>
      </c>
      <c r="H108" s="35">
        <v>43216.987179487187</v>
      </c>
      <c r="I108" s="35">
        <v>74</v>
      </c>
      <c r="J108" s="38">
        <f t="shared" si="11"/>
        <v>63279.010289949998</v>
      </c>
      <c r="K108" s="38">
        <f t="shared" si="12"/>
        <v>-37417.267500000009</v>
      </c>
      <c r="L108" s="43">
        <f t="shared" si="13"/>
        <v>-1060.0394000000006</v>
      </c>
      <c r="M108" s="50">
        <f t="shared" si="14"/>
        <v>10496.463731</v>
      </c>
      <c r="N108" s="47">
        <f t="shared" si="15"/>
        <v>698295.40049400006</v>
      </c>
      <c r="O108" s="47">
        <f t="shared" si="16"/>
        <v>629787.82386</v>
      </c>
    </row>
    <row r="109" spans="1:15" x14ac:dyDescent="0.3">
      <c r="A109">
        <f t="shared" si="10"/>
        <v>2021</v>
      </c>
      <c r="B109" t="s">
        <v>120</v>
      </c>
      <c r="C109" s="45">
        <v>10821.5034</v>
      </c>
      <c r="D109" s="34">
        <v>1243.763015817</v>
      </c>
      <c r="E109" s="34">
        <v>-492.08294423963133</v>
      </c>
      <c r="F109" s="34">
        <v>-5603.0654000000004</v>
      </c>
      <c r="G109" s="35">
        <v>57316.26801</v>
      </c>
      <c r="H109" s="35">
        <v>42058.371302532592</v>
      </c>
      <c r="I109" s="35">
        <v>74</v>
      </c>
      <c r="J109" s="38">
        <f t="shared" si="11"/>
        <v>92038.463170457995</v>
      </c>
      <c r="K109" s="38">
        <f t="shared" si="12"/>
        <v>-36414.137873732718</v>
      </c>
      <c r="L109" s="43">
        <f t="shared" si="13"/>
        <v>-1060.0394000000006</v>
      </c>
      <c r="M109" s="50">
        <f t="shared" si="14"/>
        <v>11881.542799999999</v>
      </c>
      <c r="N109" s="47">
        <f t="shared" si="15"/>
        <v>800791.25159999996</v>
      </c>
      <c r="O109" s="47">
        <f t="shared" si="16"/>
        <v>712892.56799999997</v>
      </c>
    </row>
    <row r="110" spans="1:15" x14ac:dyDescent="0.3">
      <c r="A110">
        <f t="shared" si="10"/>
        <v>2021</v>
      </c>
      <c r="B110" t="s">
        <v>121</v>
      </c>
      <c r="C110" s="45">
        <v>9911.4139350000005</v>
      </c>
      <c r="D110" s="34">
        <v>1115.3010478050001</v>
      </c>
      <c r="E110" s="34">
        <v>-526.04715069124427</v>
      </c>
      <c r="F110" s="34">
        <v>-5603.0654000000004</v>
      </c>
      <c r="G110" s="35">
        <v>51396.361649999999</v>
      </c>
      <c r="H110" s="35">
        <v>44961.294930875578</v>
      </c>
      <c r="I110" s="35">
        <v>74</v>
      </c>
      <c r="J110" s="38">
        <f t="shared" si="11"/>
        <v>82532.27753757</v>
      </c>
      <c r="K110" s="38">
        <f t="shared" si="12"/>
        <v>-38927.489151152076</v>
      </c>
      <c r="L110" s="43">
        <f t="shared" si="13"/>
        <v>-1060.0394000000006</v>
      </c>
      <c r="M110" s="50">
        <f t="shared" si="14"/>
        <v>10971.453335000002</v>
      </c>
      <c r="N110" s="47">
        <f t="shared" si="15"/>
        <v>733444.63118999999</v>
      </c>
      <c r="O110" s="47">
        <f t="shared" si="16"/>
        <v>658287.20010000013</v>
      </c>
    </row>
    <row r="111" spans="1:15" x14ac:dyDescent="0.3">
      <c r="A111">
        <f t="shared" si="10"/>
        <v>2021</v>
      </c>
      <c r="B111" t="s">
        <v>122</v>
      </c>
      <c r="C111" s="45">
        <v>10103.488069999999</v>
      </c>
      <c r="D111" s="34">
        <v>1152.701182689</v>
      </c>
      <c r="E111" s="34">
        <v>-475.10580099846391</v>
      </c>
      <c r="F111" s="34">
        <v>-5603.0654000000004</v>
      </c>
      <c r="G111" s="35">
        <v>53119.870170000002</v>
      </c>
      <c r="H111" s="35">
        <v>40607.333418672126</v>
      </c>
      <c r="I111" s="35">
        <v>74</v>
      </c>
      <c r="J111" s="38">
        <f t="shared" si="11"/>
        <v>85299.887518985997</v>
      </c>
      <c r="K111" s="38">
        <f t="shared" si="12"/>
        <v>-35157.829273886331</v>
      </c>
      <c r="L111" s="43">
        <f t="shared" si="13"/>
        <v>-1060.0394000000006</v>
      </c>
      <c r="M111" s="50">
        <f t="shared" si="14"/>
        <v>11163.527470000001</v>
      </c>
      <c r="N111" s="47">
        <f t="shared" si="15"/>
        <v>747658.11717999994</v>
      </c>
      <c r="O111" s="47">
        <f t="shared" si="16"/>
        <v>669811.64820000005</v>
      </c>
    </row>
    <row r="112" spans="1:15" x14ac:dyDescent="0.3">
      <c r="A112">
        <f t="shared" si="10"/>
        <v>2021</v>
      </c>
      <c r="B112" t="s">
        <v>123</v>
      </c>
      <c r="C112" s="45">
        <v>9312.0621969999993</v>
      </c>
      <c r="D112" s="34">
        <v>1034.7701513310001</v>
      </c>
      <c r="E112" s="34">
        <v>-491.55932273425503</v>
      </c>
      <c r="F112" s="34">
        <v>-5603.0654000000004</v>
      </c>
      <c r="G112" s="35">
        <v>47685.260430000002</v>
      </c>
      <c r="H112" s="35">
        <v>42013.617327714106</v>
      </c>
      <c r="I112" s="35">
        <v>74</v>
      </c>
      <c r="J112" s="38">
        <f t="shared" si="11"/>
        <v>76572.991198494012</v>
      </c>
      <c r="K112" s="38">
        <f t="shared" si="12"/>
        <v>-36375.389882334872</v>
      </c>
      <c r="L112" s="43">
        <f t="shared" si="13"/>
        <v>-1060.0394000000006</v>
      </c>
      <c r="M112" s="50">
        <f t="shared" si="14"/>
        <v>10372.101597000001</v>
      </c>
      <c r="N112" s="47">
        <f t="shared" si="15"/>
        <v>689092.60257799993</v>
      </c>
      <c r="O112" s="47">
        <f t="shared" si="16"/>
        <v>622326.09582000005</v>
      </c>
    </row>
    <row r="113" spans="1:15" x14ac:dyDescent="0.3">
      <c r="A113">
        <f t="shared" si="10"/>
        <v>2021</v>
      </c>
      <c r="B113" t="s">
        <v>124</v>
      </c>
      <c r="C113" s="45">
        <v>10369.978349999999</v>
      </c>
      <c r="D113" s="34">
        <v>1045.4584958790001</v>
      </c>
      <c r="E113" s="34">
        <v>-592.94300622119817</v>
      </c>
      <c r="F113" s="34">
        <v>-5603.0654000000004</v>
      </c>
      <c r="G113" s="35">
        <v>48177.810870000001</v>
      </c>
      <c r="H113" s="35">
        <v>50678.889420615225</v>
      </c>
      <c r="I113" s="35">
        <v>74</v>
      </c>
      <c r="J113" s="38">
        <f t="shared" si="11"/>
        <v>77363.928695046008</v>
      </c>
      <c r="K113" s="38">
        <f t="shared" si="12"/>
        <v>-43877.782460368668</v>
      </c>
      <c r="L113" s="43">
        <f t="shared" si="13"/>
        <v>-1060.0394000000006</v>
      </c>
      <c r="M113" s="50">
        <f t="shared" si="14"/>
        <v>11430.017749999999</v>
      </c>
      <c r="N113" s="47">
        <f t="shared" si="15"/>
        <v>767378.39789999998</v>
      </c>
      <c r="O113" s="47">
        <f t="shared" si="16"/>
        <v>685801.06499999994</v>
      </c>
    </row>
    <row r="114" spans="1:15" x14ac:dyDescent="0.3">
      <c r="A114">
        <f t="shared" si="10"/>
        <v>2021</v>
      </c>
      <c r="B114" t="s">
        <v>125</v>
      </c>
      <c r="C114" s="45">
        <v>11259.28493</v>
      </c>
      <c r="D114" s="34">
        <v>1416.3575497889999</v>
      </c>
      <c r="E114" s="34">
        <v>-630.01334631336408</v>
      </c>
      <c r="F114" s="34">
        <v>-5603.0654000000004</v>
      </c>
      <c r="G114" s="35">
        <v>65269.933169999997</v>
      </c>
      <c r="H114" s="35">
        <v>53847.29455669778</v>
      </c>
      <c r="I114" s="35">
        <v>74</v>
      </c>
      <c r="J114" s="38">
        <f t="shared" si="11"/>
        <v>104810.45868438599</v>
      </c>
      <c r="K114" s="38">
        <f t="shared" si="12"/>
        <v>-46620.987627188944</v>
      </c>
      <c r="L114" s="43">
        <f t="shared" si="13"/>
        <v>-1060.0394000000006</v>
      </c>
      <c r="M114" s="50">
        <f t="shared" si="14"/>
        <v>12319.324329999999</v>
      </c>
      <c r="N114" s="47">
        <f t="shared" si="15"/>
        <v>833187.08481999999</v>
      </c>
      <c r="O114" s="47">
        <f t="shared" si="16"/>
        <v>739159.45979999995</v>
      </c>
    </row>
    <row r="115" spans="1:15" x14ac:dyDescent="0.3">
      <c r="A115">
        <f t="shared" si="10"/>
        <v>2021</v>
      </c>
      <c r="B115" t="s">
        <v>126</v>
      </c>
      <c r="C115" s="45">
        <v>9895.6591640000006</v>
      </c>
      <c r="D115" s="34">
        <v>1448.603992612</v>
      </c>
      <c r="E115" s="34">
        <v>-649.29271244239646</v>
      </c>
      <c r="F115" s="34">
        <v>-5603.0654000000004</v>
      </c>
      <c r="G115" s="35">
        <v>66755.944359999994</v>
      </c>
      <c r="H115" s="35">
        <v>55495.103627555247</v>
      </c>
      <c r="I115" s="35">
        <v>74</v>
      </c>
      <c r="J115" s="38">
        <f t="shared" si="11"/>
        <v>107196.69545328799</v>
      </c>
      <c r="K115" s="38">
        <f t="shared" si="12"/>
        <v>-48047.660720737338</v>
      </c>
      <c r="L115" s="43">
        <f t="shared" si="13"/>
        <v>-1060.0394000000006</v>
      </c>
      <c r="M115" s="50">
        <f t="shared" si="14"/>
        <v>10955.698564000002</v>
      </c>
      <c r="N115" s="47">
        <f t="shared" si="15"/>
        <v>732278.77813600004</v>
      </c>
      <c r="O115" s="47">
        <f t="shared" si="16"/>
        <v>657341.91384000017</v>
      </c>
    </row>
    <row r="116" spans="1:15" x14ac:dyDescent="0.3">
      <c r="A116">
        <f t="shared" si="10"/>
        <v>2021</v>
      </c>
      <c r="B116" t="s">
        <v>127</v>
      </c>
      <c r="C116" s="45">
        <v>10032.7592</v>
      </c>
      <c r="D116" s="34">
        <v>1587.3595535279999</v>
      </c>
      <c r="E116" s="34">
        <v>-624.24427058371748</v>
      </c>
      <c r="F116" s="34">
        <v>-5603.0654000000004</v>
      </c>
      <c r="G116" s="35">
        <v>73150.209839999996</v>
      </c>
      <c r="H116" s="35">
        <v>53354.211161001491</v>
      </c>
      <c r="I116" s="35">
        <v>74</v>
      </c>
      <c r="J116" s="38">
        <f t="shared" si="11"/>
        <v>117464.60696107199</v>
      </c>
      <c r="K116" s="38">
        <f t="shared" si="12"/>
        <v>-46194.076023195092</v>
      </c>
      <c r="L116" s="43">
        <f t="shared" si="13"/>
        <v>-1060.0394000000006</v>
      </c>
      <c r="M116" s="50">
        <f t="shared" si="14"/>
        <v>11092.798600000002</v>
      </c>
      <c r="N116" s="47">
        <f t="shared" si="15"/>
        <v>742424.18079999997</v>
      </c>
      <c r="O116" s="47">
        <f t="shared" si="16"/>
        <v>665567.91600000008</v>
      </c>
    </row>
    <row r="117" spans="1:15" x14ac:dyDescent="0.3">
      <c r="A117">
        <f t="shared" si="10"/>
        <v>2021</v>
      </c>
      <c r="B117" t="s">
        <v>128</v>
      </c>
      <c r="C117" s="45">
        <v>10535.235849999999</v>
      </c>
      <c r="D117" s="34">
        <v>1916.1843711080001</v>
      </c>
      <c r="E117" s="34">
        <v>-622.58266712749628</v>
      </c>
      <c r="F117" s="34">
        <v>-5603.0654000000004</v>
      </c>
      <c r="G117" s="35">
        <v>88303.427240000005</v>
      </c>
      <c r="H117" s="35">
        <v>53212.193771580874</v>
      </c>
      <c r="I117" s="35">
        <v>74</v>
      </c>
      <c r="J117" s="38">
        <f t="shared" si="11"/>
        <v>141797.643461992</v>
      </c>
      <c r="K117" s="38">
        <f t="shared" si="12"/>
        <v>-46071.117367434723</v>
      </c>
      <c r="L117" s="43">
        <f t="shared" si="13"/>
        <v>-1060.0394000000006</v>
      </c>
      <c r="M117" s="50">
        <f t="shared" si="14"/>
        <v>11595.275249999999</v>
      </c>
      <c r="N117" s="47">
        <f t="shared" si="15"/>
        <v>779607.45289999992</v>
      </c>
      <c r="O117" s="47">
        <f t="shared" si="16"/>
        <v>695716.5149999999</v>
      </c>
    </row>
    <row r="118" spans="1:15" x14ac:dyDescent="0.3">
      <c r="A118">
        <f t="shared" si="10"/>
        <v>2021</v>
      </c>
      <c r="B118" t="s">
        <v>129</v>
      </c>
      <c r="C118" s="45">
        <v>10370.64877</v>
      </c>
      <c r="D118" s="34">
        <v>1838.871421667</v>
      </c>
      <c r="E118" s="34">
        <v>-725.50502365591399</v>
      </c>
      <c r="F118" s="34">
        <v>-5603.0654000000004</v>
      </c>
      <c r="G118" s="35">
        <v>84740.61851</v>
      </c>
      <c r="H118" s="35">
        <v>62008.976380847351</v>
      </c>
      <c r="I118" s="35">
        <v>74</v>
      </c>
      <c r="J118" s="38">
        <f t="shared" si="11"/>
        <v>136076.485203358</v>
      </c>
      <c r="K118" s="38">
        <f t="shared" si="12"/>
        <v>-53687.371750537633</v>
      </c>
      <c r="L118" s="43">
        <f t="shared" si="13"/>
        <v>-1060.0394000000006</v>
      </c>
      <c r="M118" s="50">
        <f t="shared" si="14"/>
        <v>11430.688170000001</v>
      </c>
      <c r="N118" s="47">
        <f t="shared" si="15"/>
        <v>767428.00897999993</v>
      </c>
      <c r="O118" s="47">
        <f t="shared" si="16"/>
        <v>685841.29020000005</v>
      </c>
    </row>
    <row r="119" spans="1:15" x14ac:dyDescent="0.3">
      <c r="A119">
        <f t="shared" si="10"/>
        <v>2021</v>
      </c>
      <c r="B119" t="s">
        <v>130</v>
      </c>
      <c r="C119" s="45">
        <v>10599.59577</v>
      </c>
      <c r="D119" s="34">
        <v>2036.0804064720003</v>
      </c>
      <c r="E119" s="34">
        <v>-920.9141666666668</v>
      </c>
      <c r="F119" s="34">
        <v>-5603.0654000000004</v>
      </c>
      <c r="G119" s="35">
        <v>93828.590160000007</v>
      </c>
      <c r="H119" s="35">
        <v>78710.612535612541</v>
      </c>
      <c r="I119" s="35">
        <v>74</v>
      </c>
      <c r="J119" s="38">
        <f t="shared" si="11"/>
        <v>150669.95007892803</v>
      </c>
      <c r="K119" s="38">
        <f t="shared" si="12"/>
        <v>-68147.648333333345</v>
      </c>
      <c r="L119" s="43">
        <f t="shared" si="13"/>
        <v>-1060.0394000000006</v>
      </c>
      <c r="M119" s="50">
        <f t="shared" si="14"/>
        <v>11659.635170000001</v>
      </c>
      <c r="N119" s="47">
        <f t="shared" si="15"/>
        <v>784370.08698000002</v>
      </c>
      <c r="O119" s="47">
        <f t="shared" si="16"/>
        <v>699578.11020000011</v>
      </c>
    </row>
    <row r="120" spans="1:15" x14ac:dyDescent="0.3">
      <c r="A120">
        <f t="shared" si="10"/>
        <v>2021</v>
      </c>
      <c r="B120" t="s">
        <v>131</v>
      </c>
      <c r="C120" s="45">
        <v>10030.41274</v>
      </c>
      <c r="D120" s="34">
        <v>1936.6277264949999</v>
      </c>
      <c r="E120" s="34">
        <v>-786.41259062980032</v>
      </c>
      <c r="F120" s="34">
        <v>-5603.0654000000004</v>
      </c>
      <c r="G120" s="35">
        <v>89245.517349999995</v>
      </c>
      <c r="H120" s="35">
        <v>67214.75133588037</v>
      </c>
      <c r="I120" s="35">
        <v>74</v>
      </c>
      <c r="J120" s="38">
        <f t="shared" si="11"/>
        <v>143310.45176063001</v>
      </c>
      <c r="K120" s="38">
        <f t="shared" si="12"/>
        <v>-58194.531706605223</v>
      </c>
      <c r="L120" s="43">
        <f t="shared" si="13"/>
        <v>-1060.0394000000006</v>
      </c>
      <c r="M120" s="50">
        <f t="shared" si="14"/>
        <v>11090.452140000001</v>
      </c>
      <c r="N120" s="47">
        <f t="shared" si="15"/>
        <v>742250.54275999998</v>
      </c>
      <c r="O120" s="47">
        <f t="shared" si="16"/>
        <v>665427.12840000005</v>
      </c>
    </row>
    <row r="121" spans="1:15" x14ac:dyDescent="0.3">
      <c r="A121">
        <f t="shared" si="10"/>
        <v>2021</v>
      </c>
      <c r="B121" t="s">
        <v>132</v>
      </c>
      <c r="C121" s="45">
        <v>10731.332479999999</v>
      </c>
      <c r="D121" s="34">
        <v>1934.03862463</v>
      </c>
      <c r="E121" s="34">
        <v>-745.19772396313363</v>
      </c>
      <c r="F121" s="34">
        <v>-5603.0654000000004</v>
      </c>
      <c r="G121" s="35">
        <v>89126.203899999993</v>
      </c>
      <c r="H121" s="35">
        <v>63692.113159242188</v>
      </c>
      <c r="I121" s="35">
        <v>74</v>
      </c>
      <c r="J121" s="38">
        <f t="shared" si="11"/>
        <v>143118.85822262001</v>
      </c>
      <c r="K121" s="38">
        <f t="shared" si="12"/>
        <v>-55144.631573271887</v>
      </c>
      <c r="L121" s="43">
        <f t="shared" si="13"/>
        <v>-1060.0394000000006</v>
      </c>
      <c r="M121" s="50">
        <f t="shared" si="14"/>
        <v>11791.371879999999</v>
      </c>
      <c r="N121" s="47">
        <f t="shared" si="15"/>
        <v>794118.60351999989</v>
      </c>
      <c r="O121" s="47">
        <f t="shared" si="16"/>
        <v>707482.31279999996</v>
      </c>
    </row>
    <row r="122" spans="1:15" x14ac:dyDescent="0.3">
      <c r="A122">
        <f t="shared" si="10"/>
        <v>2021</v>
      </c>
      <c r="B122" t="s">
        <v>133</v>
      </c>
      <c r="C122" s="45">
        <v>10719.600200000001</v>
      </c>
      <c r="D122" s="34">
        <v>1307.712720517</v>
      </c>
      <c r="E122" s="34">
        <v>-718.19435721966215</v>
      </c>
      <c r="F122" s="34">
        <v>-5603.0654000000004</v>
      </c>
      <c r="G122" s="35">
        <v>60263.259010000002</v>
      </c>
      <c r="H122" s="35">
        <v>61384.133095697616</v>
      </c>
      <c r="I122" s="35">
        <v>74</v>
      </c>
      <c r="J122" s="38">
        <f t="shared" si="11"/>
        <v>96770.741318257991</v>
      </c>
      <c r="K122" s="38">
        <f t="shared" si="12"/>
        <v>-53146.382434255</v>
      </c>
      <c r="L122" s="43">
        <f t="shared" si="13"/>
        <v>-1060.0394000000006</v>
      </c>
      <c r="M122" s="50">
        <f t="shared" si="14"/>
        <v>11779.639600000002</v>
      </c>
      <c r="N122" s="47">
        <f t="shared" si="15"/>
        <v>793250.41480000003</v>
      </c>
      <c r="O122" s="47">
        <f t="shared" si="16"/>
        <v>706778.37600000016</v>
      </c>
    </row>
    <row r="123" spans="1:15" x14ac:dyDescent="0.3">
      <c r="A123">
        <f t="shared" si="10"/>
        <v>2021</v>
      </c>
      <c r="B123" t="s">
        <v>134</v>
      </c>
      <c r="C123" s="45">
        <v>10918.7137</v>
      </c>
      <c r="D123" s="34">
        <v>2188.0364150400001</v>
      </c>
      <c r="E123" s="34">
        <v>-618.35489032258067</v>
      </c>
      <c r="F123" s="34">
        <v>-5603.0654000000004</v>
      </c>
      <c r="G123" s="35">
        <v>100831.1712</v>
      </c>
      <c r="H123" s="35">
        <v>52850.845326716291</v>
      </c>
      <c r="I123" s="35">
        <v>74</v>
      </c>
      <c r="J123" s="38">
        <f t="shared" si="11"/>
        <v>161914.69471296002</v>
      </c>
      <c r="K123" s="38">
        <f t="shared" si="12"/>
        <v>-45758.261883870968</v>
      </c>
      <c r="L123" s="43">
        <f t="shared" si="13"/>
        <v>-1060.0394000000006</v>
      </c>
      <c r="M123" s="50">
        <f t="shared" si="14"/>
        <v>11978.753100000002</v>
      </c>
      <c r="N123" s="47">
        <f t="shared" si="15"/>
        <v>807984.8138</v>
      </c>
      <c r="O123" s="47">
        <f t="shared" si="16"/>
        <v>718725.1860000001</v>
      </c>
    </row>
    <row r="124" spans="1:15" x14ac:dyDescent="0.3">
      <c r="A124">
        <f t="shared" si="10"/>
        <v>2021</v>
      </c>
      <c r="B124" t="s">
        <v>135</v>
      </c>
      <c r="C124" s="45">
        <v>10406.516009999999</v>
      </c>
      <c r="D124" s="34">
        <v>1741.481434322</v>
      </c>
      <c r="E124" s="34">
        <v>-286.4289483870968</v>
      </c>
      <c r="F124" s="34">
        <v>-5603.0654000000004</v>
      </c>
      <c r="G124" s="35">
        <v>80252.600659999996</v>
      </c>
      <c r="H124" s="35">
        <v>24481.106699751861</v>
      </c>
      <c r="I124" s="35">
        <v>74</v>
      </c>
      <c r="J124" s="38">
        <f t="shared" si="11"/>
        <v>128869.626139828</v>
      </c>
      <c r="K124" s="38">
        <f t="shared" si="12"/>
        <v>-21195.742180645164</v>
      </c>
      <c r="L124" s="43">
        <f t="shared" si="13"/>
        <v>-1060.0394000000006</v>
      </c>
      <c r="M124" s="50">
        <f t="shared" si="14"/>
        <v>11466.555410000001</v>
      </c>
      <c r="N124" s="47">
        <f t="shared" si="15"/>
        <v>770082.18473999994</v>
      </c>
      <c r="O124" s="47">
        <f t="shared" si="16"/>
        <v>687993.32460000005</v>
      </c>
    </row>
    <row r="125" spans="1:15" x14ac:dyDescent="0.3">
      <c r="A125">
        <f t="shared" si="10"/>
        <v>2021</v>
      </c>
      <c r="B125" t="s">
        <v>136</v>
      </c>
      <c r="C125" s="45">
        <v>8467.3382710000005</v>
      </c>
      <c r="D125" s="34">
        <v>2608.87186049</v>
      </c>
      <c r="E125" s="34">
        <v>-489.69173287250385</v>
      </c>
      <c r="F125" s="34">
        <v>-5603.0654000000004</v>
      </c>
      <c r="G125" s="35">
        <v>120224.5097</v>
      </c>
      <c r="H125" s="35">
        <v>41853.994262607164</v>
      </c>
      <c r="I125" s="35">
        <v>74</v>
      </c>
      <c r="J125" s="38">
        <f t="shared" si="11"/>
        <v>193056.51767626</v>
      </c>
      <c r="K125" s="38">
        <f t="shared" si="12"/>
        <v>-36237.188232565284</v>
      </c>
      <c r="L125" s="43">
        <f t="shared" si="13"/>
        <v>-1060.0394000000006</v>
      </c>
      <c r="M125" s="50">
        <f t="shared" si="14"/>
        <v>9527.377671000002</v>
      </c>
      <c r="N125" s="47">
        <f t="shared" si="15"/>
        <v>626583.03205400007</v>
      </c>
      <c r="O125" s="47">
        <f t="shared" si="16"/>
        <v>571642.66026000015</v>
      </c>
    </row>
    <row r="126" spans="1:15" x14ac:dyDescent="0.3">
      <c r="A126">
        <f t="shared" si="10"/>
        <v>2021</v>
      </c>
      <c r="B126" t="s">
        <v>137</v>
      </c>
      <c r="C126" s="45">
        <v>17536.05299</v>
      </c>
      <c r="D126" s="34">
        <v>2459.7983375700001</v>
      </c>
      <c r="E126" s="34">
        <v>-561.65545476190482</v>
      </c>
      <c r="F126" s="34">
        <v>-5603.0654000000004</v>
      </c>
      <c r="G126" s="35">
        <v>113354.76210000001</v>
      </c>
      <c r="H126" s="35">
        <v>48004.739723239727</v>
      </c>
      <c r="I126" s="35">
        <v>74</v>
      </c>
      <c r="J126" s="38">
        <f t="shared" si="11"/>
        <v>182025.07698017999</v>
      </c>
      <c r="K126" s="38">
        <f t="shared" si="12"/>
        <v>-41562.503652380954</v>
      </c>
      <c r="L126" s="43">
        <f t="shared" si="13"/>
        <v>-1060.0394000000006</v>
      </c>
      <c r="M126" s="50">
        <f t="shared" si="14"/>
        <v>18596.092390000002</v>
      </c>
      <c r="N126" s="47">
        <f t="shared" si="15"/>
        <v>1297667.92126</v>
      </c>
      <c r="O126" s="47">
        <f t="shared" si="16"/>
        <v>1115765.5434000001</v>
      </c>
    </row>
    <row r="127" spans="1:15" x14ac:dyDescent="0.3">
      <c r="A127">
        <f t="shared" si="10"/>
        <v>2021</v>
      </c>
      <c r="B127" t="s">
        <v>138</v>
      </c>
      <c r="C127" s="45">
        <v>10936.479719999999</v>
      </c>
      <c r="D127" s="34">
        <v>2100.5551287839999</v>
      </c>
      <c r="E127" s="34">
        <v>-673.33368855606761</v>
      </c>
      <c r="F127" s="34">
        <v>-5603.0654000000004</v>
      </c>
      <c r="G127" s="35">
        <v>96799.775519999996</v>
      </c>
      <c r="H127" s="35">
        <v>57549.887910775011</v>
      </c>
      <c r="I127" s="35">
        <v>74</v>
      </c>
      <c r="J127" s="38">
        <f t="shared" si="11"/>
        <v>155441.079530016</v>
      </c>
      <c r="K127" s="38">
        <f t="shared" si="12"/>
        <v>-49826.692953149002</v>
      </c>
      <c r="L127" s="43">
        <f t="shared" si="13"/>
        <v>-1060.0394000000006</v>
      </c>
      <c r="M127" s="50">
        <f t="shared" si="14"/>
        <v>11996.519120000001</v>
      </c>
      <c r="N127" s="47">
        <f t="shared" si="15"/>
        <v>809299.49927999999</v>
      </c>
      <c r="O127" s="47">
        <f t="shared" si="16"/>
        <v>719791.14720000001</v>
      </c>
    </row>
    <row r="128" spans="1:15" x14ac:dyDescent="0.3">
      <c r="A128">
        <f t="shared" si="10"/>
        <v>2021</v>
      </c>
      <c r="B128" t="s">
        <v>139</v>
      </c>
      <c r="C128" s="45">
        <v>11005.53254</v>
      </c>
      <c r="D128" s="34">
        <v>2199.9357771300001</v>
      </c>
      <c r="E128" s="34">
        <v>-575.0412586789555</v>
      </c>
      <c r="F128" s="34">
        <v>-5603.0654000000004</v>
      </c>
      <c r="G128" s="35">
        <v>101379.5289</v>
      </c>
      <c r="H128" s="35">
        <v>49148.825528115856</v>
      </c>
      <c r="I128" s="35">
        <v>74</v>
      </c>
      <c r="J128" s="38">
        <f t="shared" si="11"/>
        <v>162795.24750762002</v>
      </c>
      <c r="K128" s="38">
        <f t="shared" si="12"/>
        <v>-42553.053142242708</v>
      </c>
      <c r="L128" s="43">
        <f t="shared" si="13"/>
        <v>-1060.0394000000006</v>
      </c>
      <c r="M128" s="50">
        <f t="shared" si="14"/>
        <v>12065.571940000002</v>
      </c>
      <c r="N128" s="47">
        <f t="shared" si="15"/>
        <v>814409.40795999998</v>
      </c>
      <c r="O128" s="47">
        <f t="shared" si="16"/>
        <v>723934.31640000013</v>
      </c>
    </row>
    <row r="129" spans="1:15" x14ac:dyDescent="0.3">
      <c r="A129">
        <f t="shared" si="10"/>
        <v>2021</v>
      </c>
      <c r="B129" t="s">
        <v>140</v>
      </c>
      <c r="C129" s="45">
        <v>10515.45858</v>
      </c>
      <c r="D129" s="34">
        <v>2053.7569135580002</v>
      </c>
      <c r="E129" s="34">
        <v>-611.03790238095246</v>
      </c>
      <c r="F129" s="34">
        <v>-5603.0654000000004</v>
      </c>
      <c r="G129" s="35">
        <v>94643.175740000006</v>
      </c>
      <c r="H129" s="35">
        <v>52225.461741961743</v>
      </c>
      <c r="I129" s="35">
        <v>74</v>
      </c>
      <c r="J129" s="38">
        <f t="shared" si="11"/>
        <v>151978.01160329202</v>
      </c>
      <c r="K129" s="38">
        <f t="shared" si="12"/>
        <v>-45216.804776190482</v>
      </c>
      <c r="L129" s="43">
        <f t="shared" si="13"/>
        <v>-1060.0394000000006</v>
      </c>
      <c r="M129" s="50">
        <f t="shared" si="14"/>
        <v>11575.49798</v>
      </c>
      <c r="N129" s="47">
        <f t="shared" si="15"/>
        <v>778143.93492000003</v>
      </c>
      <c r="O129" s="47">
        <f t="shared" si="16"/>
        <v>694529.87880000006</v>
      </c>
    </row>
    <row r="130" spans="1:15" x14ac:dyDescent="0.3">
      <c r="A130">
        <f t="shared" si="10"/>
        <v>2021</v>
      </c>
      <c r="B130" t="s">
        <v>141</v>
      </c>
      <c r="C130" s="45">
        <v>12517.32021</v>
      </c>
      <c r="D130" s="34">
        <v>4339.7616797499995</v>
      </c>
      <c r="E130" s="34">
        <v>-480.89773164362532</v>
      </c>
      <c r="F130" s="34">
        <v>-5603.0654000000004</v>
      </c>
      <c r="G130" s="35">
        <v>199989.01749999999</v>
      </c>
      <c r="H130" s="35">
        <v>41102.370225950879</v>
      </c>
      <c r="I130" s="35">
        <v>74</v>
      </c>
      <c r="J130" s="38">
        <f t="shared" si="11"/>
        <v>321142.36430149997</v>
      </c>
      <c r="K130" s="38">
        <f t="shared" si="12"/>
        <v>-35586.432141628276</v>
      </c>
      <c r="L130" s="43">
        <f t="shared" si="13"/>
        <v>-1060.0394000000006</v>
      </c>
      <c r="M130" s="50">
        <f t="shared" si="14"/>
        <v>13577.35961</v>
      </c>
      <c r="N130" s="47">
        <f t="shared" si="15"/>
        <v>926281.69553999999</v>
      </c>
      <c r="O130" s="47">
        <f t="shared" si="16"/>
        <v>814641.57660000003</v>
      </c>
    </row>
    <row r="131" spans="1:15" x14ac:dyDescent="0.3">
      <c r="A131">
        <f t="shared" si="10"/>
        <v>2021</v>
      </c>
      <c r="B131" t="s">
        <v>142</v>
      </c>
      <c r="C131" s="45">
        <v>19053.203979999998</v>
      </c>
      <c r="D131" s="34">
        <v>4604.0200742900006</v>
      </c>
      <c r="E131" s="34">
        <v>-492.76207665130573</v>
      </c>
      <c r="F131" s="34">
        <v>-5603.0654000000004</v>
      </c>
      <c r="G131" s="35">
        <v>212166.82370000001</v>
      </c>
      <c r="H131" s="35">
        <v>42116.416807803907</v>
      </c>
      <c r="I131" s="35">
        <v>74</v>
      </c>
      <c r="J131" s="38">
        <f t="shared" si="11"/>
        <v>340697.48549746006</v>
      </c>
      <c r="K131" s="38">
        <f t="shared" si="12"/>
        <v>-36464.393672196624</v>
      </c>
      <c r="L131" s="43">
        <f t="shared" si="13"/>
        <v>-1060.0394000000006</v>
      </c>
      <c r="M131" s="50">
        <f t="shared" si="14"/>
        <v>20113.24338</v>
      </c>
      <c r="N131" s="47">
        <f t="shared" si="15"/>
        <v>1409937.0945199998</v>
      </c>
      <c r="O131" s="47">
        <f t="shared" si="16"/>
        <v>1206794.6028</v>
      </c>
    </row>
    <row r="132" spans="1:15" x14ac:dyDescent="0.3">
      <c r="A132">
        <f t="shared" ref="A132:A195" si="17">YEAR(B132)</f>
        <v>2021</v>
      </c>
      <c r="B132" t="s">
        <v>143</v>
      </c>
      <c r="C132" s="45">
        <v>18598.662059999999</v>
      </c>
      <c r="D132" s="34">
        <v>5627.2155643200003</v>
      </c>
      <c r="E132" s="34">
        <v>-593.99982857142868</v>
      </c>
      <c r="F132" s="34">
        <v>-5603.0654000000004</v>
      </c>
      <c r="G132" s="35">
        <v>259318.68960000001</v>
      </c>
      <c r="H132" s="35">
        <v>50769.216117216121</v>
      </c>
      <c r="I132" s="35">
        <v>74</v>
      </c>
      <c r="J132" s="38">
        <f t="shared" ref="J132:J195" si="18">D132*$I132</f>
        <v>416413.95175968</v>
      </c>
      <c r="K132" s="38">
        <f t="shared" ref="K132:K195" si="19">E132*$I132</f>
        <v>-43955.987314285725</v>
      </c>
      <c r="L132" s="43">
        <f t="shared" ref="L132:L195" si="20">F132-$F$3</f>
        <v>-1060.0394000000006</v>
      </c>
      <c r="M132" s="50">
        <f t="shared" ref="M132:M195" si="21">C132-L132</f>
        <v>19658.70146</v>
      </c>
      <c r="N132" s="47">
        <f t="shared" ref="N132:N195" si="22">C132*I132</f>
        <v>1376300.9924399999</v>
      </c>
      <c r="O132" s="47">
        <f t="shared" ref="O132:O195" si="23">M132*60</f>
        <v>1179522.0876</v>
      </c>
    </row>
    <row r="133" spans="1:15" x14ac:dyDescent="0.3">
      <c r="A133">
        <f t="shared" si="17"/>
        <v>2021</v>
      </c>
      <c r="B133" t="s">
        <v>144</v>
      </c>
      <c r="C133" s="45">
        <v>18090.822080000002</v>
      </c>
      <c r="D133" s="34">
        <v>5033.0838103699998</v>
      </c>
      <c r="E133" s="34">
        <v>-538.77896251920129</v>
      </c>
      <c r="F133" s="34">
        <v>-5603.0654000000004</v>
      </c>
      <c r="G133" s="35">
        <v>231939.3461</v>
      </c>
      <c r="H133" s="35">
        <v>46049.483976000105</v>
      </c>
      <c r="I133" s="35">
        <v>74</v>
      </c>
      <c r="J133" s="38">
        <f t="shared" si="18"/>
        <v>372448.20196738001</v>
      </c>
      <c r="K133" s="38">
        <f t="shared" si="19"/>
        <v>-39869.643226420892</v>
      </c>
      <c r="L133" s="43">
        <f t="shared" si="20"/>
        <v>-1060.0394000000006</v>
      </c>
      <c r="M133" s="50">
        <f t="shared" si="21"/>
        <v>19150.861480000003</v>
      </c>
      <c r="N133" s="47">
        <f t="shared" si="22"/>
        <v>1338720.8339200001</v>
      </c>
      <c r="O133" s="47">
        <f t="shared" si="23"/>
        <v>1149051.6888000001</v>
      </c>
    </row>
    <row r="134" spans="1:15" x14ac:dyDescent="0.3">
      <c r="A134">
        <f t="shared" si="17"/>
        <v>2021</v>
      </c>
      <c r="B134" t="s">
        <v>145</v>
      </c>
      <c r="C134" s="45">
        <v>19751.10684</v>
      </c>
      <c r="D134" s="34">
        <v>4419.6785764600008</v>
      </c>
      <c r="E134" s="34">
        <v>-312.56747396313364</v>
      </c>
      <c r="F134" s="34">
        <v>-5603.0654000000004</v>
      </c>
      <c r="G134" s="35">
        <v>203671.82380000001</v>
      </c>
      <c r="H134" s="35">
        <v>26715.168714797746</v>
      </c>
      <c r="I134" s="35">
        <v>74</v>
      </c>
      <c r="J134" s="38">
        <f t="shared" si="18"/>
        <v>327056.21465804009</v>
      </c>
      <c r="K134" s="38">
        <f t="shared" si="19"/>
        <v>-23129.993073271889</v>
      </c>
      <c r="L134" s="43">
        <f t="shared" si="20"/>
        <v>-1060.0394000000006</v>
      </c>
      <c r="M134" s="50">
        <f t="shared" si="21"/>
        <v>20811.146240000002</v>
      </c>
      <c r="N134" s="47">
        <f t="shared" si="22"/>
        <v>1461581.90616</v>
      </c>
      <c r="O134" s="47">
        <f t="shared" si="23"/>
        <v>1248668.7744</v>
      </c>
    </row>
    <row r="135" spans="1:15" x14ac:dyDescent="0.3">
      <c r="A135">
        <f t="shared" si="17"/>
        <v>2021</v>
      </c>
      <c r="B135" t="s">
        <v>146</v>
      </c>
      <c r="C135" s="45">
        <v>19007.280500000001</v>
      </c>
      <c r="D135" s="34">
        <v>5930.7709988100005</v>
      </c>
      <c r="E135" s="34">
        <v>-276.95216758832566</v>
      </c>
      <c r="F135" s="34">
        <v>-5603.0654000000004</v>
      </c>
      <c r="G135" s="35">
        <v>273307.41930000001</v>
      </c>
      <c r="H135" s="35">
        <v>23671.12543489963</v>
      </c>
      <c r="I135" s="35">
        <v>74</v>
      </c>
      <c r="J135" s="38">
        <f t="shared" si="18"/>
        <v>438877.05391194002</v>
      </c>
      <c r="K135" s="38">
        <f t="shared" si="19"/>
        <v>-20494.4604015361</v>
      </c>
      <c r="L135" s="43">
        <f t="shared" si="20"/>
        <v>-1060.0394000000006</v>
      </c>
      <c r="M135" s="50">
        <f t="shared" si="21"/>
        <v>20067.319900000002</v>
      </c>
      <c r="N135" s="47">
        <f t="shared" si="22"/>
        <v>1406538.757</v>
      </c>
      <c r="O135" s="47">
        <f t="shared" si="23"/>
        <v>1204039.1940000001</v>
      </c>
    </row>
    <row r="136" spans="1:15" x14ac:dyDescent="0.3">
      <c r="A136">
        <f t="shared" si="17"/>
        <v>2021</v>
      </c>
      <c r="B136" t="s">
        <v>147</v>
      </c>
      <c r="C136" s="45">
        <v>17801.537649999998</v>
      </c>
      <c r="D136" s="34">
        <v>3235.6912618799997</v>
      </c>
      <c r="E136" s="34">
        <v>-265.27742135176658</v>
      </c>
      <c r="F136" s="34">
        <v>-5603.0654000000004</v>
      </c>
      <c r="G136" s="35">
        <v>149110.19639999999</v>
      </c>
      <c r="H136" s="35">
        <v>22673.283876219364</v>
      </c>
      <c r="I136" s="35">
        <v>74</v>
      </c>
      <c r="J136" s="38">
        <f t="shared" si="18"/>
        <v>239441.15337911999</v>
      </c>
      <c r="K136" s="38">
        <f t="shared" si="19"/>
        <v>-19630.529180030728</v>
      </c>
      <c r="L136" s="43">
        <f t="shared" si="20"/>
        <v>-1060.0394000000006</v>
      </c>
      <c r="M136" s="50">
        <f t="shared" si="21"/>
        <v>18861.57705</v>
      </c>
      <c r="N136" s="47">
        <f t="shared" si="22"/>
        <v>1317313.7860999999</v>
      </c>
      <c r="O136" s="47">
        <f t="shared" si="23"/>
        <v>1131694.6229999999</v>
      </c>
    </row>
    <row r="137" spans="1:15" x14ac:dyDescent="0.3">
      <c r="A137">
        <f t="shared" si="17"/>
        <v>2021</v>
      </c>
      <c r="B137" t="s">
        <v>148</v>
      </c>
      <c r="C137" s="45">
        <v>15888.17092</v>
      </c>
      <c r="D137" s="34">
        <v>2830.1395365600001</v>
      </c>
      <c r="E137" s="34">
        <v>-274.29238609831032</v>
      </c>
      <c r="F137" s="34">
        <v>-5603.0654000000004</v>
      </c>
      <c r="G137" s="35">
        <v>130421.1768</v>
      </c>
      <c r="H137" s="35">
        <v>23443.793683616266</v>
      </c>
      <c r="I137" s="35">
        <v>74</v>
      </c>
      <c r="J137" s="38">
        <f t="shared" si="18"/>
        <v>209430.32570544002</v>
      </c>
      <c r="K137" s="38">
        <f t="shared" si="19"/>
        <v>-20297.636571274965</v>
      </c>
      <c r="L137" s="43">
        <f t="shared" si="20"/>
        <v>-1060.0394000000006</v>
      </c>
      <c r="M137" s="50">
        <f t="shared" si="21"/>
        <v>16948.210320000002</v>
      </c>
      <c r="N137" s="47">
        <f t="shared" si="22"/>
        <v>1175724.64808</v>
      </c>
      <c r="O137" s="47">
        <f t="shared" si="23"/>
        <v>1016892.6192000001</v>
      </c>
    </row>
    <row r="138" spans="1:15" x14ac:dyDescent="0.3">
      <c r="A138">
        <f t="shared" si="17"/>
        <v>2021</v>
      </c>
      <c r="B138" t="s">
        <v>149</v>
      </c>
      <c r="C138" s="45">
        <v>18638.551800000001</v>
      </c>
      <c r="D138" s="34">
        <v>3406.0755584100002</v>
      </c>
      <c r="E138" s="34">
        <v>-244.33372841781878</v>
      </c>
      <c r="F138" s="34">
        <v>-5603.0654000000004</v>
      </c>
      <c r="G138" s="35">
        <v>156962.0073</v>
      </c>
      <c r="H138" s="35">
        <v>20883.224651095621</v>
      </c>
      <c r="I138" s="35">
        <v>74</v>
      </c>
      <c r="J138" s="38">
        <f t="shared" si="18"/>
        <v>252049.59132234001</v>
      </c>
      <c r="K138" s="38">
        <f t="shared" si="19"/>
        <v>-18080.695902918589</v>
      </c>
      <c r="L138" s="43">
        <f t="shared" si="20"/>
        <v>-1060.0394000000006</v>
      </c>
      <c r="M138" s="50">
        <f t="shared" si="21"/>
        <v>19698.591200000003</v>
      </c>
      <c r="N138" s="47">
        <f t="shared" si="22"/>
        <v>1379252.8332</v>
      </c>
      <c r="O138" s="47">
        <f t="shared" si="23"/>
        <v>1181915.4720000001</v>
      </c>
    </row>
    <row r="139" spans="1:15" x14ac:dyDescent="0.3">
      <c r="A139">
        <f t="shared" si="17"/>
        <v>2021</v>
      </c>
      <c r="B139" t="s">
        <v>150</v>
      </c>
      <c r="C139" s="45">
        <v>16599.482100000001</v>
      </c>
      <c r="D139" s="34">
        <v>3694.36276223</v>
      </c>
      <c r="E139" s="34">
        <v>-220.95651835637483</v>
      </c>
      <c r="F139" s="34">
        <v>-5603.0654000000004</v>
      </c>
      <c r="G139" s="35">
        <v>170247.13190000001</v>
      </c>
      <c r="H139" s="35">
        <v>18885.172509091866</v>
      </c>
      <c r="I139" s="35">
        <v>74</v>
      </c>
      <c r="J139" s="38">
        <f t="shared" si="18"/>
        <v>273382.84440502001</v>
      </c>
      <c r="K139" s="38">
        <f t="shared" si="19"/>
        <v>-16350.782358371738</v>
      </c>
      <c r="L139" s="43">
        <f t="shared" si="20"/>
        <v>-1060.0394000000006</v>
      </c>
      <c r="M139" s="50">
        <f t="shared" si="21"/>
        <v>17659.521500000003</v>
      </c>
      <c r="N139" s="47">
        <f t="shared" si="22"/>
        <v>1228361.6754000001</v>
      </c>
      <c r="O139" s="47">
        <f t="shared" si="23"/>
        <v>1059571.29</v>
      </c>
    </row>
    <row r="140" spans="1:15" x14ac:dyDescent="0.3">
      <c r="A140">
        <f t="shared" si="17"/>
        <v>2021</v>
      </c>
      <c r="B140" t="s">
        <v>151</v>
      </c>
      <c r="C140" s="45">
        <v>18807.83179</v>
      </c>
      <c r="D140" s="34">
        <v>3470.9884111000001</v>
      </c>
      <c r="E140" s="34">
        <v>-204.22818141321045</v>
      </c>
      <c r="F140" s="34">
        <v>-5603.0654000000004</v>
      </c>
      <c r="G140" s="35">
        <v>159953.383</v>
      </c>
      <c r="H140" s="35">
        <v>17455.400120787217</v>
      </c>
      <c r="I140" s="35">
        <v>74</v>
      </c>
      <c r="J140" s="38">
        <f t="shared" si="18"/>
        <v>256853.1424214</v>
      </c>
      <c r="K140" s="38">
        <f t="shared" si="19"/>
        <v>-15112.885424577573</v>
      </c>
      <c r="L140" s="43">
        <f t="shared" si="20"/>
        <v>-1060.0394000000006</v>
      </c>
      <c r="M140" s="50">
        <f t="shared" si="21"/>
        <v>19867.871190000002</v>
      </c>
      <c r="N140" s="47">
        <f t="shared" si="22"/>
        <v>1391779.5524599999</v>
      </c>
      <c r="O140" s="47">
        <f t="shared" si="23"/>
        <v>1192072.2714000002</v>
      </c>
    </row>
    <row r="141" spans="1:15" x14ac:dyDescent="0.3">
      <c r="A141">
        <f t="shared" si="17"/>
        <v>2021</v>
      </c>
      <c r="B141" t="s">
        <v>152</v>
      </c>
      <c r="C141" s="45">
        <v>18835.989249999999</v>
      </c>
      <c r="D141" s="34">
        <v>3314.5901161100001</v>
      </c>
      <c r="E141" s="34">
        <v>-207.39980015360982</v>
      </c>
      <c r="F141" s="34">
        <v>-5603.0654000000004</v>
      </c>
      <c r="G141" s="35">
        <v>152746.0883</v>
      </c>
      <c r="H141" s="35">
        <v>17726.478645607676</v>
      </c>
      <c r="I141" s="35">
        <v>74</v>
      </c>
      <c r="J141" s="38">
        <f t="shared" si="18"/>
        <v>245279.66859213999</v>
      </c>
      <c r="K141" s="38">
        <f t="shared" si="19"/>
        <v>-15347.585211367126</v>
      </c>
      <c r="L141" s="43">
        <f t="shared" si="20"/>
        <v>-1060.0394000000006</v>
      </c>
      <c r="M141" s="50">
        <f t="shared" si="21"/>
        <v>19896.02865</v>
      </c>
      <c r="N141" s="47">
        <f t="shared" si="22"/>
        <v>1393863.2045</v>
      </c>
      <c r="O141" s="47">
        <f t="shared" si="23"/>
        <v>1193761.719</v>
      </c>
    </row>
    <row r="142" spans="1:15" x14ac:dyDescent="0.3">
      <c r="A142">
        <f t="shared" si="17"/>
        <v>2021</v>
      </c>
      <c r="B142" t="s">
        <v>153</v>
      </c>
      <c r="C142" s="45">
        <v>15251.946309999999</v>
      </c>
      <c r="D142" s="34">
        <v>3187.5604014800001</v>
      </c>
      <c r="E142" s="34">
        <v>-200.66361966205838</v>
      </c>
      <c r="F142" s="34">
        <v>-5603.0654000000004</v>
      </c>
      <c r="G142" s="35">
        <v>146892.1844</v>
      </c>
      <c r="H142" s="35">
        <v>17150.736723252852</v>
      </c>
      <c r="I142" s="35">
        <v>74</v>
      </c>
      <c r="J142" s="38">
        <f t="shared" si="18"/>
        <v>235879.46970952</v>
      </c>
      <c r="K142" s="38">
        <f t="shared" si="19"/>
        <v>-14849.10785499232</v>
      </c>
      <c r="L142" s="43">
        <f t="shared" si="20"/>
        <v>-1060.0394000000006</v>
      </c>
      <c r="M142" s="50">
        <f t="shared" si="21"/>
        <v>16311.985710000001</v>
      </c>
      <c r="N142" s="47">
        <f t="shared" si="22"/>
        <v>1128644.02694</v>
      </c>
      <c r="O142" s="47">
        <f t="shared" si="23"/>
        <v>978719.14260000002</v>
      </c>
    </row>
    <row r="143" spans="1:15" x14ac:dyDescent="0.3">
      <c r="A143">
        <f t="shared" si="17"/>
        <v>2021</v>
      </c>
      <c r="B143" t="s">
        <v>154</v>
      </c>
      <c r="C143" s="45">
        <v>17082.181479999999</v>
      </c>
      <c r="D143" s="34">
        <v>4263.4176858700002</v>
      </c>
      <c r="E143" s="34">
        <v>-185.85545983102921</v>
      </c>
      <c r="F143" s="34">
        <v>-5603.0654000000004</v>
      </c>
      <c r="G143" s="35">
        <v>196470.86110000001</v>
      </c>
      <c r="H143" s="35">
        <v>15885.082036840104</v>
      </c>
      <c r="I143" s="35">
        <v>74</v>
      </c>
      <c r="J143" s="38">
        <f t="shared" si="18"/>
        <v>315492.90875438001</v>
      </c>
      <c r="K143" s="38">
        <f t="shared" si="19"/>
        <v>-13753.304027496162</v>
      </c>
      <c r="L143" s="43">
        <f t="shared" si="20"/>
        <v>-1060.0394000000006</v>
      </c>
      <c r="M143" s="50">
        <f t="shared" si="21"/>
        <v>18142.220880000001</v>
      </c>
      <c r="N143" s="47">
        <f t="shared" si="22"/>
        <v>1264081.42952</v>
      </c>
      <c r="O143" s="47">
        <f t="shared" si="23"/>
        <v>1088533.2528000001</v>
      </c>
    </row>
    <row r="144" spans="1:15" x14ac:dyDescent="0.3">
      <c r="A144">
        <f t="shared" si="17"/>
        <v>2021</v>
      </c>
      <c r="B144" t="s">
        <v>155</v>
      </c>
      <c r="C144" s="45">
        <v>17869.249650000002</v>
      </c>
      <c r="D144" s="34">
        <v>2674.75201672</v>
      </c>
      <c r="E144" s="34">
        <v>-176.155235483871</v>
      </c>
      <c r="F144" s="34">
        <v>-5603.0654000000004</v>
      </c>
      <c r="G144" s="35">
        <v>123260.4616</v>
      </c>
      <c r="H144" s="35">
        <v>15056.003032809485</v>
      </c>
      <c r="I144" s="35">
        <v>74</v>
      </c>
      <c r="J144" s="38">
        <f t="shared" si="18"/>
        <v>197931.64923728001</v>
      </c>
      <c r="K144" s="38">
        <f t="shared" si="19"/>
        <v>-13035.487425806454</v>
      </c>
      <c r="L144" s="43">
        <f t="shared" si="20"/>
        <v>-1060.0394000000006</v>
      </c>
      <c r="M144" s="50">
        <f t="shared" si="21"/>
        <v>18929.289050000003</v>
      </c>
      <c r="N144" s="47">
        <f t="shared" si="22"/>
        <v>1322324.4741000002</v>
      </c>
      <c r="O144" s="47">
        <f t="shared" si="23"/>
        <v>1135757.3430000001</v>
      </c>
    </row>
    <row r="145" spans="1:15" x14ac:dyDescent="0.3">
      <c r="A145">
        <f t="shared" si="17"/>
        <v>2021</v>
      </c>
      <c r="B145" t="s">
        <v>156</v>
      </c>
      <c r="C145" s="45">
        <v>16908.54379</v>
      </c>
      <c r="D145" s="34">
        <v>2788.3573995900001</v>
      </c>
      <c r="E145" s="34">
        <v>-130.74384854070661</v>
      </c>
      <c r="F145" s="34">
        <v>-5603.0654000000004</v>
      </c>
      <c r="G145" s="35">
        <v>128495.73269999999</v>
      </c>
      <c r="H145" s="35">
        <v>11174.687909462104</v>
      </c>
      <c r="I145" s="35">
        <v>74</v>
      </c>
      <c r="J145" s="38">
        <f t="shared" si="18"/>
        <v>206338.44756966</v>
      </c>
      <c r="K145" s="38">
        <f t="shared" si="19"/>
        <v>-9675.0447920122897</v>
      </c>
      <c r="L145" s="43">
        <f t="shared" si="20"/>
        <v>-1060.0394000000006</v>
      </c>
      <c r="M145" s="50">
        <f t="shared" si="21"/>
        <v>17968.583190000001</v>
      </c>
      <c r="N145" s="47">
        <f t="shared" si="22"/>
        <v>1251232.24046</v>
      </c>
      <c r="O145" s="47">
        <f t="shared" si="23"/>
        <v>1078114.9914000002</v>
      </c>
    </row>
    <row r="146" spans="1:15" x14ac:dyDescent="0.3">
      <c r="A146">
        <f t="shared" si="17"/>
        <v>2021</v>
      </c>
      <c r="B146" t="s">
        <v>157</v>
      </c>
      <c r="C146" s="45">
        <v>16218.0155</v>
      </c>
      <c r="D146" s="34">
        <v>2128.148541729</v>
      </c>
      <c r="E146" s="34">
        <v>-254.26347511520743</v>
      </c>
      <c r="F146" s="34">
        <v>-5603.0654000000004</v>
      </c>
      <c r="G146" s="35">
        <v>98071.361369999999</v>
      </c>
      <c r="H146" s="35">
        <v>21731.920950017728</v>
      </c>
      <c r="I146" s="35">
        <v>74</v>
      </c>
      <c r="J146" s="38">
        <f t="shared" si="18"/>
        <v>157482.99208794601</v>
      </c>
      <c r="K146" s="38">
        <f t="shared" si="19"/>
        <v>-18815.497158525348</v>
      </c>
      <c r="L146" s="43">
        <f t="shared" si="20"/>
        <v>-1060.0394000000006</v>
      </c>
      <c r="M146" s="50">
        <f t="shared" si="21"/>
        <v>17278.054899999999</v>
      </c>
      <c r="N146" s="47">
        <f t="shared" si="22"/>
        <v>1200133.1469999999</v>
      </c>
      <c r="O146" s="47">
        <f t="shared" si="23"/>
        <v>1036683.294</v>
      </c>
    </row>
    <row r="147" spans="1:15" x14ac:dyDescent="0.3">
      <c r="A147">
        <f t="shared" si="17"/>
        <v>2021</v>
      </c>
      <c r="B147" t="s">
        <v>158</v>
      </c>
      <c r="C147" s="45">
        <v>15022.999309999999</v>
      </c>
      <c r="D147" s="34">
        <v>1657.849956133</v>
      </c>
      <c r="E147" s="34">
        <v>-341.47358832565288</v>
      </c>
      <c r="F147" s="34">
        <v>-5603.0654000000004</v>
      </c>
      <c r="G147" s="35">
        <v>76398.615489999996</v>
      </c>
      <c r="H147" s="35">
        <v>29185.776779970329</v>
      </c>
      <c r="I147" s="35">
        <v>74</v>
      </c>
      <c r="J147" s="38">
        <f t="shared" si="18"/>
        <v>122680.896753842</v>
      </c>
      <c r="K147" s="38">
        <f t="shared" si="19"/>
        <v>-25269.045536098314</v>
      </c>
      <c r="L147" s="43">
        <f t="shared" si="20"/>
        <v>-1060.0394000000006</v>
      </c>
      <c r="M147" s="50">
        <f t="shared" si="21"/>
        <v>16083.038710000001</v>
      </c>
      <c r="N147" s="47">
        <f t="shared" si="22"/>
        <v>1111701.94894</v>
      </c>
      <c r="O147" s="47">
        <f t="shared" si="23"/>
        <v>964982.32260000007</v>
      </c>
    </row>
    <row r="148" spans="1:15" x14ac:dyDescent="0.3">
      <c r="A148">
        <f t="shared" si="17"/>
        <v>2021</v>
      </c>
      <c r="B148" t="s">
        <v>159</v>
      </c>
      <c r="C148" s="45">
        <v>15511.73244</v>
      </c>
      <c r="D148" s="34">
        <v>1870.0835415849999</v>
      </c>
      <c r="E148" s="34">
        <v>-292.42336420890933</v>
      </c>
      <c r="F148" s="34">
        <v>-5603.0654000000004</v>
      </c>
      <c r="G148" s="35">
        <v>86178.965049999999</v>
      </c>
      <c r="H148" s="35">
        <v>24993.449932385414</v>
      </c>
      <c r="I148" s="35">
        <v>74</v>
      </c>
      <c r="J148" s="38">
        <f t="shared" si="18"/>
        <v>138386.18207729</v>
      </c>
      <c r="K148" s="38">
        <f t="shared" si="19"/>
        <v>-21639.328951459291</v>
      </c>
      <c r="L148" s="43">
        <f t="shared" si="20"/>
        <v>-1060.0394000000006</v>
      </c>
      <c r="M148" s="50">
        <f t="shared" si="21"/>
        <v>16571.771840000001</v>
      </c>
      <c r="N148" s="47">
        <f t="shared" si="22"/>
        <v>1147868.20056</v>
      </c>
      <c r="O148" s="47">
        <f t="shared" si="23"/>
        <v>994306.31040000007</v>
      </c>
    </row>
    <row r="149" spans="1:15" x14ac:dyDescent="0.3">
      <c r="A149">
        <f t="shared" si="17"/>
        <v>2021</v>
      </c>
      <c r="B149" t="s">
        <v>160</v>
      </c>
      <c r="C149" s="45">
        <v>16566.631720000001</v>
      </c>
      <c r="D149" s="34">
        <v>1139.1189949300001</v>
      </c>
      <c r="E149" s="34">
        <v>-281.78385000000003</v>
      </c>
      <c r="F149" s="34">
        <v>-6057.3680000000004</v>
      </c>
      <c r="G149" s="35">
        <v>52493.962899999999</v>
      </c>
      <c r="H149" s="35">
        <v>24084.089743589746</v>
      </c>
      <c r="I149" s="35">
        <v>80</v>
      </c>
      <c r="J149" s="38">
        <f t="shared" si="18"/>
        <v>91129.519594400015</v>
      </c>
      <c r="K149" s="38">
        <f t="shared" si="19"/>
        <v>-22542.708000000002</v>
      </c>
      <c r="L149" s="43">
        <f t="shared" si="20"/>
        <v>-1514.3420000000006</v>
      </c>
      <c r="M149" s="50">
        <f t="shared" si="21"/>
        <v>18080.973720000002</v>
      </c>
      <c r="N149" s="47">
        <f t="shared" si="22"/>
        <v>1325330.5376000002</v>
      </c>
      <c r="O149" s="47">
        <f t="shared" si="23"/>
        <v>1084858.4232000001</v>
      </c>
    </row>
    <row r="150" spans="1:15" x14ac:dyDescent="0.3">
      <c r="A150">
        <f t="shared" si="17"/>
        <v>2021</v>
      </c>
      <c r="B150" t="s">
        <v>161</v>
      </c>
      <c r="C150" s="45">
        <v>17392.584009999999</v>
      </c>
      <c r="D150" s="34">
        <v>1859.235039319</v>
      </c>
      <c r="E150" s="34">
        <v>-170.71034846390171</v>
      </c>
      <c r="F150" s="34">
        <v>-6057.3680000000004</v>
      </c>
      <c r="G150" s="35">
        <v>85679.034069999994</v>
      </c>
      <c r="H150" s="35">
        <v>14590.628073837752</v>
      </c>
      <c r="I150" s="35">
        <v>80</v>
      </c>
      <c r="J150" s="38">
        <f t="shared" si="18"/>
        <v>148738.80314551998</v>
      </c>
      <c r="K150" s="38">
        <f t="shared" si="19"/>
        <v>-13656.827877112137</v>
      </c>
      <c r="L150" s="43">
        <f t="shared" si="20"/>
        <v>-1514.3420000000006</v>
      </c>
      <c r="M150" s="50">
        <f t="shared" si="21"/>
        <v>18906.926009999999</v>
      </c>
      <c r="N150" s="47">
        <f t="shared" si="22"/>
        <v>1391406.7207999998</v>
      </c>
      <c r="O150" s="47">
        <f t="shared" si="23"/>
        <v>1134415.5606</v>
      </c>
    </row>
    <row r="151" spans="1:15" x14ac:dyDescent="0.3">
      <c r="A151">
        <f t="shared" si="17"/>
        <v>2021</v>
      </c>
      <c r="B151" t="s">
        <v>162</v>
      </c>
      <c r="C151" s="45">
        <v>17394.595249999998</v>
      </c>
      <c r="D151" s="34">
        <v>1014.385164821</v>
      </c>
      <c r="E151" s="34">
        <v>-284.23944416282649</v>
      </c>
      <c r="F151" s="34">
        <v>-6057.3680000000004</v>
      </c>
      <c r="G151" s="35">
        <v>46745.860130000001</v>
      </c>
      <c r="H151" s="35">
        <v>24293.969586566363</v>
      </c>
      <c r="I151" s="35">
        <v>80</v>
      </c>
      <c r="J151" s="38">
        <f t="shared" si="18"/>
        <v>81150.813185680003</v>
      </c>
      <c r="K151" s="38">
        <f t="shared" si="19"/>
        <v>-22739.155533026118</v>
      </c>
      <c r="L151" s="43">
        <f t="shared" si="20"/>
        <v>-1514.3420000000006</v>
      </c>
      <c r="M151" s="50">
        <f t="shared" si="21"/>
        <v>18908.937249999999</v>
      </c>
      <c r="N151" s="47">
        <f t="shared" si="22"/>
        <v>1391567.6199999999</v>
      </c>
      <c r="O151" s="47">
        <f t="shared" si="23"/>
        <v>1134536.2349999999</v>
      </c>
    </row>
    <row r="152" spans="1:15" x14ac:dyDescent="0.3">
      <c r="A152">
        <f t="shared" si="17"/>
        <v>2021</v>
      </c>
      <c r="B152" t="s">
        <v>163</v>
      </c>
      <c r="C152" s="45">
        <v>19904.63206</v>
      </c>
      <c r="D152" s="34">
        <v>1578.646220158</v>
      </c>
      <c r="E152" s="34">
        <v>-272.67425591397853</v>
      </c>
      <c r="F152" s="34">
        <v>-6057.3680000000004</v>
      </c>
      <c r="G152" s="35">
        <v>72748.673739999998</v>
      </c>
      <c r="H152" s="35">
        <v>23305.491958459701</v>
      </c>
      <c r="I152" s="35">
        <v>80</v>
      </c>
      <c r="J152" s="38">
        <f t="shared" si="18"/>
        <v>126291.69761264</v>
      </c>
      <c r="K152" s="38">
        <f t="shared" si="19"/>
        <v>-21813.94047311828</v>
      </c>
      <c r="L152" s="43">
        <f t="shared" si="20"/>
        <v>-1514.3420000000006</v>
      </c>
      <c r="M152" s="50">
        <f t="shared" si="21"/>
        <v>21418.97406</v>
      </c>
      <c r="N152" s="47">
        <f t="shared" si="22"/>
        <v>1592370.5648000001</v>
      </c>
      <c r="O152" s="47">
        <f t="shared" si="23"/>
        <v>1285138.4436000001</v>
      </c>
    </row>
    <row r="153" spans="1:15" x14ac:dyDescent="0.3">
      <c r="A153">
        <f t="shared" si="17"/>
        <v>2021</v>
      </c>
      <c r="B153" t="s">
        <v>164</v>
      </c>
      <c r="C153" s="45">
        <v>13649.65252</v>
      </c>
      <c r="D153" s="34">
        <v>696.66939316100002</v>
      </c>
      <c r="E153" s="34">
        <v>-246.81733241167436</v>
      </c>
      <c r="F153" s="34">
        <v>-6057.3680000000004</v>
      </c>
      <c r="G153" s="35">
        <v>32104.580330000001</v>
      </c>
      <c r="H153" s="35">
        <v>21095.498496724304</v>
      </c>
      <c r="I153" s="35">
        <v>80</v>
      </c>
      <c r="J153" s="38">
        <f t="shared" si="18"/>
        <v>55733.551452879998</v>
      </c>
      <c r="K153" s="38">
        <f t="shared" si="19"/>
        <v>-19745.386592933948</v>
      </c>
      <c r="L153" s="43">
        <f t="shared" si="20"/>
        <v>-1514.3420000000006</v>
      </c>
      <c r="M153" s="50">
        <f t="shared" si="21"/>
        <v>15163.99452</v>
      </c>
      <c r="N153" s="47">
        <f t="shared" si="22"/>
        <v>1091972.2016</v>
      </c>
      <c r="O153" s="47">
        <f t="shared" si="23"/>
        <v>909839.67119999998</v>
      </c>
    </row>
    <row r="154" spans="1:15" x14ac:dyDescent="0.3">
      <c r="A154">
        <f t="shared" si="17"/>
        <v>2021</v>
      </c>
      <c r="B154" t="s">
        <v>165</v>
      </c>
      <c r="C154" s="45">
        <v>11878.413930000001</v>
      </c>
      <c r="D154" s="34">
        <v>1482.2912963390002</v>
      </c>
      <c r="E154" s="34">
        <v>-144.19987058371737</v>
      </c>
      <c r="F154" s="34">
        <v>-6057.3680000000004</v>
      </c>
      <c r="G154" s="35">
        <v>68308.354670000001</v>
      </c>
      <c r="H154" s="35">
        <v>12324.775263565587</v>
      </c>
      <c r="I154" s="35">
        <v>80</v>
      </c>
      <c r="J154" s="38">
        <f t="shared" si="18"/>
        <v>118583.30370712001</v>
      </c>
      <c r="K154" s="38">
        <f t="shared" si="19"/>
        <v>-11535.98964669739</v>
      </c>
      <c r="L154" s="43">
        <f t="shared" si="20"/>
        <v>-1514.3420000000006</v>
      </c>
      <c r="M154" s="50">
        <f t="shared" si="21"/>
        <v>13392.755930000001</v>
      </c>
      <c r="N154" s="47">
        <f t="shared" si="22"/>
        <v>950273.11440000008</v>
      </c>
      <c r="O154" s="47">
        <f t="shared" si="23"/>
        <v>803565.35580000002</v>
      </c>
    </row>
    <row r="155" spans="1:15" x14ac:dyDescent="0.3">
      <c r="A155">
        <f t="shared" si="17"/>
        <v>2021</v>
      </c>
      <c r="B155" t="s">
        <v>166</v>
      </c>
      <c r="C155" s="45">
        <v>10661.274020000001</v>
      </c>
      <c r="D155" s="34">
        <v>851.24301218599999</v>
      </c>
      <c r="E155" s="34">
        <v>-153.45661167434716</v>
      </c>
      <c r="F155" s="34">
        <v>-6057.3680000000004</v>
      </c>
      <c r="G155" s="35">
        <v>39227.78858</v>
      </c>
      <c r="H155" s="35">
        <v>13115.949715756167</v>
      </c>
      <c r="I155" s="35">
        <v>80</v>
      </c>
      <c r="J155" s="38">
        <f t="shared" si="18"/>
        <v>68099.440974879995</v>
      </c>
      <c r="K155" s="38">
        <f t="shared" si="19"/>
        <v>-12276.528933947773</v>
      </c>
      <c r="L155" s="43">
        <f t="shared" si="20"/>
        <v>-1514.3420000000006</v>
      </c>
      <c r="M155" s="50">
        <f t="shared" si="21"/>
        <v>12175.616020000001</v>
      </c>
      <c r="N155" s="47">
        <f t="shared" si="22"/>
        <v>852901.9216</v>
      </c>
      <c r="O155" s="47">
        <f t="shared" si="23"/>
        <v>730536.96120000002</v>
      </c>
    </row>
    <row r="156" spans="1:15" x14ac:dyDescent="0.3">
      <c r="A156">
        <f t="shared" si="17"/>
        <v>2021</v>
      </c>
      <c r="B156" t="s">
        <v>167</v>
      </c>
      <c r="C156" s="45">
        <v>10611.32805</v>
      </c>
      <c r="D156" s="34">
        <v>1397.2705190500001</v>
      </c>
      <c r="E156" s="34">
        <v>-252.82332150537636</v>
      </c>
      <c r="F156" s="34">
        <v>-6057.3680000000004</v>
      </c>
      <c r="G156" s="35">
        <v>64390.3465</v>
      </c>
      <c r="H156" s="35">
        <v>21608.830897895416</v>
      </c>
      <c r="I156" s="35">
        <v>80</v>
      </c>
      <c r="J156" s="38">
        <f t="shared" si="18"/>
        <v>111781.64152400001</v>
      </c>
      <c r="K156" s="38">
        <f t="shared" si="19"/>
        <v>-20225.865720430109</v>
      </c>
      <c r="L156" s="43">
        <f t="shared" si="20"/>
        <v>-1514.3420000000006</v>
      </c>
      <c r="M156" s="50">
        <f t="shared" si="21"/>
        <v>12125.670050000001</v>
      </c>
      <c r="N156" s="47">
        <f t="shared" si="22"/>
        <v>848906.24399999995</v>
      </c>
      <c r="O156" s="47">
        <f t="shared" si="23"/>
        <v>727540.20299999998</v>
      </c>
    </row>
    <row r="157" spans="1:15" x14ac:dyDescent="0.3">
      <c r="A157">
        <f t="shared" si="17"/>
        <v>2021</v>
      </c>
      <c r="B157" t="s">
        <v>168</v>
      </c>
      <c r="C157" s="45">
        <v>8817.6305339999999</v>
      </c>
      <c r="D157" s="34">
        <v>727.75051907600005</v>
      </c>
      <c r="E157" s="34">
        <v>-282.31719700460837</v>
      </c>
      <c r="F157" s="34">
        <v>-6057.3680000000004</v>
      </c>
      <c r="G157" s="35">
        <v>33536.89028</v>
      </c>
      <c r="H157" s="35">
        <v>24129.674957658834</v>
      </c>
      <c r="I157" s="35">
        <v>80</v>
      </c>
      <c r="J157" s="38">
        <f t="shared" si="18"/>
        <v>58220.041526080007</v>
      </c>
      <c r="K157" s="38">
        <f t="shared" si="19"/>
        <v>-22585.375760368668</v>
      </c>
      <c r="L157" s="43">
        <f t="shared" si="20"/>
        <v>-1514.3420000000006</v>
      </c>
      <c r="M157" s="50">
        <f t="shared" si="21"/>
        <v>10331.972534</v>
      </c>
      <c r="N157" s="47">
        <f t="shared" si="22"/>
        <v>705410.44271999993</v>
      </c>
      <c r="O157" s="47">
        <f t="shared" si="23"/>
        <v>619918.35204000003</v>
      </c>
    </row>
    <row r="158" spans="1:15" x14ac:dyDescent="0.3">
      <c r="A158">
        <f t="shared" si="17"/>
        <v>2021</v>
      </c>
      <c r="B158" t="s">
        <v>169</v>
      </c>
      <c r="C158" s="45">
        <v>10558.7004</v>
      </c>
      <c r="D158" s="34">
        <v>813.71410147300003</v>
      </c>
      <c r="E158" s="34">
        <v>-303.73821781874045</v>
      </c>
      <c r="F158" s="34">
        <v>-6057.3680000000004</v>
      </c>
      <c r="G158" s="35">
        <v>37498.345690000002</v>
      </c>
      <c r="H158" s="35">
        <v>25960.531437499183</v>
      </c>
      <c r="I158" s="35">
        <v>80</v>
      </c>
      <c r="J158" s="38">
        <f t="shared" si="18"/>
        <v>65097.128117840002</v>
      </c>
      <c r="K158" s="38">
        <f t="shared" si="19"/>
        <v>-24299.057425499235</v>
      </c>
      <c r="L158" s="43">
        <f t="shared" si="20"/>
        <v>-1514.3420000000006</v>
      </c>
      <c r="M158" s="50">
        <f t="shared" si="21"/>
        <v>12073.0424</v>
      </c>
      <c r="N158" s="47">
        <f t="shared" si="22"/>
        <v>844696.03200000001</v>
      </c>
      <c r="O158" s="47">
        <f t="shared" si="23"/>
        <v>724382.54399999999</v>
      </c>
    </row>
    <row r="159" spans="1:15" x14ac:dyDescent="0.3">
      <c r="A159">
        <f t="shared" si="17"/>
        <v>2022</v>
      </c>
      <c r="B159" t="s">
        <v>170</v>
      </c>
      <c r="C159" s="45">
        <v>10892.56748</v>
      </c>
      <c r="D159" s="34">
        <v>773.17337680100002</v>
      </c>
      <c r="E159" s="34">
        <v>-338.55943632872504</v>
      </c>
      <c r="F159" s="34">
        <v>-6057.3680000000004</v>
      </c>
      <c r="G159" s="35">
        <v>35630.109530000002</v>
      </c>
      <c r="H159" s="35">
        <v>28936.703959720089</v>
      </c>
      <c r="I159" s="35">
        <v>80</v>
      </c>
      <c r="J159" s="38">
        <f t="shared" si="18"/>
        <v>61853.87014408</v>
      </c>
      <c r="K159" s="38">
        <f t="shared" si="19"/>
        <v>-27084.754906298003</v>
      </c>
      <c r="L159" s="43">
        <f t="shared" si="20"/>
        <v>-1514.3420000000006</v>
      </c>
      <c r="M159" s="50">
        <f t="shared" si="21"/>
        <v>12406.90948</v>
      </c>
      <c r="N159" s="47">
        <f t="shared" si="22"/>
        <v>871405.39839999995</v>
      </c>
      <c r="O159" s="47">
        <f t="shared" si="23"/>
        <v>744414.56880000001</v>
      </c>
    </row>
    <row r="160" spans="1:15" x14ac:dyDescent="0.3">
      <c r="A160">
        <f t="shared" si="17"/>
        <v>2022</v>
      </c>
      <c r="B160" t="s">
        <v>171</v>
      </c>
      <c r="C160" s="45">
        <v>10164.1607</v>
      </c>
      <c r="D160" s="34">
        <v>801.85704657100007</v>
      </c>
      <c r="E160" s="34">
        <v>-390.49327442396316</v>
      </c>
      <c r="F160" s="34">
        <v>-6057.3680000000004</v>
      </c>
      <c r="G160" s="35">
        <v>36951.93763</v>
      </c>
      <c r="H160" s="35">
        <v>33375.493540509669</v>
      </c>
      <c r="I160" s="35">
        <v>80</v>
      </c>
      <c r="J160" s="38">
        <f t="shared" si="18"/>
        <v>64148.563725680004</v>
      </c>
      <c r="K160" s="38">
        <f t="shared" si="19"/>
        <v>-31239.461953917053</v>
      </c>
      <c r="L160" s="43">
        <f t="shared" si="20"/>
        <v>-1514.3420000000006</v>
      </c>
      <c r="M160" s="50">
        <f t="shared" si="21"/>
        <v>11678.502700000001</v>
      </c>
      <c r="N160" s="47">
        <f t="shared" si="22"/>
        <v>813132.85600000003</v>
      </c>
      <c r="O160" s="47">
        <f t="shared" si="23"/>
        <v>700710.16200000001</v>
      </c>
    </row>
    <row r="161" spans="1:15" x14ac:dyDescent="0.3">
      <c r="A161">
        <f t="shared" si="17"/>
        <v>2022</v>
      </c>
      <c r="B161" t="s">
        <v>172</v>
      </c>
      <c r="C161" s="45">
        <v>10361.59815</v>
      </c>
      <c r="D161" s="34">
        <v>1038.7575111409999</v>
      </c>
      <c r="E161" s="34">
        <v>-417.94090245775732</v>
      </c>
      <c r="F161" s="34">
        <v>-6057.3680000000004</v>
      </c>
      <c r="G161" s="35">
        <v>47869.009729999998</v>
      </c>
      <c r="H161" s="35">
        <v>35721.444654509171</v>
      </c>
      <c r="I161" s="35">
        <v>80</v>
      </c>
      <c r="J161" s="38">
        <f t="shared" si="18"/>
        <v>83100.600891279988</v>
      </c>
      <c r="K161" s="38">
        <f t="shared" si="19"/>
        <v>-33435.272196620586</v>
      </c>
      <c r="L161" s="43">
        <f t="shared" si="20"/>
        <v>-1514.3420000000006</v>
      </c>
      <c r="M161" s="50">
        <f t="shared" si="21"/>
        <v>11875.94015</v>
      </c>
      <c r="N161" s="47">
        <f t="shared" si="22"/>
        <v>828927.85199999996</v>
      </c>
      <c r="O161" s="47">
        <f t="shared" si="23"/>
        <v>712556.40899999999</v>
      </c>
    </row>
    <row r="162" spans="1:15" x14ac:dyDescent="0.3">
      <c r="A162">
        <f t="shared" si="17"/>
        <v>2022</v>
      </c>
      <c r="B162" t="s">
        <v>173</v>
      </c>
      <c r="C162" s="45">
        <v>10128.96387</v>
      </c>
      <c r="D162" s="34">
        <v>1134.0806965250001</v>
      </c>
      <c r="E162" s="34">
        <v>-438.70652112135184</v>
      </c>
      <c r="F162" s="34">
        <v>-6057.3680000000004</v>
      </c>
      <c r="G162" s="35">
        <v>52261.78325</v>
      </c>
      <c r="H162" s="35">
        <v>37496.283856525799</v>
      </c>
      <c r="I162" s="35">
        <v>80</v>
      </c>
      <c r="J162" s="38">
        <f t="shared" si="18"/>
        <v>90726.455722000013</v>
      </c>
      <c r="K162" s="38">
        <f t="shared" si="19"/>
        <v>-35096.521689708148</v>
      </c>
      <c r="L162" s="43">
        <f t="shared" si="20"/>
        <v>-1514.3420000000006</v>
      </c>
      <c r="M162" s="50">
        <f t="shared" si="21"/>
        <v>11643.30587</v>
      </c>
      <c r="N162" s="47">
        <f t="shared" si="22"/>
        <v>810317.10959999997</v>
      </c>
      <c r="O162" s="47">
        <f t="shared" si="23"/>
        <v>698598.35219999996</v>
      </c>
    </row>
    <row r="163" spans="1:15" x14ac:dyDescent="0.3">
      <c r="A163">
        <f t="shared" si="17"/>
        <v>2022</v>
      </c>
      <c r="B163" t="s">
        <v>174</v>
      </c>
      <c r="C163" s="45">
        <v>10344.83776</v>
      </c>
      <c r="D163" s="34">
        <v>1187.3629622400001</v>
      </c>
      <c r="E163" s="34">
        <v>-387.74095491551464</v>
      </c>
      <c r="F163" s="34">
        <v>-6057.3680000000004</v>
      </c>
      <c r="G163" s="35">
        <v>54717.1872</v>
      </c>
      <c r="H163" s="35">
        <v>33140.252556881591</v>
      </c>
      <c r="I163" s="35">
        <v>80</v>
      </c>
      <c r="J163" s="38">
        <f t="shared" si="18"/>
        <v>94989.036979200013</v>
      </c>
      <c r="K163" s="38">
        <f t="shared" si="19"/>
        <v>-31019.276393241169</v>
      </c>
      <c r="L163" s="43">
        <f t="shared" si="20"/>
        <v>-1514.3420000000006</v>
      </c>
      <c r="M163" s="50">
        <f t="shared" si="21"/>
        <v>11859.179760000001</v>
      </c>
      <c r="N163" s="47">
        <f t="shared" si="22"/>
        <v>827587.02080000006</v>
      </c>
      <c r="O163" s="47">
        <f t="shared" si="23"/>
        <v>711550.78560000006</v>
      </c>
    </row>
    <row r="164" spans="1:15" x14ac:dyDescent="0.3">
      <c r="A164">
        <f t="shared" si="17"/>
        <v>2022</v>
      </c>
      <c r="B164" t="s">
        <v>175</v>
      </c>
      <c r="C164" s="45">
        <v>10359.922119999999</v>
      </c>
      <c r="D164" s="34">
        <v>1140.639467492</v>
      </c>
      <c r="E164" s="34">
        <v>-550.04008287250383</v>
      </c>
      <c r="F164" s="34">
        <v>-6057.3680000000004</v>
      </c>
      <c r="G164" s="35">
        <v>52564.030760000001</v>
      </c>
      <c r="H164" s="35">
        <v>47011.972895085797</v>
      </c>
      <c r="I164" s="35">
        <v>80</v>
      </c>
      <c r="J164" s="38">
        <f t="shared" si="18"/>
        <v>91251.157399360003</v>
      </c>
      <c r="K164" s="38">
        <f t="shared" si="19"/>
        <v>-44003.206629800305</v>
      </c>
      <c r="L164" s="43">
        <f t="shared" si="20"/>
        <v>-1514.3420000000006</v>
      </c>
      <c r="M164" s="50">
        <f t="shared" si="21"/>
        <v>11874.26412</v>
      </c>
      <c r="N164" s="47">
        <f t="shared" si="22"/>
        <v>828793.7696</v>
      </c>
      <c r="O164" s="47">
        <f t="shared" si="23"/>
        <v>712455.84719999996</v>
      </c>
    </row>
    <row r="165" spans="1:15" x14ac:dyDescent="0.3">
      <c r="A165">
        <f t="shared" si="17"/>
        <v>2022</v>
      </c>
      <c r="B165" t="s">
        <v>176</v>
      </c>
      <c r="C165" s="45">
        <v>10360.927739999999</v>
      </c>
      <c r="D165" s="34">
        <v>1046.7446642099999</v>
      </c>
      <c r="E165" s="34">
        <v>-412.24758847926267</v>
      </c>
      <c r="F165" s="34">
        <v>-6057.3680000000004</v>
      </c>
      <c r="G165" s="35">
        <v>48237.081299999998</v>
      </c>
      <c r="H165" s="35">
        <v>35234.8366221592</v>
      </c>
      <c r="I165" s="35">
        <v>80</v>
      </c>
      <c r="J165" s="38">
        <f t="shared" si="18"/>
        <v>83739.573136799998</v>
      </c>
      <c r="K165" s="38">
        <f t="shared" si="19"/>
        <v>-32979.807078341015</v>
      </c>
      <c r="L165" s="43">
        <f t="shared" si="20"/>
        <v>-1514.3420000000006</v>
      </c>
      <c r="M165" s="50">
        <f t="shared" si="21"/>
        <v>11875.26974</v>
      </c>
      <c r="N165" s="47">
        <f t="shared" si="22"/>
        <v>828874.21919999993</v>
      </c>
      <c r="O165" s="47">
        <f t="shared" si="23"/>
        <v>712516.18440000003</v>
      </c>
    </row>
    <row r="166" spans="1:15" x14ac:dyDescent="0.3">
      <c r="A166">
        <f t="shared" si="17"/>
        <v>2022</v>
      </c>
      <c r="B166" t="s">
        <v>177</v>
      </c>
      <c r="C166" s="45">
        <v>12449.272999999999</v>
      </c>
      <c r="D166" s="34">
        <v>1395.568013434</v>
      </c>
      <c r="E166" s="34">
        <v>-411.8954277265745</v>
      </c>
      <c r="F166" s="34">
        <v>-6057.3680000000004</v>
      </c>
      <c r="G166" s="35">
        <v>64311.890019999999</v>
      </c>
      <c r="H166" s="35">
        <v>35204.737412527735</v>
      </c>
      <c r="I166" s="35">
        <v>80</v>
      </c>
      <c r="J166" s="38">
        <f t="shared" si="18"/>
        <v>111645.44107472</v>
      </c>
      <c r="K166" s="38">
        <f t="shared" si="19"/>
        <v>-32951.634218125961</v>
      </c>
      <c r="L166" s="43">
        <f t="shared" si="20"/>
        <v>-1514.3420000000006</v>
      </c>
      <c r="M166" s="50">
        <f t="shared" si="21"/>
        <v>13963.615</v>
      </c>
      <c r="N166" s="47">
        <f t="shared" si="22"/>
        <v>995941.84</v>
      </c>
      <c r="O166" s="47">
        <f t="shared" si="23"/>
        <v>837816.9</v>
      </c>
    </row>
    <row r="167" spans="1:15" x14ac:dyDescent="0.3">
      <c r="A167">
        <f t="shared" si="17"/>
        <v>2022</v>
      </c>
      <c r="B167" t="s">
        <v>178</v>
      </c>
      <c r="C167" s="45">
        <v>11090.67535</v>
      </c>
      <c r="D167" s="34">
        <v>1715.8052261420003</v>
      </c>
      <c r="E167" s="34">
        <v>-433.5136819508449</v>
      </c>
      <c r="F167" s="34">
        <v>-6057.3680000000004</v>
      </c>
      <c r="G167" s="35">
        <v>79069.365260000006</v>
      </c>
      <c r="H167" s="35">
        <v>37052.451448790162</v>
      </c>
      <c r="I167" s="35">
        <v>80</v>
      </c>
      <c r="J167" s="38">
        <f t="shared" si="18"/>
        <v>137264.41809136001</v>
      </c>
      <c r="K167" s="38">
        <f t="shared" si="19"/>
        <v>-34681.09455606759</v>
      </c>
      <c r="L167" s="43">
        <f t="shared" si="20"/>
        <v>-1514.3420000000006</v>
      </c>
      <c r="M167" s="50">
        <f t="shared" si="21"/>
        <v>12605.01735</v>
      </c>
      <c r="N167" s="47">
        <f t="shared" si="22"/>
        <v>887254.02799999993</v>
      </c>
      <c r="O167" s="47">
        <f t="shared" si="23"/>
        <v>756301.04099999997</v>
      </c>
    </row>
    <row r="168" spans="1:15" x14ac:dyDescent="0.3">
      <c r="A168">
        <f t="shared" si="17"/>
        <v>2022</v>
      </c>
      <c r="B168" t="s">
        <v>179</v>
      </c>
      <c r="C168" s="45">
        <v>11523.76397</v>
      </c>
      <c r="D168" s="34">
        <v>1545.112676555</v>
      </c>
      <c r="E168" s="34">
        <v>-409.03729470046085</v>
      </c>
      <c r="F168" s="34">
        <v>-6057.3680000000004</v>
      </c>
      <c r="G168" s="35">
        <v>71203.349149999995</v>
      </c>
      <c r="H168" s="35">
        <v>34960.452538500926</v>
      </c>
      <c r="I168" s="35">
        <v>80</v>
      </c>
      <c r="J168" s="38">
        <f t="shared" si="18"/>
        <v>123609.0141244</v>
      </c>
      <c r="K168" s="38">
        <f t="shared" si="19"/>
        <v>-32722.983576036866</v>
      </c>
      <c r="L168" s="43">
        <f t="shared" si="20"/>
        <v>-1514.3420000000006</v>
      </c>
      <c r="M168" s="50">
        <f t="shared" si="21"/>
        <v>13038.105970000001</v>
      </c>
      <c r="N168" s="47">
        <f t="shared" si="22"/>
        <v>921901.1176</v>
      </c>
      <c r="O168" s="47">
        <f t="shared" si="23"/>
        <v>782286.35820000002</v>
      </c>
    </row>
    <row r="169" spans="1:15" x14ac:dyDescent="0.3">
      <c r="A169">
        <f t="shared" si="17"/>
        <v>2022</v>
      </c>
      <c r="B169" t="s">
        <v>180</v>
      </c>
      <c r="C169" s="45">
        <v>10843.29192</v>
      </c>
      <c r="D169" s="34">
        <v>2060.2342771919998</v>
      </c>
      <c r="E169" s="34">
        <v>-404.4944113671275</v>
      </c>
      <c r="F169" s="34">
        <v>-6057.3680000000004</v>
      </c>
      <c r="G169" s="35">
        <v>94941.671759999997</v>
      </c>
      <c r="H169" s="35">
        <v>34572.171911720296</v>
      </c>
      <c r="I169" s="35">
        <v>80</v>
      </c>
      <c r="J169" s="38">
        <f t="shared" si="18"/>
        <v>164818.74217535998</v>
      </c>
      <c r="K169" s="38">
        <f t="shared" si="19"/>
        <v>-32359.552909370199</v>
      </c>
      <c r="L169" s="43">
        <f t="shared" si="20"/>
        <v>-1514.3420000000006</v>
      </c>
      <c r="M169" s="50">
        <f t="shared" si="21"/>
        <v>12357.63392</v>
      </c>
      <c r="N169" s="47">
        <f t="shared" si="22"/>
        <v>867463.35360000003</v>
      </c>
      <c r="O169" s="47">
        <f t="shared" si="23"/>
        <v>741458.03520000004</v>
      </c>
    </row>
    <row r="170" spans="1:15" x14ac:dyDescent="0.3">
      <c r="A170">
        <f t="shared" si="17"/>
        <v>2022</v>
      </c>
      <c r="B170" t="s">
        <v>181</v>
      </c>
      <c r="C170" s="45">
        <v>11087.993689999999</v>
      </c>
      <c r="D170" s="34">
        <v>1269.568294078</v>
      </c>
      <c r="E170" s="34">
        <v>-377.65423870967743</v>
      </c>
      <c r="F170" s="34">
        <v>-6057.3680000000004</v>
      </c>
      <c r="G170" s="35">
        <v>58505.45134</v>
      </c>
      <c r="H170" s="35">
        <v>32278.140060656191</v>
      </c>
      <c r="I170" s="35">
        <v>80</v>
      </c>
      <c r="J170" s="38">
        <f t="shared" si="18"/>
        <v>101565.46352624</v>
      </c>
      <c r="K170" s="38">
        <f t="shared" si="19"/>
        <v>-30212.339096774194</v>
      </c>
      <c r="L170" s="43">
        <f t="shared" si="20"/>
        <v>-1514.3420000000006</v>
      </c>
      <c r="M170" s="50">
        <f t="shared" si="21"/>
        <v>12602.33569</v>
      </c>
      <c r="N170" s="47">
        <f t="shared" si="22"/>
        <v>887039.4952</v>
      </c>
      <c r="O170" s="47">
        <f t="shared" si="23"/>
        <v>756140.14139999996</v>
      </c>
    </row>
    <row r="171" spans="1:15" x14ac:dyDescent="0.3">
      <c r="A171">
        <f t="shared" si="17"/>
        <v>2022</v>
      </c>
      <c r="B171" t="s">
        <v>182</v>
      </c>
      <c r="C171" s="45">
        <v>11150.67757</v>
      </c>
      <c r="D171" s="34">
        <v>2424.4177830600001</v>
      </c>
      <c r="E171" s="34">
        <v>-392.03476781874048</v>
      </c>
      <c r="F171" s="34">
        <v>-6057.3680000000004</v>
      </c>
      <c r="G171" s="35">
        <v>111724.32180000001</v>
      </c>
      <c r="H171" s="35">
        <v>33507.245112712859</v>
      </c>
      <c r="I171" s="35">
        <v>80</v>
      </c>
      <c r="J171" s="38">
        <f t="shared" si="18"/>
        <v>193953.42264480001</v>
      </c>
      <c r="K171" s="38">
        <f t="shared" si="19"/>
        <v>-31362.781425499237</v>
      </c>
      <c r="L171" s="43">
        <f t="shared" si="20"/>
        <v>-1514.3420000000006</v>
      </c>
      <c r="M171" s="50">
        <f t="shared" si="21"/>
        <v>12665.01957</v>
      </c>
      <c r="N171" s="47">
        <f t="shared" si="22"/>
        <v>892054.20559999999</v>
      </c>
      <c r="O171" s="47">
        <f t="shared" si="23"/>
        <v>759901.17420000001</v>
      </c>
    </row>
    <row r="172" spans="1:15" x14ac:dyDescent="0.3">
      <c r="A172">
        <f t="shared" si="17"/>
        <v>2022</v>
      </c>
      <c r="B172" t="s">
        <v>183</v>
      </c>
      <c r="C172" s="45">
        <v>10635.798220000001</v>
      </c>
      <c r="D172" s="34">
        <v>1482.6456477910001</v>
      </c>
      <c r="E172" s="34">
        <v>-408.21568356374809</v>
      </c>
      <c r="F172" s="34">
        <v>-6057.3680000000004</v>
      </c>
      <c r="G172" s="35">
        <v>68324.684229999999</v>
      </c>
      <c r="H172" s="35">
        <v>34890.229364422914</v>
      </c>
      <c r="I172" s="35">
        <v>80</v>
      </c>
      <c r="J172" s="38">
        <f t="shared" si="18"/>
        <v>118611.65182328</v>
      </c>
      <c r="K172" s="38">
        <f t="shared" si="19"/>
        <v>-32657.254685099848</v>
      </c>
      <c r="L172" s="43">
        <f t="shared" si="20"/>
        <v>-1514.3420000000006</v>
      </c>
      <c r="M172" s="50">
        <f t="shared" si="21"/>
        <v>12150.140220000001</v>
      </c>
      <c r="N172" s="47">
        <f t="shared" si="22"/>
        <v>850863.85759999999</v>
      </c>
      <c r="O172" s="47">
        <f t="shared" si="23"/>
        <v>729008.41320000007</v>
      </c>
    </row>
    <row r="173" spans="1:15" x14ac:dyDescent="0.3">
      <c r="A173">
        <f t="shared" si="17"/>
        <v>2022</v>
      </c>
      <c r="B173" t="s">
        <v>184</v>
      </c>
      <c r="C173" s="45">
        <v>10623.39553</v>
      </c>
      <c r="D173" s="34">
        <v>2325.7136382900003</v>
      </c>
      <c r="E173" s="34">
        <v>-391.11881927803387</v>
      </c>
      <c r="F173" s="34">
        <v>-6057.3680000000004</v>
      </c>
      <c r="G173" s="35">
        <v>107175.74370000001</v>
      </c>
      <c r="H173" s="35">
        <v>33428.958912652466</v>
      </c>
      <c r="I173" s="35">
        <v>80</v>
      </c>
      <c r="J173" s="38">
        <f t="shared" si="18"/>
        <v>186057.09106320003</v>
      </c>
      <c r="K173" s="38">
        <f t="shared" si="19"/>
        <v>-31289.50554224271</v>
      </c>
      <c r="L173" s="43">
        <f t="shared" si="20"/>
        <v>-1514.3420000000006</v>
      </c>
      <c r="M173" s="50">
        <f t="shared" si="21"/>
        <v>12137.73753</v>
      </c>
      <c r="N173" s="47">
        <f t="shared" si="22"/>
        <v>849871.64240000001</v>
      </c>
      <c r="O173" s="47">
        <f t="shared" si="23"/>
        <v>728264.25179999997</v>
      </c>
    </row>
    <row r="174" spans="1:15" x14ac:dyDescent="0.3">
      <c r="A174">
        <f t="shared" si="17"/>
        <v>2022</v>
      </c>
      <c r="B174" t="s">
        <v>185</v>
      </c>
      <c r="C174" s="45">
        <v>10459.81407</v>
      </c>
      <c r="D174" s="34">
        <v>1734.903643522</v>
      </c>
      <c r="E174" s="34">
        <v>-391.14459185867901</v>
      </c>
      <c r="F174" s="34">
        <v>-6057.3680000000004</v>
      </c>
      <c r="G174" s="35">
        <v>79949.47666</v>
      </c>
      <c r="H174" s="35">
        <v>33431.16169732299</v>
      </c>
      <c r="I174" s="35">
        <v>80</v>
      </c>
      <c r="J174" s="38">
        <f t="shared" si="18"/>
        <v>138792.29148176001</v>
      </c>
      <c r="K174" s="38">
        <f t="shared" si="19"/>
        <v>-31291.56734869432</v>
      </c>
      <c r="L174" s="43">
        <f t="shared" si="20"/>
        <v>-1514.3420000000006</v>
      </c>
      <c r="M174" s="50">
        <f t="shared" si="21"/>
        <v>11974.156070000001</v>
      </c>
      <c r="N174" s="47">
        <f t="shared" si="22"/>
        <v>836785.12560000003</v>
      </c>
      <c r="O174" s="47">
        <f t="shared" si="23"/>
        <v>718449.36420000007</v>
      </c>
    </row>
    <row r="175" spans="1:15" x14ac:dyDescent="0.3">
      <c r="A175">
        <f t="shared" si="17"/>
        <v>2022</v>
      </c>
      <c r="B175" t="s">
        <v>186</v>
      </c>
      <c r="C175" s="45">
        <v>10162.149450000001</v>
      </c>
      <c r="D175" s="34">
        <v>3302.9473326500001</v>
      </c>
      <c r="E175" s="34">
        <v>-289.63486574500769</v>
      </c>
      <c r="F175" s="34">
        <v>-6057.3680000000004</v>
      </c>
      <c r="G175" s="35">
        <v>152209.5545</v>
      </c>
      <c r="H175" s="35">
        <v>24755.116730342535</v>
      </c>
      <c r="I175" s="35">
        <v>80</v>
      </c>
      <c r="J175" s="38">
        <f t="shared" si="18"/>
        <v>264235.78661200003</v>
      </c>
      <c r="K175" s="38">
        <f t="shared" si="19"/>
        <v>-23170.789259600613</v>
      </c>
      <c r="L175" s="43">
        <f t="shared" si="20"/>
        <v>-1514.3420000000006</v>
      </c>
      <c r="M175" s="50">
        <f t="shared" si="21"/>
        <v>11676.491450000001</v>
      </c>
      <c r="N175" s="47">
        <f t="shared" si="22"/>
        <v>812971.95600000001</v>
      </c>
      <c r="O175" s="47">
        <f t="shared" si="23"/>
        <v>700589.48700000008</v>
      </c>
    </row>
    <row r="176" spans="1:15" x14ac:dyDescent="0.3">
      <c r="A176">
        <f t="shared" si="17"/>
        <v>2022</v>
      </c>
      <c r="B176" t="s">
        <v>187</v>
      </c>
      <c r="C176" s="45">
        <v>10235.895189999999</v>
      </c>
      <c r="D176" s="34">
        <v>3393.0998090500002</v>
      </c>
      <c r="E176" s="34">
        <v>-117.0275717357911</v>
      </c>
      <c r="F176" s="34">
        <v>-6057.3680000000004</v>
      </c>
      <c r="G176" s="35">
        <v>156364.0465</v>
      </c>
      <c r="H176" s="35">
        <v>10002.356558614623</v>
      </c>
      <c r="I176" s="35">
        <v>80</v>
      </c>
      <c r="J176" s="38">
        <f t="shared" si="18"/>
        <v>271447.98472400004</v>
      </c>
      <c r="K176" s="38">
        <f t="shared" si="19"/>
        <v>-9362.2057388632875</v>
      </c>
      <c r="L176" s="43">
        <f t="shared" si="20"/>
        <v>-1514.3420000000006</v>
      </c>
      <c r="M176" s="50">
        <f t="shared" si="21"/>
        <v>11750.23719</v>
      </c>
      <c r="N176" s="47">
        <f t="shared" si="22"/>
        <v>818871.61519999988</v>
      </c>
      <c r="O176" s="47">
        <f t="shared" si="23"/>
        <v>705014.23139999993</v>
      </c>
    </row>
    <row r="177" spans="1:15" x14ac:dyDescent="0.3">
      <c r="A177">
        <f t="shared" si="17"/>
        <v>2022</v>
      </c>
      <c r="B177" t="s">
        <v>188</v>
      </c>
      <c r="C177" s="45">
        <v>9816.5500979999997</v>
      </c>
      <c r="D177" s="34">
        <v>3826.6078244800001</v>
      </c>
      <c r="E177" s="34">
        <v>-292.97042419354841</v>
      </c>
      <c r="F177" s="34">
        <v>-6057.3680000000004</v>
      </c>
      <c r="G177" s="35">
        <v>176341.3744</v>
      </c>
      <c r="H177" s="35">
        <v>25040.20719602978</v>
      </c>
      <c r="I177" s="35">
        <v>80</v>
      </c>
      <c r="J177" s="38">
        <f t="shared" si="18"/>
        <v>306128.62595840002</v>
      </c>
      <c r="K177" s="38">
        <f t="shared" si="19"/>
        <v>-23437.633935483871</v>
      </c>
      <c r="L177" s="43">
        <f t="shared" si="20"/>
        <v>-1514.3420000000006</v>
      </c>
      <c r="M177" s="50">
        <f t="shared" si="21"/>
        <v>11330.892098</v>
      </c>
      <c r="N177" s="47">
        <f t="shared" si="22"/>
        <v>785324.00783999998</v>
      </c>
      <c r="O177" s="47">
        <f t="shared" si="23"/>
        <v>679853.52587999997</v>
      </c>
    </row>
    <row r="178" spans="1:15" x14ac:dyDescent="0.3">
      <c r="A178">
        <f t="shared" si="17"/>
        <v>2022</v>
      </c>
      <c r="B178" t="s">
        <v>189</v>
      </c>
      <c r="C178" s="45">
        <v>15779.228349999999</v>
      </c>
      <c r="D178" s="34">
        <v>3795.2639820899999</v>
      </c>
      <c r="E178" s="34">
        <v>-323.41409301075271</v>
      </c>
      <c r="F178" s="34">
        <v>-6057.3680000000004</v>
      </c>
      <c r="G178" s="35">
        <v>174896.9577</v>
      </c>
      <c r="H178" s="35">
        <v>27642.230171859206</v>
      </c>
      <c r="I178" s="35">
        <v>80</v>
      </c>
      <c r="J178" s="38">
        <f t="shared" si="18"/>
        <v>303621.11856719997</v>
      </c>
      <c r="K178" s="38">
        <f t="shared" si="19"/>
        <v>-25873.127440860218</v>
      </c>
      <c r="L178" s="43">
        <f t="shared" si="20"/>
        <v>-1514.3420000000006</v>
      </c>
      <c r="M178" s="50">
        <f t="shared" si="21"/>
        <v>17293.570350000002</v>
      </c>
      <c r="N178" s="47">
        <f t="shared" si="22"/>
        <v>1262338.2679999999</v>
      </c>
      <c r="O178" s="47">
        <f t="shared" si="23"/>
        <v>1037614.2210000001</v>
      </c>
    </row>
    <row r="179" spans="1:15" x14ac:dyDescent="0.3">
      <c r="A179">
        <f t="shared" si="17"/>
        <v>2022</v>
      </c>
      <c r="B179" t="s">
        <v>190</v>
      </c>
      <c r="C179" s="45">
        <v>12076.857019999999</v>
      </c>
      <c r="D179" s="34">
        <v>3941.7257537700002</v>
      </c>
      <c r="E179" s="34">
        <v>-349.89617235023042</v>
      </c>
      <c r="F179" s="34">
        <v>-6057.3680000000004</v>
      </c>
      <c r="G179" s="35">
        <v>181646.3481</v>
      </c>
      <c r="H179" s="35">
        <v>29905.655756429951</v>
      </c>
      <c r="I179" s="35">
        <v>80</v>
      </c>
      <c r="J179" s="38">
        <f t="shared" si="18"/>
        <v>315338.06030160002</v>
      </c>
      <c r="K179" s="38">
        <f t="shared" si="19"/>
        <v>-27991.693788018434</v>
      </c>
      <c r="L179" s="43">
        <f t="shared" si="20"/>
        <v>-1514.3420000000006</v>
      </c>
      <c r="M179" s="50">
        <f t="shared" si="21"/>
        <v>13591.19902</v>
      </c>
      <c r="N179" s="47">
        <f t="shared" si="22"/>
        <v>966148.5615999999</v>
      </c>
      <c r="O179" s="47">
        <f t="shared" si="23"/>
        <v>815471.9412</v>
      </c>
    </row>
    <row r="180" spans="1:15" x14ac:dyDescent="0.3">
      <c r="A180">
        <f t="shared" si="17"/>
        <v>2022</v>
      </c>
      <c r="B180" t="s">
        <v>191</v>
      </c>
      <c r="C180" s="45">
        <v>11297.833839999999</v>
      </c>
      <c r="D180" s="34">
        <v>1700.815043431</v>
      </c>
      <c r="E180" s="34">
        <v>-293.32618333333335</v>
      </c>
      <c r="F180" s="34">
        <v>-6057.3680000000004</v>
      </c>
      <c r="G180" s="35">
        <v>78378.573430000004</v>
      </c>
      <c r="H180" s="35">
        <v>25070.613960113958</v>
      </c>
      <c r="I180" s="35">
        <v>80</v>
      </c>
      <c r="J180" s="38">
        <f t="shared" si="18"/>
        <v>136065.20347448002</v>
      </c>
      <c r="K180" s="38">
        <f t="shared" si="19"/>
        <v>-23466.094666666668</v>
      </c>
      <c r="L180" s="43">
        <f t="shared" si="20"/>
        <v>-1514.3420000000006</v>
      </c>
      <c r="M180" s="50">
        <f t="shared" si="21"/>
        <v>12812.17584</v>
      </c>
      <c r="N180" s="47">
        <f t="shared" si="22"/>
        <v>903826.70719999995</v>
      </c>
      <c r="O180" s="47">
        <f t="shared" si="23"/>
        <v>768730.55039999995</v>
      </c>
    </row>
    <row r="181" spans="1:15" x14ac:dyDescent="0.3">
      <c r="A181">
        <f t="shared" si="17"/>
        <v>2022</v>
      </c>
      <c r="B181" t="s">
        <v>192</v>
      </c>
      <c r="C181" s="45">
        <v>11433.928250000001</v>
      </c>
      <c r="D181" s="34">
        <v>3405.9972040500002</v>
      </c>
      <c r="E181" s="34">
        <v>-256.46766490015364</v>
      </c>
      <c r="F181" s="34">
        <v>-6057.3680000000004</v>
      </c>
      <c r="G181" s="35">
        <v>156958.3965</v>
      </c>
      <c r="H181" s="35">
        <v>21920.313239329371</v>
      </c>
      <c r="I181" s="35">
        <v>80</v>
      </c>
      <c r="J181" s="38">
        <f t="shared" si="18"/>
        <v>272479.77632400003</v>
      </c>
      <c r="K181" s="38">
        <f t="shared" si="19"/>
        <v>-20517.413192012289</v>
      </c>
      <c r="L181" s="43">
        <f t="shared" si="20"/>
        <v>-1514.3420000000006</v>
      </c>
      <c r="M181" s="50">
        <f t="shared" si="21"/>
        <v>12948.270250000001</v>
      </c>
      <c r="N181" s="47">
        <f t="shared" si="22"/>
        <v>914714.26</v>
      </c>
      <c r="O181" s="47">
        <f t="shared" si="23"/>
        <v>776896.21500000008</v>
      </c>
    </row>
    <row r="182" spans="1:15" x14ac:dyDescent="0.3">
      <c r="A182">
        <f t="shared" si="17"/>
        <v>2022</v>
      </c>
      <c r="B182" t="s">
        <v>193</v>
      </c>
      <c r="C182" s="45">
        <v>10905.30538</v>
      </c>
      <c r="D182" s="34">
        <v>3662.2635819000002</v>
      </c>
      <c r="E182" s="34">
        <v>-130.7561350998464</v>
      </c>
      <c r="F182" s="34">
        <v>-6057.3680000000004</v>
      </c>
      <c r="G182" s="35">
        <v>168767.90700000001</v>
      </c>
      <c r="H182" s="35">
        <v>11175.738042721914</v>
      </c>
      <c r="I182" s="35">
        <v>80</v>
      </c>
      <c r="J182" s="38">
        <f t="shared" si="18"/>
        <v>292981.08655200002</v>
      </c>
      <c r="K182" s="38">
        <f t="shared" si="19"/>
        <v>-10460.490807987713</v>
      </c>
      <c r="L182" s="43">
        <f t="shared" si="20"/>
        <v>-1514.3420000000006</v>
      </c>
      <c r="M182" s="50">
        <f t="shared" si="21"/>
        <v>12419.64738</v>
      </c>
      <c r="N182" s="47">
        <f t="shared" si="22"/>
        <v>872424.43039999995</v>
      </c>
      <c r="O182" s="47">
        <f t="shared" si="23"/>
        <v>745178.84279999998</v>
      </c>
    </row>
    <row r="183" spans="1:15" x14ac:dyDescent="0.3">
      <c r="A183">
        <f t="shared" si="17"/>
        <v>2022</v>
      </c>
      <c r="B183" t="s">
        <v>194</v>
      </c>
      <c r="C183" s="45">
        <v>20265.315770000001</v>
      </c>
      <c r="D183" s="34">
        <v>5065.6023323500003</v>
      </c>
      <c r="E183" s="34">
        <v>-105.42273579109064</v>
      </c>
      <c r="F183" s="34">
        <v>-6057.3680000000004</v>
      </c>
      <c r="G183" s="35">
        <v>233437.89550000001</v>
      </c>
      <c r="H183" s="35">
        <v>9010.4902385547557</v>
      </c>
      <c r="I183" s="35">
        <v>80</v>
      </c>
      <c r="J183" s="38">
        <f t="shared" si="18"/>
        <v>405248.18658800004</v>
      </c>
      <c r="K183" s="38">
        <f t="shared" si="19"/>
        <v>-8433.8188632872516</v>
      </c>
      <c r="L183" s="43">
        <f t="shared" si="20"/>
        <v>-1514.3420000000006</v>
      </c>
      <c r="M183" s="50">
        <f t="shared" si="21"/>
        <v>21779.657770000002</v>
      </c>
      <c r="N183" s="47">
        <f t="shared" si="22"/>
        <v>1621225.2616000001</v>
      </c>
      <c r="O183" s="47">
        <f t="shared" si="23"/>
        <v>1306779.4662000001</v>
      </c>
    </row>
    <row r="184" spans="1:15" x14ac:dyDescent="0.3">
      <c r="A184">
        <f t="shared" si="17"/>
        <v>2022</v>
      </c>
      <c r="B184" t="s">
        <v>195</v>
      </c>
      <c r="C184" s="45">
        <v>21826.04379</v>
      </c>
      <c r="D184" s="34">
        <v>6431.9237255000007</v>
      </c>
      <c r="E184" s="34">
        <v>-120.71281628264209</v>
      </c>
      <c r="F184" s="34">
        <v>-6057.3680000000004</v>
      </c>
      <c r="G184" s="35">
        <v>296402.01500000001</v>
      </c>
      <c r="H184" s="35">
        <v>10317.334725012144</v>
      </c>
      <c r="I184" s="35">
        <v>80</v>
      </c>
      <c r="J184" s="38">
        <f t="shared" si="18"/>
        <v>514553.89804000006</v>
      </c>
      <c r="K184" s="38">
        <f t="shared" si="19"/>
        <v>-9657.0253026113678</v>
      </c>
      <c r="L184" s="43">
        <f t="shared" si="20"/>
        <v>-1514.3420000000006</v>
      </c>
      <c r="M184" s="50">
        <f t="shared" si="21"/>
        <v>23340.38579</v>
      </c>
      <c r="N184" s="47">
        <f t="shared" si="22"/>
        <v>1746083.5031999999</v>
      </c>
      <c r="O184" s="47">
        <f t="shared" si="23"/>
        <v>1400423.1474000001</v>
      </c>
    </row>
    <row r="185" spans="1:15" x14ac:dyDescent="0.3">
      <c r="A185">
        <f t="shared" si="17"/>
        <v>2022</v>
      </c>
      <c r="B185" t="s">
        <v>196</v>
      </c>
      <c r="C185" s="45">
        <v>20517.39212</v>
      </c>
      <c r="D185" s="34">
        <v>5114.6962344100002</v>
      </c>
      <c r="E185" s="34">
        <v>-98.632924577572979</v>
      </c>
      <c r="F185" s="34">
        <v>-6057.3680000000004</v>
      </c>
      <c r="G185" s="35">
        <v>235700.2873</v>
      </c>
      <c r="H185" s="35">
        <v>8430.1644938096561</v>
      </c>
      <c r="I185" s="35">
        <v>80</v>
      </c>
      <c r="J185" s="38">
        <f t="shared" si="18"/>
        <v>409175.6987528</v>
      </c>
      <c r="K185" s="38">
        <f t="shared" si="19"/>
        <v>-7890.6339662058381</v>
      </c>
      <c r="L185" s="43">
        <f t="shared" si="20"/>
        <v>-1514.3420000000006</v>
      </c>
      <c r="M185" s="50">
        <f t="shared" si="21"/>
        <v>22031.734120000001</v>
      </c>
      <c r="N185" s="47">
        <f t="shared" si="22"/>
        <v>1641391.3696000001</v>
      </c>
      <c r="O185" s="47">
        <f t="shared" si="23"/>
        <v>1321904.0472000001</v>
      </c>
    </row>
    <row r="186" spans="1:15" x14ac:dyDescent="0.3">
      <c r="A186">
        <f t="shared" si="17"/>
        <v>2022</v>
      </c>
      <c r="B186" t="s">
        <v>197</v>
      </c>
      <c r="C186" s="45">
        <v>18990.18489</v>
      </c>
      <c r="D186" s="34">
        <v>5702.4805278699996</v>
      </c>
      <c r="E186" s="34">
        <v>-99.418356758832573</v>
      </c>
      <c r="F186" s="34">
        <v>-6057.3680000000004</v>
      </c>
      <c r="G186" s="35">
        <v>262787.12109999999</v>
      </c>
      <c r="H186" s="35">
        <v>8497.2954494728692</v>
      </c>
      <c r="I186" s="35">
        <v>80</v>
      </c>
      <c r="J186" s="38">
        <f t="shared" si="18"/>
        <v>456198.44222959998</v>
      </c>
      <c r="K186" s="38">
        <f t="shared" si="19"/>
        <v>-7953.4685407066063</v>
      </c>
      <c r="L186" s="43">
        <f t="shared" si="20"/>
        <v>-1514.3420000000006</v>
      </c>
      <c r="M186" s="50">
        <f t="shared" si="21"/>
        <v>20504.526890000001</v>
      </c>
      <c r="N186" s="47">
        <f t="shared" si="22"/>
        <v>1519214.7912000001</v>
      </c>
      <c r="O186" s="47">
        <f t="shared" si="23"/>
        <v>1230271.6134000001</v>
      </c>
    </row>
    <row r="187" spans="1:15" x14ac:dyDescent="0.3">
      <c r="A187">
        <f t="shared" si="17"/>
        <v>2022</v>
      </c>
      <c r="B187" t="s">
        <v>198</v>
      </c>
      <c r="C187" s="45">
        <v>19235.89229</v>
      </c>
      <c r="D187" s="34">
        <v>5072.91844829</v>
      </c>
      <c r="E187" s="34">
        <v>-94.775981490015369</v>
      </c>
      <c r="F187" s="34">
        <v>-6057.3680000000004</v>
      </c>
      <c r="G187" s="35">
        <v>233775.04370000001</v>
      </c>
      <c r="H187" s="35">
        <v>8100.5112384628519</v>
      </c>
      <c r="I187" s="35">
        <v>80</v>
      </c>
      <c r="J187" s="38">
        <f t="shared" si="18"/>
        <v>405833.47586320003</v>
      </c>
      <c r="K187" s="38">
        <f t="shared" si="19"/>
        <v>-7582.0785192012299</v>
      </c>
      <c r="L187" s="43">
        <f t="shared" si="20"/>
        <v>-1514.3420000000006</v>
      </c>
      <c r="M187" s="50">
        <f t="shared" si="21"/>
        <v>20750.23429</v>
      </c>
      <c r="N187" s="47">
        <f t="shared" si="22"/>
        <v>1538871.3832</v>
      </c>
      <c r="O187" s="47">
        <f t="shared" si="23"/>
        <v>1245014.0574</v>
      </c>
    </row>
    <row r="188" spans="1:15" x14ac:dyDescent="0.3">
      <c r="A188">
        <f t="shared" si="17"/>
        <v>2022</v>
      </c>
      <c r="B188" t="s">
        <v>199</v>
      </c>
      <c r="C188" s="45">
        <v>17226.65609</v>
      </c>
      <c r="D188" s="34">
        <v>4841.2864507700006</v>
      </c>
      <c r="E188" s="34">
        <v>-102.49661059907834</v>
      </c>
      <c r="F188" s="34">
        <v>-6057.3680000000004</v>
      </c>
      <c r="G188" s="35">
        <v>223100.75810000001</v>
      </c>
      <c r="H188" s="35">
        <v>8760.3940682972934</v>
      </c>
      <c r="I188" s="35">
        <v>80</v>
      </c>
      <c r="J188" s="38">
        <f t="shared" si="18"/>
        <v>387302.91606160003</v>
      </c>
      <c r="K188" s="38">
        <f t="shared" si="19"/>
        <v>-8199.7288479262679</v>
      </c>
      <c r="L188" s="43">
        <f t="shared" si="20"/>
        <v>-1514.3420000000006</v>
      </c>
      <c r="M188" s="50">
        <f t="shared" si="21"/>
        <v>18740.998090000001</v>
      </c>
      <c r="N188" s="47">
        <f t="shared" si="22"/>
        <v>1378132.4872000001</v>
      </c>
      <c r="O188" s="47">
        <f t="shared" si="23"/>
        <v>1124459.8854</v>
      </c>
    </row>
    <row r="189" spans="1:15" x14ac:dyDescent="0.3">
      <c r="A189">
        <f t="shared" si="17"/>
        <v>2022</v>
      </c>
      <c r="B189" t="s">
        <v>200</v>
      </c>
      <c r="C189" s="45">
        <v>13544.73244</v>
      </c>
      <c r="D189" s="34">
        <v>4610.9211690500006</v>
      </c>
      <c r="E189" s="34">
        <v>-105.92845153609831</v>
      </c>
      <c r="F189" s="34">
        <v>-6057.3680000000004</v>
      </c>
      <c r="G189" s="35">
        <v>212484.84650000001</v>
      </c>
      <c r="H189" s="35">
        <v>9053.713806504129</v>
      </c>
      <c r="I189" s="35">
        <v>80</v>
      </c>
      <c r="J189" s="38">
        <f t="shared" si="18"/>
        <v>368873.69352400006</v>
      </c>
      <c r="K189" s="38">
        <f t="shared" si="19"/>
        <v>-8474.2761228878644</v>
      </c>
      <c r="L189" s="43">
        <f t="shared" si="20"/>
        <v>-1514.3420000000006</v>
      </c>
      <c r="M189" s="50">
        <f t="shared" si="21"/>
        <v>15059.07444</v>
      </c>
      <c r="N189" s="47">
        <f t="shared" si="22"/>
        <v>1083578.5951999999</v>
      </c>
      <c r="O189" s="47">
        <f t="shared" si="23"/>
        <v>903544.46640000003</v>
      </c>
    </row>
    <row r="190" spans="1:15" x14ac:dyDescent="0.3">
      <c r="A190">
        <f t="shared" si="17"/>
        <v>2022</v>
      </c>
      <c r="B190" t="s">
        <v>201</v>
      </c>
      <c r="C190" s="45">
        <v>18505.139050000002</v>
      </c>
      <c r="D190" s="34">
        <v>4349.7767570599999</v>
      </c>
      <c r="E190" s="34">
        <v>-108.72473041474655</v>
      </c>
      <c r="F190" s="34">
        <v>-6057.3680000000004</v>
      </c>
      <c r="G190" s="35">
        <v>200450.54180000001</v>
      </c>
      <c r="H190" s="35">
        <v>9292.7120012603882</v>
      </c>
      <c r="I190" s="35">
        <v>80</v>
      </c>
      <c r="J190" s="38">
        <f t="shared" si="18"/>
        <v>347982.14056480001</v>
      </c>
      <c r="K190" s="38">
        <f t="shared" si="19"/>
        <v>-8697.9784331797237</v>
      </c>
      <c r="L190" s="43">
        <f t="shared" si="20"/>
        <v>-1514.3420000000006</v>
      </c>
      <c r="M190" s="50">
        <f t="shared" si="21"/>
        <v>20019.481050000002</v>
      </c>
      <c r="N190" s="47">
        <f t="shared" si="22"/>
        <v>1480411.1240000001</v>
      </c>
      <c r="O190" s="47">
        <f t="shared" si="23"/>
        <v>1201168.8630000001</v>
      </c>
    </row>
    <row r="191" spans="1:15" x14ac:dyDescent="0.3">
      <c r="A191">
        <f t="shared" si="17"/>
        <v>2022</v>
      </c>
      <c r="B191" t="s">
        <v>202</v>
      </c>
      <c r="C191" s="45">
        <v>15801.01686</v>
      </c>
      <c r="D191" s="34">
        <v>3158.7408832000001</v>
      </c>
      <c r="E191" s="34">
        <v>-111.30160168970815</v>
      </c>
      <c r="F191" s="34">
        <v>-6057.3680000000004</v>
      </c>
      <c r="G191" s="35">
        <v>145564.09599999999</v>
      </c>
      <c r="H191" s="35">
        <v>9512.9574093767642</v>
      </c>
      <c r="I191" s="35">
        <v>80</v>
      </c>
      <c r="J191" s="38">
        <f t="shared" si="18"/>
        <v>252699.27065600001</v>
      </c>
      <c r="K191" s="38">
        <f t="shared" si="19"/>
        <v>-8904.128135176652</v>
      </c>
      <c r="L191" s="43">
        <f t="shared" si="20"/>
        <v>-1514.3420000000006</v>
      </c>
      <c r="M191" s="50">
        <f t="shared" si="21"/>
        <v>17315.35886</v>
      </c>
      <c r="N191" s="47">
        <f t="shared" si="22"/>
        <v>1264081.3488</v>
      </c>
      <c r="O191" s="47">
        <f t="shared" si="23"/>
        <v>1038921.5316</v>
      </c>
    </row>
    <row r="192" spans="1:15" x14ac:dyDescent="0.3">
      <c r="A192">
        <f t="shared" si="17"/>
        <v>2022</v>
      </c>
      <c r="B192" t="s">
        <v>203</v>
      </c>
      <c r="C192" s="45">
        <v>19309.638029999998</v>
      </c>
      <c r="D192" s="34">
        <v>3712.3263759400002</v>
      </c>
      <c r="E192" s="34">
        <v>-113.26158387096774</v>
      </c>
      <c r="F192" s="34">
        <v>-6057.3680000000004</v>
      </c>
      <c r="G192" s="35">
        <v>171074.94820000001</v>
      </c>
      <c r="H192" s="35">
        <v>9680.477253928866</v>
      </c>
      <c r="I192" s="35">
        <v>80</v>
      </c>
      <c r="J192" s="38">
        <f t="shared" si="18"/>
        <v>296986.11007520003</v>
      </c>
      <c r="K192" s="38">
        <f t="shared" si="19"/>
        <v>-9060.9267096774201</v>
      </c>
      <c r="L192" s="43">
        <f t="shared" si="20"/>
        <v>-1514.3420000000006</v>
      </c>
      <c r="M192" s="50">
        <f t="shared" si="21"/>
        <v>20823.980029999999</v>
      </c>
      <c r="N192" s="47">
        <f t="shared" si="22"/>
        <v>1544771.0423999999</v>
      </c>
      <c r="O192" s="47">
        <f t="shared" si="23"/>
        <v>1249438.8018</v>
      </c>
    </row>
    <row r="193" spans="1:15" x14ac:dyDescent="0.3">
      <c r="A193">
        <f t="shared" si="17"/>
        <v>2022</v>
      </c>
      <c r="B193" t="s">
        <v>204</v>
      </c>
      <c r="C193" s="45">
        <v>18718.331279999999</v>
      </c>
      <c r="D193" s="34">
        <v>3800.65668164</v>
      </c>
      <c r="E193" s="34">
        <v>-128.37986866359449</v>
      </c>
      <c r="F193" s="34">
        <v>-6057.3680000000004</v>
      </c>
      <c r="G193" s="35">
        <v>175145.46919999999</v>
      </c>
      <c r="H193" s="35">
        <v>10972.638347315768</v>
      </c>
      <c r="I193" s="35">
        <v>80</v>
      </c>
      <c r="J193" s="38">
        <f t="shared" si="18"/>
        <v>304052.53453120001</v>
      </c>
      <c r="K193" s="38">
        <f t="shared" si="19"/>
        <v>-10270.389493087559</v>
      </c>
      <c r="L193" s="43">
        <f t="shared" si="20"/>
        <v>-1514.3420000000006</v>
      </c>
      <c r="M193" s="50">
        <f t="shared" si="21"/>
        <v>20232.673279999999</v>
      </c>
      <c r="N193" s="47">
        <f t="shared" si="22"/>
        <v>1497466.5023999999</v>
      </c>
      <c r="O193" s="47">
        <f t="shared" si="23"/>
        <v>1213960.3968</v>
      </c>
    </row>
    <row r="194" spans="1:15" x14ac:dyDescent="0.3">
      <c r="A194">
        <f t="shared" si="17"/>
        <v>2022</v>
      </c>
      <c r="B194" t="s">
        <v>205</v>
      </c>
      <c r="C194" s="45">
        <v>17089.220850000002</v>
      </c>
      <c r="D194" s="34">
        <v>4761.0381885500001</v>
      </c>
      <c r="E194" s="34">
        <v>-137.37693855606759</v>
      </c>
      <c r="F194" s="34">
        <v>-6057.3680000000004</v>
      </c>
      <c r="G194" s="35">
        <v>219402.68150000001</v>
      </c>
      <c r="H194" s="35">
        <v>11741.618680005777</v>
      </c>
      <c r="I194" s="35">
        <v>80</v>
      </c>
      <c r="J194" s="38">
        <f t="shared" si="18"/>
        <v>380883.05508399999</v>
      </c>
      <c r="K194" s="38">
        <f t="shared" si="19"/>
        <v>-10990.155084485406</v>
      </c>
      <c r="L194" s="43">
        <f t="shared" si="20"/>
        <v>-1514.3420000000006</v>
      </c>
      <c r="M194" s="50">
        <f t="shared" si="21"/>
        <v>18603.562850000002</v>
      </c>
      <c r="N194" s="47">
        <f t="shared" si="22"/>
        <v>1367137.6680000001</v>
      </c>
      <c r="O194" s="47">
        <f t="shared" si="23"/>
        <v>1116213.7710000002</v>
      </c>
    </row>
    <row r="195" spans="1:15" x14ac:dyDescent="0.3">
      <c r="A195">
        <f t="shared" si="17"/>
        <v>2022</v>
      </c>
      <c r="B195" t="s">
        <v>206</v>
      </c>
      <c r="C195" s="45">
        <v>18159.874909999999</v>
      </c>
      <c r="D195" s="34">
        <v>6052.6594561299999</v>
      </c>
      <c r="E195" s="34">
        <v>-124.36080130568357</v>
      </c>
      <c r="F195" s="34">
        <v>-6057.3680000000004</v>
      </c>
      <c r="G195" s="35">
        <v>278924.39889999997</v>
      </c>
      <c r="H195" s="35">
        <v>10629.128316725091</v>
      </c>
      <c r="I195" s="35">
        <v>80</v>
      </c>
      <c r="J195" s="38">
        <f t="shared" si="18"/>
        <v>484212.7564904</v>
      </c>
      <c r="K195" s="38">
        <f t="shared" si="19"/>
        <v>-9948.8641044546857</v>
      </c>
      <c r="L195" s="43">
        <f t="shared" si="20"/>
        <v>-1514.3420000000006</v>
      </c>
      <c r="M195" s="50">
        <f t="shared" si="21"/>
        <v>19674.216909999999</v>
      </c>
      <c r="N195" s="47">
        <f t="shared" si="22"/>
        <v>1452789.9927999999</v>
      </c>
      <c r="O195" s="47">
        <f t="shared" si="23"/>
        <v>1180453.0145999999</v>
      </c>
    </row>
    <row r="196" spans="1:15" x14ac:dyDescent="0.3">
      <c r="A196">
        <f t="shared" ref="A196:A198" si="24">YEAR(B196)</f>
        <v>2022</v>
      </c>
      <c r="B196" t="s">
        <v>207</v>
      </c>
      <c r="C196" s="45">
        <v>18452.176200000002</v>
      </c>
      <c r="D196" s="34">
        <v>3412.1897048400001</v>
      </c>
      <c r="E196" s="34">
        <v>-124.17669738863289</v>
      </c>
      <c r="F196" s="34">
        <v>-6057.3680000000004</v>
      </c>
      <c r="G196" s="35">
        <v>157243.76519999999</v>
      </c>
      <c r="H196" s="35">
        <v>10613.392939199392</v>
      </c>
      <c r="I196" s="35">
        <v>80</v>
      </c>
      <c r="J196" s="38">
        <f t="shared" ref="J196:J198" si="25">D196*$I196</f>
        <v>272975.17638720002</v>
      </c>
      <c r="K196" s="38">
        <f t="shared" ref="K196:K198" si="26">E196*$I196</f>
        <v>-9934.1357910906318</v>
      </c>
      <c r="L196" s="43">
        <f t="shared" ref="L196:L198" si="27">F196-$F$3</f>
        <v>-1514.3420000000006</v>
      </c>
      <c r="M196" s="50">
        <f t="shared" ref="M196:M198" si="28">C196-L196</f>
        <v>19966.518200000002</v>
      </c>
      <c r="N196" s="47">
        <f t="shared" ref="N196:N198" si="29">C196*I196</f>
        <v>1476174.0960000001</v>
      </c>
      <c r="O196" s="47">
        <f t="shared" ref="O196:O198" si="30">M196*60</f>
        <v>1197991.0920000002</v>
      </c>
    </row>
    <row r="197" spans="1:15" x14ac:dyDescent="0.3">
      <c r="A197">
        <f t="shared" si="24"/>
        <v>2022</v>
      </c>
      <c r="B197" t="s">
        <v>208</v>
      </c>
      <c r="C197" s="45">
        <v>17557.841509999998</v>
      </c>
      <c r="D197" s="34">
        <v>4180.0393809300003</v>
      </c>
      <c r="E197" s="34">
        <v>-74.987981989247317</v>
      </c>
      <c r="F197" s="34">
        <v>-6057.3680000000004</v>
      </c>
      <c r="G197" s="35">
        <v>192628.5429</v>
      </c>
      <c r="H197" s="35">
        <v>6409.229229850198</v>
      </c>
      <c r="I197" s="35">
        <v>80</v>
      </c>
      <c r="J197" s="38">
        <f t="shared" si="25"/>
        <v>334403.15047440003</v>
      </c>
      <c r="K197" s="38">
        <f t="shared" si="26"/>
        <v>-5999.0385591397853</v>
      </c>
      <c r="L197" s="43">
        <f t="shared" si="27"/>
        <v>-1514.3420000000006</v>
      </c>
      <c r="M197" s="50">
        <f t="shared" si="28"/>
        <v>19072.183509999999</v>
      </c>
      <c r="N197" s="47">
        <f t="shared" si="29"/>
        <v>1404627.3207999999</v>
      </c>
      <c r="O197" s="47">
        <f t="shared" si="30"/>
        <v>1144331.0105999999</v>
      </c>
    </row>
    <row r="198" spans="1:15" x14ac:dyDescent="0.3">
      <c r="A198">
        <f t="shared" si="24"/>
        <v>2022</v>
      </c>
      <c r="B198" t="s">
        <v>209</v>
      </c>
      <c r="C198" s="45">
        <v>13915.80759</v>
      </c>
      <c r="D198" s="34">
        <v>1986.4064330320002</v>
      </c>
      <c r="E198" s="34">
        <v>-14.380349930875576</v>
      </c>
      <c r="F198" s="34">
        <v>-6057.3680000000004</v>
      </c>
      <c r="G198" s="35">
        <v>91539.466960000005</v>
      </c>
      <c r="H198" s="35">
        <v>1229.0897376816731</v>
      </c>
      <c r="I198" s="35">
        <v>80</v>
      </c>
      <c r="J198" s="38">
        <f t="shared" si="25"/>
        <v>158912.51464256001</v>
      </c>
      <c r="K198" s="38">
        <f t="shared" si="26"/>
        <v>-1150.4279944700461</v>
      </c>
      <c r="L198" s="43">
        <f t="shared" si="27"/>
        <v>-1514.3420000000006</v>
      </c>
      <c r="M198" s="50">
        <f t="shared" si="28"/>
        <v>15430.149590000001</v>
      </c>
      <c r="N198" s="47">
        <f t="shared" si="29"/>
        <v>1113264.6072</v>
      </c>
      <c r="O198" s="47">
        <f t="shared" si="30"/>
        <v>925808.97540000011</v>
      </c>
    </row>
  </sheetData>
  <mergeCells count="7">
    <mergeCell ref="L1:M1"/>
    <mergeCell ref="Q28:Q31"/>
    <mergeCell ref="D1:F1"/>
    <mergeCell ref="G1:I1"/>
    <mergeCell ref="J1:K1"/>
    <mergeCell ref="N1:O1"/>
    <mergeCell ref="Q24:Q26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FD8593E8C0F47A0E811D1F25B496F" ma:contentTypeVersion="11" ma:contentTypeDescription="Create a new document." ma:contentTypeScope="" ma:versionID="74ae6be1a7753819ada41ab83770ce74">
  <xsd:schema xmlns:xsd="http://www.w3.org/2001/XMLSchema" xmlns:xs="http://www.w3.org/2001/XMLSchema" xmlns:p="http://schemas.microsoft.com/office/2006/metadata/properties" xmlns:ns3="5246b787-bd6c-4e1f-be22-17a990b077e8" xmlns:ns4="1a922346-5c9e-4501-b015-6bfe6ac9335b" targetNamespace="http://schemas.microsoft.com/office/2006/metadata/properties" ma:root="true" ma:fieldsID="51f4fcfc044c621878dac08f481a7ac6" ns3:_="" ns4:_="">
    <xsd:import namespace="5246b787-bd6c-4e1f-be22-17a990b077e8"/>
    <xsd:import namespace="1a922346-5c9e-4501-b015-6bfe6ac933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6b787-bd6c-4e1f-be22-17a990b07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22346-5c9e-4501-b015-6bfe6ac9335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F171D9-CD5E-4663-A8E6-B3867D8F4A2C}">
  <ds:schemaRefs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1a922346-5c9e-4501-b015-6bfe6ac9335b"/>
    <ds:schemaRef ds:uri="http://schemas.openxmlformats.org/package/2006/metadata/core-properties"/>
    <ds:schemaRef ds:uri="5246b787-bd6c-4e1f-be22-17a990b077e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FDADD8F-8A01-401C-B278-2A08D8ABC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95CF43-215E-4306-AA4A-8D6032FCF7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46b787-bd6c-4e1f-be22-17a990b077e8"/>
    <ds:schemaRef ds:uri="1a922346-5c9e-4501-b015-6bfe6ac933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Client Questions</vt:lpstr>
      <vt:lpstr>Data</vt:lpstr>
      <vt:lpstr>Data Dictionary</vt:lpstr>
      <vt:lpstr>Seasonality Analysis</vt:lpstr>
      <vt:lpstr>Decomp</vt:lpstr>
      <vt:lpstr>Residual Analysis</vt:lpstr>
      <vt:lpstr>Business Questions Part 1</vt:lpstr>
      <vt:lpstr>Business Questions Part 2</vt:lpstr>
      <vt:lpstr>AVP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Tashvique Kandahar</dc:creator>
  <cp:lastModifiedBy>Shiladitya Bhattacharya</cp:lastModifiedBy>
  <dcterms:created xsi:type="dcterms:W3CDTF">2015-06-05T18:17:20Z</dcterms:created>
  <dcterms:modified xsi:type="dcterms:W3CDTF">2024-11-26T20:16:49Z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0x01010034CFD8593E8C0F47A0E811D1F25B496F</vt:lpwstr>
  </property>
</Properties>
</file>