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VersionControl\pse.autotest\Testdata\Templates\SLRReport_SourceData\LIVEHTA_931_Testdata\"/>
    </mc:Choice>
  </mc:AlternateContent>
  <xr:revisionPtr revIDLastSave="0" documentId="13_ncr:1_{2EF48865-AEA4-41EE-B6A7-2B76C40A1F43}" xr6:coauthVersionLast="47" xr6:coauthVersionMax="47" xr10:uidLastSave="{00000000-0000-0000-0000-000000000000}"/>
  <bookViews>
    <workbookView xWindow="-108" yWindow="-108" windowWidth="23256" windowHeight="12720" xr2:uid="{353FB78A-2C62-4508-9773-5855381F44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L91" i="1" l="1"/>
  <c r="KL92" i="1" s="1"/>
  <c r="KL93" i="1" s="1"/>
  <c r="KJ91" i="1"/>
  <c r="KJ92" i="1" s="1"/>
  <c r="KJ93" i="1" s="1"/>
  <c r="KL87" i="1"/>
  <c r="KL88" i="1" s="1"/>
  <c r="KL89" i="1" s="1"/>
  <c r="KJ87" i="1"/>
  <c r="KJ88" i="1" s="1"/>
  <c r="KJ89" i="1" s="1"/>
  <c r="KL83" i="1"/>
  <c r="KL84" i="1" s="1"/>
  <c r="KL85" i="1" s="1"/>
  <c r="KJ83" i="1"/>
  <c r="KJ84" i="1" s="1"/>
  <c r="KJ85" i="1" s="1"/>
  <c r="KJ79" i="1"/>
  <c r="KJ80" i="1" s="1"/>
  <c r="KJ81" i="1" s="1"/>
  <c r="KL78" i="1"/>
  <c r="KL79" i="1" s="1"/>
  <c r="KL80" i="1" s="1"/>
  <c r="KL81" i="1" s="1"/>
  <c r="KL75" i="1"/>
  <c r="KL76" i="1" s="1"/>
  <c r="KL77" i="1" s="1"/>
  <c r="KJ75" i="1"/>
  <c r="KJ76" i="1" s="1"/>
  <c r="KJ77" i="1" s="1"/>
  <c r="JP90" i="1"/>
  <c r="JP91" i="1" s="1"/>
  <c r="JP92" i="1" s="1"/>
  <c r="JP93" i="1" s="1"/>
  <c r="JP88" i="1"/>
  <c r="JP89" i="1" s="1"/>
  <c r="JP87" i="1"/>
  <c r="JP83" i="1"/>
  <c r="JP84" i="1" s="1"/>
  <c r="JP85" i="1" s="1"/>
  <c r="JP78" i="1"/>
  <c r="JP79" i="1" s="1"/>
  <c r="JP80" i="1" s="1"/>
  <c r="JP81" i="1" s="1"/>
  <c r="JP75" i="1"/>
  <c r="JP76" i="1" s="1"/>
  <c r="JP77" i="1" s="1"/>
  <c r="JN91" i="1"/>
  <c r="JN92" i="1" s="1"/>
  <c r="JN93" i="1" s="1"/>
  <c r="JN87" i="1"/>
  <c r="JN88" i="1" s="1"/>
  <c r="JN89" i="1" s="1"/>
  <c r="JN84" i="1"/>
  <c r="JN85" i="1" s="1"/>
  <c r="JN83" i="1"/>
  <c r="JN79" i="1"/>
  <c r="JN80" i="1" s="1"/>
  <c r="JN81" i="1" s="1"/>
  <c r="JN75" i="1"/>
  <c r="JN76" i="1" s="1"/>
  <c r="JN77" i="1" s="1"/>
  <c r="JM91" i="1"/>
  <c r="JM92" i="1" s="1"/>
  <c r="JM93" i="1" s="1"/>
  <c r="JM87" i="1"/>
  <c r="JM88" i="1" s="1"/>
  <c r="JM89" i="1" s="1"/>
  <c r="JM84" i="1"/>
  <c r="JM85" i="1" s="1"/>
  <c r="JM83" i="1"/>
  <c r="JM79" i="1"/>
  <c r="JM80" i="1" s="1"/>
  <c r="JM81" i="1" s="1"/>
  <c r="JM75" i="1"/>
  <c r="JM76" i="1" s="1"/>
  <c r="JM77" i="1" s="1"/>
  <c r="JG92" i="1"/>
  <c r="JG93" i="1" s="1"/>
  <c r="JJ91" i="1"/>
  <c r="JJ92" i="1" s="1"/>
  <c r="JJ93" i="1" s="1"/>
  <c r="JI91" i="1"/>
  <c r="JI92" i="1" s="1"/>
  <c r="JI93" i="1" s="1"/>
  <c r="JH91" i="1"/>
  <c r="JH92" i="1" s="1"/>
  <c r="JH93" i="1" s="1"/>
  <c r="JG91" i="1"/>
  <c r="JJ87" i="1"/>
  <c r="JJ88" i="1" s="1"/>
  <c r="JJ89" i="1" s="1"/>
  <c r="JI87" i="1"/>
  <c r="JI88" i="1" s="1"/>
  <c r="JI89" i="1" s="1"/>
  <c r="JH87" i="1"/>
  <c r="JH88" i="1" s="1"/>
  <c r="JH89" i="1" s="1"/>
  <c r="JG87" i="1"/>
  <c r="JG88" i="1" s="1"/>
  <c r="JG89" i="1" s="1"/>
  <c r="JH84" i="1"/>
  <c r="JH85" i="1" s="1"/>
  <c r="JJ83" i="1"/>
  <c r="JJ84" i="1" s="1"/>
  <c r="JJ85" i="1" s="1"/>
  <c r="JI83" i="1"/>
  <c r="JI84" i="1" s="1"/>
  <c r="JI85" i="1" s="1"/>
  <c r="JH83" i="1"/>
  <c r="JG83" i="1"/>
  <c r="JG84" i="1" s="1"/>
  <c r="JG85" i="1" s="1"/>
  <c r="JI80" i="1"/>
  <c r="JI81" i="1" s="1"/>
  <c r="JJ79" i="1"/>
  <c r="JJ80" i="1" s="1"/>
  <c r="JJ81" i="1" s="1"/>
  <c r="JI79" i="1"/>
  <c r="JH79" i="1"/>
  <c r="JH80" i="1" s="1"/>
  <c r="JH81" i="1" s="1"/>
  <c r="JG79" i="1"/>
  <c r="JG80" i="1" s="1"/>
  <c r="JG81" i="1" s="1"/>
  <c r="JG76" i="1"/>
  <c r="JG77" i="1" s="1"/>
  <c r="JJ75" i="1"/>
  <c r="JJ76" i="1" s="1"/>
  <c r="JJ77" i="1" s="1"/>
  <c r="JI75" i="1"/>
  <c r="JI76" i="1" s="1"/>
  <c r="JI77" i="1" s="1"/>
  <c r="JH75" i="1"/>
  <c r="JH76" i="1" s="1"/>
  <c r="JH77" i="1" s="1"/>
  <c r="JG75" i="1"/>
  <c r="AI91" i="1"/>
  <c r="AI92" i="1" s="1"/>
  <c r="AI93" i="1" s="1"/>
  <c r="AG91" i="1"/>
  <c r="AG92" i="1" s="1"/>
  <c r="AG93" i="1" s="1"/>
  <c r="AE91" i="1"/>
  <c r="AE92" i="1" s="1"/>
  <c r="AE93" i="1" s="1"/>
  <c r="AB91" i="1"/>
  <c r="AB90" i="1"/>
  <c r="AC90" i="1" s="1"/>
  <c r="AC91" i="1" s="1"/>
  <c r="AC92" i="1" s="1"/>
  <c r="AC93" i="1" s="1"/>
  <c r="AI87" i="1"/>
  <c r="AI88" i="1" s="1"/>
  <c r="AI89" i="1" s="1"/>
  <c r="AG87" i="1"/>
  <c r="AG88" i="1" s="1"/>
  <c r="AG89" i="1" s="1"/>
  <c r="AE87" i="1"/>
  <c r="AE88" i="1" s="1"/>
  <c r="AE89" i="1" s="1"/>
  <c r="AC86" i="1"/>
  <c r="AC87" i="1" s="1"/>
  <c r="AC88" i="1" s="1"/>
  <c r="AC89" i="1" s="1"/>
  <c r="AG84" i="1"/>
  <c r="AG85" i="1" s="1"/>
  <c r="AE84" i="1"/>
  <c r="AE85" i="1" s="1"/>
  <c r="AI83" i="1"/>
  <c r="AI84" i="1" s="1"/>
  <c r="AI85" i="1" s="1"/>
  <c r="AG83" i="1"/>
  <c r="AE83" i="1"/>
  <c r="AB82" i="1"/>
  <c r="AC82" i="1" s="1"/>
  <c r="AC83" i="1" s="1"/>
  <c r="AC84" i="1" s="1"/>
  <c r="AC85" i="1" s="1"/>
  <c r="AE80" i="1"/>
  <c r="AE81" i="1" s="1"/>
  <c r="AI79" i="1"/>
  <c r="AI80" i="1" s="1"/>
  <c r="AI81" i="1" s="1"/>
  <c r="AG79" i="1"/>
  <c r="AG80" i="1" s="1"/>
  <c r="AG81" i="1" s="1"/>
  <c r="AE79" i="1"/>
  <c r="AC78" i="1"/>
  <c r="AC79" i="1" s="1"/>
  <c r="AC80" i="1" s="1"/>
  <c r="AC81" i="1" s="1"/>
  <c r="AI75" i="1"/>
  <c r="AI76" i="1" s="1"/>
  <c r="AI77" i="1" s="1"/>
  <c r="AG75" i="1"/>
  <c r="AG76" i="1" s="1"/>
  <c r="AG77" i="1" s="1"/>
  <c r="AE75" i="1"/>
  <c r="AE76" i="1" s="1"/>
  <c r="AE77" i="1" s="1"/>
  <c r="AC74" i="1"/>
  <c r="AC75" i="1" s="1"/>
  <c r="AC76" i="1" s="1"/>
  <c r="AC77" i="1" s="1"/>
  <c r="K92" i="1"/>
  <c r="K93" i="1" s="1"/>
  <c r="R91" i="1"/>
  <c r="R92" i="1" s="1"/>
  <c r="R93" i="1" s="1"/>
  <c r="Q91" i="1"/>
  <c r="Q92" i="1" s="1"/>
  <c r="Q93" i="1" s="1"/>
  <c r="P91" i="1"/>
  <c r="P92" i="1" s="1"/>
  <c r="P93" i="1" s="1"/>
  <c r="O91" i="1"/>
  <c r="O92" i="1" s="1"/>
  <c r="O93" i="1" s="1"/>
  <c r="N91" i="1"/>
  <c r="N92" i="1" s="1"/>
  <c r="N93" i="1" s="1"/>
  <c r="M91" i="1"/>
  <c r="M92" i="1" s="1"/>
  <c r="M93" i="1" s="1"/>
  <c r="K91" i="1"/>
  <c r="M88" i="1"/>
  <c r="M89" i="1" s="1"/>
  <c r="R87" i="1"/>
  <c r="R88" i="1" s="1"/>
  <c r="R89" i="1" s="1"/>
  <c r="Q87" i="1"/>
  <c r="Q88" i="1" s="1"/>
  <c r="Q89" i="1" s="1"/>
  <c r="P87" i="1"/>
  <c r="P88" i="1" s="1"/>
  <c r="P89" i="1" s="1"/>
  <c r="O87" i="1"/>
  <c r="O88" i="1" s="1"/>
  <c r="O89" i="1" s="1"/>
  <c r="N87" i="1"/>
  <c r="N88" i="1" s="1"/>
  <c r="N89" i="1" s="1"/>
  <c r="M87" i="1"/>
  <c r="K87" i="1"/>
  <c r="K88" i="1" s="1"/>
  <c r="K89" i="1" s="1"/>
  <c r="N84" i="1"/>
  <c r="N85" i="1" s="1"/>
  <c r="K84" i="1"/>
  <c r="K85" i="1" s="1"/>
  <c r="R83" i="1"/>
  <c r="R84" i="1" s="1"/>
  <c r="R85" i="1" s="1"/>
  <c r="Q83" i="1"/>
  <c r="Q84" i="1" s="1"/>
  <c r="Q85" i="1" s="1"/>
  <c r="P83" i="1"/>
  <c r="P84" i="1" s="1"/>
  <c r="P85" i="1" s="1"/>
  <c r="O83" i="1"/>
  <c r="O84" i="1" s="1"/>
  <c r="O85" i="1" s="1"/>
  <c r="N83" i="1"/>
  <c r="M83" i="1"/>
  <c r="M84" i="1" s="1"/>
  <c r="M85" i="1" s="1"/>
  <c r="K83" i="1"/>
  <c r="Q80" i="1"/>
  <c r="Q81" i="1" s="1"/>
  <c r="O80" i="1"/>
  <c r="O81" i="1" s="1"/>
  <c r="R79" i="1"/>
  <c r="R80" i="1" s="1"/>
  <c r="R81" i="1" s="1"/>
  <c r="Q79" i="1"/>
  <c r="P79" i="1"/>
  <c r="P80" i="1" s="1"/>
  <c r="P81" i="1" s="1"/>
  <c r="O79" i="1"/>
  <c r="N79" i="1"/>
  <c r="N80" i="1" s="1"/>
  <c r="N81" i="1" s="1"/>
  <c r="M79" i="1"/>
  <c r="M80" i="1" s="1"/>
  <c r="M81" i="1" s="1"/>
  <c r="K79" i="1"/>
  <c r="K80" i="1" s="1"/>
  <c r="K81" i="1" s="1"/>
  <c r="P76" i="1"/>
  <c r="P77" i="1" s="1"/>
  <c r="N76" i="1"/>
  <c r="N77" i="1" s="1"/>
  <c r="R75" i="1"/>
  <c r="R76" i="1" s="1"/>
  <c r="R77" i="1" s="1"/>
  <c r="Q75" i="1"/>
  <c r="Q76" i="1" s="1"/>
  <c r="Q77" i="1" s="1"/>
  <c r="P75" i="1"/>
  <c r="O75" i="1"/>
  <c r="O76" i="1" s="1"/>
  <c r="O77" i="1" s="1"/>
  <c r="N75" i="1"/>
  <c r="M75" i="1"/>
  <c r="M76" i="1" s="1"/>
  <c r="M77" i="1" s="1"/>
  <c r="K75" i="1"/>
  <c r="K76" i="1" s="1"/>
  <c r="K77" i="1" s="1"/>
  <c r="HK73" i="1"/>
  <c r="HK72" i="1"/>
  <c r="HK71" i="1"/>
  <c r="HK70" i="1"/>
  <c r="HH70" i="1"/>
  <c r="HG70" i="1"/>
  <c r="HK69" i="1"/>
  <c r="HK68" i="1"/>
  <c r="HK67" i="1"/>
  <c r="HK66" i="1"/>
  <c r="HH66" i="1"/>
  <c r="HG66" i="1"/>
  <c r="HK65" i="1"/>
  <c r="HK64" i="1"/>
  <c r="HK63" i="1"/>
  <c r="HK62" i="1"/>
  <c r="HH62" i="1"/>
  <c r="HG62" i="1"/>
  <c r="HK61" i="1"/>
  <c r="HK60" i="1"/>
  <c r="HK59" i="1"/>
  <c r="HK58" i="1"/>
  <c r="HH58" i="1"/>
  <c r="HG58" i="1"/>
  <c r="HK57" i="1"/>
  <c r="HK56" i="1"/>
  <c r="HK55" i="1"/>
  <c r="HK54" i="1"/>
  <c r="HH54" i="1"/>
  <c r="HG54" i="1"/>
  <c r="AF70" i="1"/>
  <c r="AG70" i="1" s="1"/>
  <c r="GR53" i="1"/>
  <c r="GR52" i="1"/>
  <c r="GR51" i="1"/>
  <c r="GR50" i="1"/>
  <c r="GR49" i="1"/>
  <c r="GR48" i="1"/>
  <c r="GR47" i="1"/>
  <c r="GR46" i="1"/>
  <c r="GR45" i="1"/>
  <c r="GR44" i="1"/>
  <c r="GR43" i="1"/>
  <c r="GR42" i="1"/>
  <c r="GR41" i="1"/>
  <c r="GR40" i="1"/>
  <c r="GR39" i="1"/>
  <c r="GR38" i="1"/>
  <c r="AH51" i="1"/>
  <c r="AH50" i="1"/>
  <c r="AG50" i="1"/>
  <c r="AC50" i="1"/>
  <c r="AI46" i="1"/>
  <c r="AG46" i="1"/>
  <c r="AE46" i="1"/>
  <c r="AC46" i="1"/>
  <c r="AI42" i="1"/>
  <c r="AG42" i="1"/>
  <c r="AC42" i="1"/>
  <c r="AE42" i="1" s="1"/>
  <c r="AH39" i="1"/>
  <c r="AH38" i="1"/>
  <c r="AI38" i="1" s="1"/>
  <c r="AG38" i="1"/>
  <c r="AC38" i="1"/>
  <c r="AE38" i="1" s="1"/>
  <c r="DA34" i="1" l="1"/>
  <c r="DA30" i="1"/>
  <c r="DA26" i="1"/>
  <c r="DA22" i="1"/>
  <c r="CE34" i="1"/>
  <c r="CE26" i="1"/>
  <c r="CE22" i="1"/>
  <c r="CB35" i="1"/>
  <c r="CB36" i="1" s="1"/>
  <c r="CB37" i="1" s="1"/>
  <c r="CB31" i="1"/>
  <c r="CB32" i="1" s="1"/>
  <c r="CB33" i="1" s="1"/>
  <c r="CB28" i="1"/>
  <c r="CB29" i="1" s="1"/>
  <c r="CB27" i="1"/>
  <c r="CB23" i="1"/>
  <c r="CB24" i="1" s="1"/>
  <c r="CB25" i="1" s="1"/>
  <c r="AB35" i="1"/>
  <c r="AC34" i="1" s="1"/>
  <c r="AI34" i="1"/>
  <c r="AI30" i="1"/>
  <c r="AG30" i="1"/>
  <c r="AC30" i="1"/>
  <c r="AI26" i="1"/>
  <c r="AG26" i="1"/>
  <c r="AC26" i="1"/>
  <c r="AE26" i="1" s="1"/>
  <c r="AI22" i="1"/>
  <c r="AG22" i="1"/>
  <c r="AC22" i="1"/>
  <c r="K36" i="1"/>
  <c r="K37" i="1" s="1"/>
  <c r="K35" i="1"/>
  <c r="C35" i="1"/>
  <c r="C36" i="1" s="1"/>
  <c r="C37" i="1" s="1"/>
  <c r="K31" i="1"/>
  <c r="K32" i="1" s="1"/>
  <c r="K33" i="1" s="1"/>
  <c r="C31" i="1"/>
  <c r="C32" i="1" s="1"/>
  <c r="C33" i="1" s="1"/>
  <c r="K27" i="1"/>
  <c r="K28" i="1" s="1"/>
  <c r="K29" i="1" s="1"/>
  <c r="C27" i="1"/>
  <c r="C28" i="1" s="1"/>
  <c r="C29" i="1" s="1"/>
  <c r="K23" i="1"/>
  <c r="K24" i="1" s="1"/>
  <c r="K25" i="1" s="1"/>
  <c r="C23" i="1"/>
  <c r="C24" i="1" s="1"/>
  <c r="C25" i="1" s="1"/>
  <c r="EU15" i="1" l="1"/>
  <c r="EQ19" i="1"/>
  <c r="EO19" i="1"/>
  <c r="EQ18" i="1"/>
  <c r="EO18" i="1"/>
  <c r="EM15" i="1"/>
  <c r="EL15" i="1"/>
  <c r="EM14" i="1"/>
  <c r="EL14" i="1"/>
  <c r="DA18" i="1"/>
  <c r="DA14" i="1"/>
  <c r="DA6" i="1"/>
  <c r="CE18" i="1"/>
  <c r="CE14" i="1"/>
  <c r="CE10" i="1"/>
  <c r="CE6" i="1"/>
  <c r="CB19" i="1"/>
  <c r="CB20" i="1" s="1"/>
  <c r="CB21" i="1" s="1"/>
  <c r="CB15" i="1"/>
  <c r="CB16" i="1" s="1"/>
  <c r="CB17" i="1" s="1"/>
  <c r="CB11" i="1"/>
  <c r="CB12" i="1" s="1"/>
  <c r="CB13" i="1" s="1"/>
  <c r="CB7" i="1"/>
  <c r="CB8" i="1" s="1"/>
  <c r="CB9" i="1" s="1"/>
  <c r="AG18" i="1"/>
  <c r="AC18" i="1"/>
  <c r="AI14" i="1"/>
  <c r="AG14" i="1"/>
  <c r="AC14" i="1"/>
  <c r="AF11" i="1"/>
  <c r="AI10" i="1"/>
  <c r="AF10" i="1"/>
  <c r="AG10" i="1" s="1"/>
  <c r="AC10" i="1"/>
  <c r="AE10" i="1" s="1"/>
  <c r="AH7" i="1"/>
  <c r="AH6" i="1"/>
  <c r="AI6" i="1" s="1"/>
  <c r="AG6" i="1"/>
  <c r="AC6" i="1"/>
  <c r="AE6" i="1" s="1"/>
  <c r="K19" i="1"/>
  <c r="K20" i="1" s="1"/>
  <c r="K21" i="1" s="1"/>
  <c r="C19" i="1"/>
  <c r="C20" i="1" s="1"/>
  <c r="C21" i="1" s="1"/>
  <c r="K15" i="1"/>
  <c r="K16" i="1" s="1"/>
  <c r="K17" i="1" s="1"/>
  <c r="C15" i="1"/>
  <c r="C16" i="1" s="1"/>
  <c r="C17" i="1" s="1"/>
  <c r="K11" i="1"/>
  <c r="K12" i="1" s="1"/>
  <c r="K13" i="1" s="1"/>
  <c r="C11" i="1"/>
  <c r="C12" i="1" s="1"/>
  <c r="C13" i="1" s="1"/>
  <c r="K7" i="1"/>
  <c r="K8" i="1" s="1"/>
  <c r="K9" i="1" s="1"/>
  <c r="C7" i="1"/>
  <c r="C8" i="1" s="1"/>
  <c r="C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Jiayue Yu</author>
    <author>Mihaela Musat</author>
  </authors>
  <commentList>
    <comment ref="A5" authorId="0" shapeId="0" xr:uid="{FB6896D8-C8A6-4E40-9EB3-B62CE3EEBE01}">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DB6B7454-9099-48F7-84B2-0E22FC279059}">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D5F39973-4475-484B-8AAB-5095CA5422E8}">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E5" authorId="0" shapeId="0" xr:uid="{400E79D0-30E9-4EE7-B9DA-4BCBC3F874EB}">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F5" authorId="0" shapeId="0" xr:uid="{8F314FDA-05E1-47CA-9B71-6E7F7BA199CB}">
      <text>
        <r>
          <rPr>
            <b/>
            <sz val="9"/>
            <color indexed="81"/>
            <rFont val="Tahoma"/>
            <family val="2"/>
          </rPr>
          <t>Junhan Liu:</t>
        </r>
        <r>
          <rPr>
            <sz val="9"/>
            <color indexed="81"/>
            <rFont val="Tahoma"/>
            <family val="2"/>
          </rPr>
          <t xml:space="preserve">
Please select from the drop-down list</t>
        </r>
      </text>
    </comment>
    <comment ref="G5" authorId="0" shapeId="0" xr:uid="{C6FF2C08-B60C-46D2-B10E-1DF06C297C16}">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H5" authorId="0" shapeId="0" xr:uid="{E95881B5-D365-4DEE-927E-6458AE2A20C5}">
      <text>
        <r>
          <rPr>
            <b/>
            <sz val="9"/>
            <color indexed="81"/>
            <rFont val="Tahoma"/>
            <family val="2"/>
          </rPr>
          <t>Junhan Liu:</t>
        </r>
        <r>
          <rPr>
            <sz val="9"/>
            <color indexed="81"/>
            <rFont val="Tahoma"/>
            <family val="2"/>
          </rPr>
          <t xml:space="preserve">
Please use 1-2 sentences to summarize the main takeaway from the extraction</t>
        </r>
      </text>
    </comment>
    <comment ref="I5" authorId="1" shapeId="0" xr:uid="{0918207A-3CC1-4E2B-BFEC-F7ACFD1A3BB3}">
      <text>
        <r>
          <rPr>
            <sz val="9"/>
            <color theme="1"/>
            <rFont val="Tahoma"/>
            <family val="2"/>
          </rPr>
          <t>Last Name, rest of the name in any form.
Ex) 
Kim, E
Kim, Edward
Kim Edward Moon
Kim, EM</t>
        </r>
      </text>
    </comment>
    <comment ref="J5" authorId="0" shapeId="0" xr:uid="{CF668DBC-55B3-4647-B241-6535F83F92E5}">
      <text>
        <r>
          <rPr>
            <b/>
            <sz val="9"/>
            <color indexed="81"/>
            <rFont val="Tahoma"/>
            <family val="2"/>
          </rPr>
          <t>Junhan Liu:</t>
        </r>
        <r>
          <rPr>
            <sz val="9"/>
            <color indexed="81"/>
            <rFont val="Tahoma"/>
            <family val="2"/>
          </rPr>
          <t xml:space="preserve">
Please copy and paste the abstract into this cell. Please delete the line-breaks</t>
        </r>
      </text>
    </comment>
    <comment ref="K5" authorId="0" shapeId="0" xr:uid="{C2EACF50-E22A-45EC-B5D2-7FF2DB86DD45}">
      <text>
        <r>
          <rPr>
            <b/>
            <sz val="9"/>
            <color indexed="81"/>
            <rFont val="Tahoma"/>
            <family val="2"/>
          </rPr>
          <t>Junhan Liu:</t>
        </r>
        <r>
          <rPr>
            <sz val="9"/>
            <color indexed="81"/>
            <rFont val="Tahoma"/>
            <family val="2"/>
          </rPr>
          <t xml:space="preserve">
Please enter the Trial name--&gt;line break--&gt;Trial ID. 
For e.g.
KarMMa
NCT03361748</t>
        </r>
      </text>
    </comment>
    <comment ref="L5" authorId="0" shapeId="0" xr:uid="{BA8AB6E4-6114-4C5F-AA28-441C45FFCC3D}">
      <text>
        <r>
          <rPr>
            <b/>
            <sz val="9"/>
            <color indexed="81"/>
            <rFont val="Tahoma"/>
            <family val="2"/>
          </rPr>
          <t>Junhan Liu:</t>
        </r>
        <r>
          <rPr>
            <sz val="9"/>
            <color indexed="81"/>
            <rFont val="Tahoma"/>
            <family val="2"/>
          </rPr>
          <t xml:space="preserve">
Please leave this at the end. This URL list is populated by Sync links. </t>
        </r>
      </text>
    </comment>
    <comment ref="M5" authorId="0" shapeId="0" xr:uid="{DFD835FE-BF96-48DF-80AD-C1C8537EAC74}">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N5" authorId="0" shapeId="0" xr:uid="{D3D9F4A6-0A81-417B-8551-1D8378FA76E4}">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O5" authorId="0" shapeId="0" xr:uid="{527AF8B7-9A49-4C83-B87C-0075A710D49E}">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P5" authorId="0" shapeId="0" xr:uid="{A629D856-93B7-4C1A-ABBB-CA2A89849701}">
      <text>
        <r>
          <rPr>
            <b/>
            <sz val="9"/>
            <color indexed="81"/>
            <rFont val="Tahoma"/>
            <family val="2"/>
          </rPr>
          <t>Junhan Liu:</t>
        </r>
        <r>
          <rPr>
            <sz val="9"/>
            <color indexed="81"/>
            <rFont val="Tahoma"/>
            <family val="2"/>
          </rPr>
          <t xml:space="preserve">
Free text. A short list of inclusion criteria should be included here.</t>
        </r>
      </text>
    </comment>
    <comment ref="Q5" authorId="0" shapeId="0" xr:uid="{DAA865FB-DAD2-41A5-B69A-28DF8E3A9ED0}">
      <text>
        <r>
          <rPr>
            <b/>
            <sz val="9"/>
            <color indexed="81"/>
            <rFont val="Tahoma"/>
            <family val="2"/>
          </rPr>
          <t>Junhan Liu:</t>
        </r>
        <r>
          <rPr>
            <sz val="9"/>
            <color indexed="81"/>
            <rFont val="Tahoma"/>
            <family val="2"/>
          </rPr>
          <t xml:space="preserve">
Please choose from the drop-down list.</t>
        </r>
      </text>
    </comment>
    <comment ref="R5" authorId="0" shapeId="0" xr:uid="{15E57679-25C3-42FF-A310-3A7FF06EB3A1}">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S5" authorId="0" shapeId="0" xr:uid="{C1AF48D9-CF42-4594-A570-1757472960F7}">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T5" authorId="0" shapeId="0" xr:uid="{84EF548C-9357-40D4-9A9D-0B849970A432}">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C5" authorId="0" shapeId="0" xr:uid="{C44B121C-F183-4677-8D27-4881B0712153}">
      <text>
        <r>
          <rPr>
            <b/>
            <sz val="9"/>
            <color indexed="81"/>
            <rFont val="Tahoma"/>
            <family val="2"/>
          </rPr>
          <t>Junhan Liu:</t>
        </r>
        <r>
          <rPr>
            <sz val="9"/>
            <color indexed="81"/>
            <rFont val="Tahoma"/>
            <family val="2"/>
          </rPr>
          <t xml:space="preserve">
Please use formula calculation if possible</t>
        </r>
      </text>
    </comment>
    <comment ref="AD5" authorId="0" shapeId="0" xr:uid="{DB1EE66B-AB2F-457E-BD19-2B6192743669}">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E5" authorId="0" shapeId="0" xr:uid="{99B7F223-D5EE-46D3-AF58-6588B6DABFC5}">
      <text>
        <r>
          <rPr>
            <b/>
            <sz val="9"/>
            <color indexed="81"/>
            <rFont val="Tahoma"/>
            <family val="2"/>
          </rPr>
          <t>Junhan Liu:</t>
        </r>
        <r>
          <rPr>
            <sz val="9"/>
            <color indexed="81"/>
            <rFont val="Tahoma"/>
            <family val="2"/>
          </rPr>
          <t xml:space="preserve">
Please use formula calculation if possible.</t>
        </r>
      </text>
    </comment>
    <comment ref="AG5" authorId="0" shapeId="0" xr:uid="{A27E9D61-72A2-424B-AE63-03880BAF95E0}">
      <text>
        <r>
          <rPr>
            <b/>
            <sz val="9"/>
            <color indexed="81"/>
            <rFont val="Tahoma"/>
            <family val="2"/>
          </rPr>
          <t>Junhan Liu:</t>
        </r>
        <r>
          <rPr>
            <sz val="9"/>
            <color indexed="81"/>
            <rFont val="Tahoma"/>
            <family val="2"/>
          </rPr>
          <t xml:space="preserve">
Please use formula calculation if possible</t>
        </r>
      </text>
    </comment>
    <comment ref="AI5" authorId="0" shapeId="0" xr:uid="{14172FD6-2B38-4798-A81B-B7E76CA1E01C}">
      <text>
        <r>
          <rPr>
            <b/>
            <sz val="9"/>
            <color indexed="81"/>
            <rFont val="Tahoma"/>
            <family val="2"/>
          </rPr>
          <t>Junhan Liu:</t>
        </r>
        <r>
          <rPr>
            <sz val="9"/>
            <color indexed="81"/>
            <rFont val="Tahoma"/>
            <family val="2"/>
          </rPr>
          <t xml:space="preserve">
Please use formula calculation if possible</t>
        </r>
      </text>
    </comment>
    <comment ref="CB5" authorId="2" shapeId="0" xr:uid="{B497CF35-F733-4C3C-B5E3-E20F2D751FC5}">
      <text>
        <r>
          <rPr>
            <b/>
            <sz val="9"/>
            <color rgb="FF000000"/>
            <rFont val="Tahoma"/>
            <family val="2"/>
          </rPr>
          <t xml:space="preserve">Rozee Liu:
</t>
        </r>
        <r>
          <rPr>
            <sz val="9"/>
            <color rgb="FF000000"/>
            <rFont val="Tahoma"/>
            <family val="2"/>
          </rPr>
          <t>Please choose from drop-down menu</t>
        </r>
      </text>
    </comment>
    <comment ref="CM5" authorId="3" shapeId="0" xr:uid="{AF45614A-EF37-4001-BDDF-CDBED85EFC49}">
      <text>
        <r>
          <rPr>
            <b/>
            <sz val="9"/>
            <color indexed="81"/>
            <rFont val="Tahoma"/>
            <family val="2"/>
          </rPr>
          <t>Jessica Tu-Anh Tran:</t>
        </r>
        <r>
          <rPr>
            <sz val="9"/>
            <color indexed="81"/>
            <rFont val="Tahoma"/>
            <family val="2"/>
          </rPr>
          <t xml:space="preserve">
Fa</t>
        </r>
      </text>
    </comment>
    <comment ref="CN5" authorId="3" shapeId="0" xr:uid="{23864122-D64F-4D1A-8016-4A0ABCA6E398}">
      <text>
        <r>
          <rPr>
            <b/>
            <sz val="9"/>
            <color indexed="81"/>
            <rFont val="Tahoma"/>
            <family val="2"/>
          </rPr>
          <t>Jessica Tu-Anh Tran:</t>
        </r>
        <r>
          <rPr>
            <sz val="9"/>
            <color indexed="81"/>
            <rFont val="Tahoma"/>
            <family val="2"/>
          </rPr>
          <t xml:space="preserve">
Fa</t>
        </r>
      </text>
    </comment>
    <comment ref="EN5" authorId="0" shapeId="0" xr:uid="{90BE5ABD-5175-4EB4-B03C-FA016961DE2D}">
      <text>
        <r>
          <rPr>
            <b/>
            <sz val="9"/>
            <color indexed="81"/>
            <rFont val="Tahoma"/>
            <family val="2"/>
          </rPr>
          <t>Junhan Liu:</t>
        </r>
        <r>
          <rPr>
            <sz val="9"/>
            <color indexed="81"/>
            <rFont val="Tahoma"/>
            <family val="2"/>
          </rPr>
          <t xml:space="preserve">
-Please enter in this format: 90.1-90.7. 
-Do not use 0.901-0.907.
-Do not add %</t>
        </r>
      </text>
    </comment>
    <comment ref="EP5" authorId="0" shapeId="0" xr:uid="{DDA23210-2284-4573-8CA3-AD2D86641165}">
      <text>
        <r>
          <rPr>
            <b/>
            <sz val="9"/>
            <color indexed="81"/>
            <rFont val="Tahoma"/>
            <family val="2"/>
          </rPr>
          <t>Junhan Liu:</t>
        </r>
        <r>
          <rPr>
            <sz val="9"/>
            <color indexed="81"/>
            <rFont val="Tahoma"/>
            <family val="2"/>
          </rPr>
          <t xml:space="preserve">
-Please enter in this format: 90.1-90.7. 
-Do not use 0.901-0.907.
-Do not add %</t>
        </r>
      </text>
    </comment>
    <comment ref="ER5" authorId="0" shapeId="0" xr:uid="{3059B902-0952-48C3-9C55-D165E12D3406}">
      <text>
        <r>
          <rPr>
            <b/>
            <sz val="9"/>
            <color indexed="81"/>
            <rFont val="Tahoma"/>
            <family val="2"/>
          </rPr>
          <t>Junhan Liu:</t>
        </r>
        <r>
          <rPr>
            <sz val="9"/>
            <color indexed="81"/>
            <rFont val="Tahoma"/>
            <family val="2"/>
          </rPr>
          <t xml:space="preserve">
-Please enter in this format: 90.1-90.7. 
-Do not use 0.901-0.907.
-Do not add %</t>
        </r>
      </text>
    </comment>
    <comment ref="EU5" authorId="1" shapeId="0" xr:uid="{4D5A8B01-E0BF-4519-B06E-FDA2455C553B}">
      <text>
        <r>
          <rPr>
            <sz val="11"/>
            <color theme="1"/>
            <rFont val="Arial"/>
            <family val="2"/>
          </rPr>
          <t>Ed Kim:
Safety N for Grade 3-4 AEs (per arm) to Safety N</t>
        </r>
      </text>
    </comment>
    <comment ref="FJ5" authorId="0" shapeId="0" xr:uid="{F8C0A8AF-2159-4066-AEEF-BE7A8A7DBCD3}">
      <text>
        <r>
          <rPr>
            <b/>
            <sz val="9"/>
            <color indexed="81"/>
            <rFont val="Tahoma"/>
            <family val="2"/>
          </rPr>
          <t>Junhan Liu:</t>
        </r>
        <r>
          <rPr>
            <sz val="9"/>
            <color indexed="81"/>
            <rFont val="Tahoma"/>
            <family val="2"/>
          </rPr>
          <t xml:space="preserve">
Please choose from drop-down list</t>
        </r>
      </text>
    </comment>
    <comment ref="FR5" authorId="0" shapeId="0" xr:uid="{AC3991D8-86B9-48E4-8ADF-07E2E470D8AD}">
      <text>
        <r>
          <rPr>
            <b/>
            <sz val="9"/>
            <color indexed="81"/>
            <rFont val="Tahoma"/>
            <family val="2"/>
          </rPr>
          <t>Junhan Liu:</t>
        </r>
        <r>
          <rPr>
            <sz val="9"/>
            <color indexed="81"/>
            <rFont val="Tahoma"/>
            <family val="2"/>
          </rPr>
          <t xml:space="preserve">
Please list the PRO scales used in the study.</t>
        </r>
      </text>
    </comment>
    <comment ref="FS5" authorId="0" shapeId="0" xr:uid="{6C07A2F6-4C4C-45CC-98DB-AAFD7E9C1792}">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Z5" authorId="0" shapeId="0" xr:uid="{59049444-A1E6-4444-8094-F1439381B8B6}">
      <text>
        <r>
          <rPr>
            <b/>
            <sz val="9"/>
            <color indexed="81"/>
            <rFont val="Tahoma"/>
            <family val="2"/>
          </rPr>
          <t>Junhan Liu:</t>
        </r>
        <r>
          <rPr>
            <sz val="9"/>
            <color indexed="81"/>
            <rFont val="Tahoma"/>
            <family val="2"/>
          </rPr>
          <t xml:space="preserve">
Please choose from drop-down</t>
        </r>
      </text>
    </comment>
    <comment ref="HA5" authorId="0" shapeId="0" xr:uid="{A60CA135-8ADD-4A00-8D75-FE5FD1C269E4}">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G5" authorId="2" shapeId="0" xr:uid="{B301BF01-384F-4588-9B63-2A3521B6FF29}">
      <text>
        <r>
          <rPr>
            <b/>
            <sz val="9"/>
            <color rgb="FF000000"/>
            <rFont val="Tahoma"/>
            <family val="2"/>
          </rPr>
          <t>Ed Kim:</t>
        </r>
        <r>
          <rPr>
            <sz val="9"/>
            <color rgb="FF000000"/>
            <rFont val="Tahoma"/>
            <family val="2"/>
          </rPr>
          <t xml:space="preserve">
Please try to report these outcomes: Cost, QALY or Lys, ICER</t>
        </r>
      </text>
    </comment>
    <comment ref="HH5" authorId="0" shapeId="0" xr:uid="{8272193E-D0A3-4912-9E3F-9682D65AF307}">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I5" authorId="0" shapeId="0" xr:uid="{29200F4D-FBBF-4112-877F-C6FEE3C7471E}">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N5" authorId="0" shapeId="0" xr:uid="{3A68CE7D-C1FD-4DCD-8DD3-E3BB4525DA56}">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N5" authorId="0" shapeId="0" xr:uid="{BEB8C952-F755-4BC4-8267-05CAA0A68B88}">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J5" authorId="0" shapeId="0" xr:uid="{F9A4393A-5D9A-4054-809C-0887C8B92D63}">
      <text>
        <r>
          <rPr>
            <b/>
            <sz val="9"/>
            <color indexed="81"/>
            <rFont val="Tahoma"/>
            <family val="2"/>
          </rPr>
          <t>Junhan Liu:</t>
        </r>
        <r>
          <rPr>
            <sz val="9"/>
            <color indexed="81"/>
            <rFont val="Tahoma"/>
            <family val="2"/>
          </rPr>
          <t xml:space="preserve">
Please list reported RWE variables separated by commas.</t>
        </r>
      </text>
    </comment>
    <comment ref="LY5" authorId="0" shapeId="0" xr:uid="{1D2F1F66-8F7C-42C6-9698-059623627823}">
      <text>
        <r>
          <rPr>
            <b/>
            <sz val="9"/>
            <color indexed="81"/>
            <rFont val="Tahoma"/>
            <family val="2"/>
          </rPr>
          <t>Junhan Liu:</t>
        </r>
        <r>
          <rPr>
            <sz val="9"/>
            <color indexed="81"/>
            <rFont val="Tahoma"/>
            <family val="2"/>
          </rPr>
          <t xml:space="preserve">
-Please enter in this format: 90.1-90.7. 
-Do not use 0.901-0.907.
-Do not add %</t>
        </r>
      </text>
    </comment>
    <comment ref="MA5" authorId="0" shapeId="0" xr:uid="{28DD816A-F779-43A5-BA80-C202E5726F43}">
      <text>
        <r>
          <rPr>
            <b/>
            <sz val="9"/>
            <color indexed="81"/>
            <rFont val="Tahoma"/>
            <family val="2"/>
          </rPr>
          <t>Junhan Liu:</t>
        </r>
        <r>
          <rPr>
            <sz val="9"/>
            <color indexed="81"/>
            <rFont val="Tahoma"/>
            <family val="2"/>
          </rPr>
          <t xml:space="preserve">
-Please enter in this format: 90.1-90.7. 
-Do not use 0.901-0.907.
-Do not add %</t>
        </r>
      </text>
    </comment>
    <comment ref="MC5" authorId="0" shapeId="0" xr:uid="{8E9E5091-04BA-4280-B045-DC82E3E99778}">
      <text>
        <r>
          <rPr>
            <b/>
            <sz val="9"/>
            <color indexed="81"/>
            <rFont val="Tahoma"/>
            <family val="2"/>
          </rPr>
          <t>Junhan Liu:</t>
        </r>
        <r>
          <rPr>
            <sz val="9"/>
            <color indexed="81"/>
            <rFont val="Tahoma"/>
            <family val="2"/>
          </rPr>
          <t xml:space="preserve">
-Please enter in this format: 90.1-90.7. 
-Do not use 0.901-0.907.
-Do not add %</t>
        </r>
      </text>
    </comment>
    <comment ref="ME5" authorId="1" shapeId="0" xr:uid="{B2D29E2F-94AC-4D7A-A4B5-34632628E65E}">
      <text>
        <r>
          <rPr>
            <sz val="11"/>
            <color theme="1"/>
            <rFont val="Arial"/>
            <family val="2"/>
          </rPr>
          <t>Ed Kim:
Safety N for Grade 3-4 AEs (per arm) to Safety N</t>
        </r>
      </text>
    </comment>
    <comment ref="CF6" authorId="4" shapeId="0" xr:uid="{07B3E23B-3B36-4A91-B3D7-E10D36ECC56F}">
      <text>
        <r>
          <rPr>
            <b/>
            <sz val="9"/>
            <color indexed="81"/>
            <rFont val="Tahoma"/>
            <family val="2"/>
          </rPr>
          <t>Jiayue Yu:</t>
        </r>
        <r>
          <rPr>
            <sz val="9"/>
            <color indexed="81"/>
            <rFont val="Tahoma"/>
            <family val="2"/>
          </rPr>
          <t xml:space="preserve">
Median OS was not reached</t>
        </r>
      </text>
    </comment>
    <comment ref="EU6" authorId="5" shapeId="0" xr:uid="{1165B45E-3414-4DE1-AA37-F4D7BCCF12B6}">
      <text>
        <r>
          <rPr>
            <b/>
            <sz val="9"/>
            <color indexed="81"/>
            <rFont val="Tahoma"/>
            <family val="2"/>
          </rPr>
          <t>Mihaela Musat:</t>
        </r>
        <r>
          <rPr>
            <sz val="9"/>
            <color indexed="81"/>
            <rFont val="Tahoma"/>
            <family val="2"/>
          </rPr>
          <t xml:space="preserve">
Extracted from Kaiser_AH_2020</t>
        </r>
      </text>
    </comment>
    <comment ref="CF7" authorId="4" shapeId="0" xr:uid="{3568D88A-8B8D-4F17-BC66-05314806547A}">
      <text>
        <r>
          <rPr>
            <b/>
            <sz val="9"/>
            <color indexed="81"/>
            <rFont val="Tahoma"/>
            <family val="2"/>
          </rPr>
          <t>Jiayue Yu:</t>
        </r>
        <r>
          <rPr>
            <sz val="9"/>
            <color indexed="81"/>
            <rFont val="Tahoma"/>
            <family val="2"/>
          </rPr>
          <t xml:space="preserve">
Median OS was not reached</t>
        </r>
      </text>
    </comment>
    <comment ref="EU7" authorId="5" shapeId="0" xr:uid="{AA691865-E5F2-4A0A-AAE0-C83B534D40E4}">
      <text>
        <r>
          <rPr>
            <b/>
            <sz val="9"/>
            <color indexed="81"/>
            <rFont val="Tahoma"/>
            <family val="2"/>
          </rPr>
          <t>Mihaela Musat:</t>
        </r>
        <r>
          <rPr>
            <sz val="9"/>
            <color indexed="81"/>
            <rFont val="Tahoma"/>
            <family val="2"/>
          </rPr>
          <t xml:space="preserve">
Extracted from Kaiser_AH_2020</t>
        </r>
      </text>
    </comment>
    <comment ref="AB14" authorId="4" shapeId="0" xr:uid="{90E3B9E7-3221-46EA-9585-B773B4C19D1E}">
      <text>
        <r>
          <rPr>
            <b/>
            <sz val="9"/>
            <color indexed="81"/>
            <rFont val="Tahoma"/>
            <family val="2"/>
          </rPr>
          <t>Jiayue Yu:</t>
        </r>
        <r>
          <rPr>
            <sz val="9"/>
            <color indexed="81"/>
            <rFont val="Tahoma"/>
            <family val="2"/>
          </rPr>
          <t xml:space="preserve">
Patient characteristics were extracted from McCarthy_NEJM_2012</t>
        </r>
      </text>
    </comment>
    <comment ref="CE14" authorId="4" shapeId="0" xr:uid="{9D2DB6C8-DD6B-4754-B4A3-CA321C7D57AF}">
      <text>
        <r>
          <rPr>
            <b/>
            <sz val="9"/>
            <color indexed="81"/>
            <rFont val="Tahoma"/>
            <family val="2"/>
          </rPr>
          <t>Jiayue Yu:</t>
        </r>
        <r>
          <rPr>
            <sz val="9"/>
            <color indexed="81"/>
            <rFont val="Tahoma"/>
            <family val="2"/>
          </rPr>
          <t xml:space="preserve">
Extracted from Holstein_LH_2017</t>
        </r>
      </text>
    </comment>
    <comment ref="EL14" authorId="4" shapeId="0" xr:uid="{7DE14471-1D3E-4B90-AB2C-F498DADC0917}">
      <text>
        <r>
          <rPr>
            <b/>
            <sz val="9"/>
            <color indexed="81"/>
            <rFont val="Tahoma"/>
            <family val="2"/>
          </rPr>
          <t>Jiayue Yu:</t>
        </r>
        <r>
          <rPr>
            <sz val="9"/>
            <color indexed="81"/>
            <rFont val="Tahoma"/>
            <family val="2"/>
          </rPr>
          <t xml:space="preserve">
From Holstein_LH_2017</t>
        </r>
      </text>
    </comment>
    <comment ref="EV14" authorId="5" shapeId="0" xr:uid="{8A49E917-64EB-4244-AEE7-65B86B5A8AF1}">
      <text>
        <r>
          <rPr>
            <b/>
            <sz val="9"/>
            <color indexed="81"/>
            <rFont val="Tahoma"/>
            <family val="2"/>
          </rPr>
          <t>Mihaela Musat:</t>
        </r>
        <r>
          <rPr>
            <sz val="9"/>
            <color indexed="81"/>
            <rFont val="Tahoma"/>
            <family val="2"/>
          </rPr>
          <t xml:space="preserve">
Holstein_LH_2017</t>
        </r>
      </text>
    </comment>
    <comment ref="AB15" authorId="4" shapeId="0" xr:uid="{72E815E5-BC57-4583-9261-96C7853ED509}">
      <text>
        <r>
          <rPr>
            <b/>
            <sz val="9"/>
            <color indexed="81"/>
            <rFont val="Tahoma"/>
            <family val="2"/>
          </rPr>
          <t>Jiayue Yu:</t>
        </r>
        <r>
          <rPr>
            <sz val="9"/>
            <color indexed="81"/>
            <rFont val="Tahoma"/>
            <family val="2"/>
          </rPr>
          <t xml:space="preserve">
Patient characteristics were extracted from McCarthy_NEJM_2012.
Subgroups with crossover vs. non-crossover</t>
        </r>
      </text>
    </comment>
    <comment ref="CD15" authorId="4" shapeId="0" xr:uid="{B5E58D63-DC2C-4AE9-B3F2-C34763C150DE}">
      <text>
        <r>
          <rPr>
            <b/>
            <sz val="9"/>
            <color indexed="81"/>
            <rFont val="Tahoma"/>
            <family val="2"/>
          </rPr>
          <t>Jiayue Yu:</t>
        </r>
        <r>
          <rPr>
            <sz val="9"/>
            <color indexed="81"/>
            <rFont val="Tahoma"/>
            <family val="2"/>
          </rPr>
          <t xml:space="preserve">
Results for subgroups available from Holstein_LH_2017</t>
        </r>
      </text>
    </comment>
    <comment ref="EL15" authorId="4" shapeId="0" xr:uid="{28BBE2BB-82AB-4206-880D-38D2888337BA}">
      <text>
        <r>
          <rPr>
            <b/>
            <sz val="9"/>
            <color indexed="81"/>
            <rFont val="Tahoma"/>
            <family val="2"/>
          </rPr>
          <t>Jiayue Yu:</t>
        </r>
        <r>
          <rPr>
            <sz val="9"/>
            <color indexed="81"/>
            <rFont val="Tahoma"/>
            <family val="2"/>
          </rPr>
          <t xml:space="preserve">
From Holstein_LH_2017</t>
        </r>
      </text>
    </comment>
    <comment ref="EV15" authorId="5" shapeId="0" xr:uid="{3D9CC3BD-84DD-4B6C-B03B-28A80CB3E678}">
      <text>
        <r>
          <rPr>
            <b/>
            <sz val="9"/>
            <color indexed="81"/>
            <rFont val="Tahoma"/>
            <family val="2"/>
          </rPr>
          <t>Mihaela Musat:</t>
        </r>
        <r>
          <rPr>
            <sz val="9"/>
            <color indexed="81"/>
            <rFont val="Tahoma"/>
            <family val="2"/>
          </rPr>
          <t xml:space="preserve">
Holstein_LH_2017</t>
        </r>
      </text>
    </comment>
    <comment ref="AD18" authorId="4" shapeId="0" xr:uid="{210373D6-7AC9-43E7-966D-D7D03702634C}">
      <text>
        <r>
          <rPr>
            <b/>
            <sz val="9"/>
            <color indexed="81"/>
            <rFont val="Tahoma"/>
            <family val="2"/>
          </rPr>
          <t>Jiayue Yu:</t>
        </r>
        <r>
          <rPr>
            <sz val="9"/>
            <color indexed="81"/>
            <rFont val="Tahoma"/>
            <family val="2"/>
          </rPr>
          <t xml:space="preserve">
Mean age</t>
        </r>
      </text>
    </comment>
    <comment ref="CI18" authorId="4" shapeId="0" xr:uid="{02D2DB65-6DE7-4167-A230-950C33D5EC92}">
      <text>
        <r>
          <rPr>
            <b/>
            <sz val="9"/>
            <color indexed="81"/>
            <rFont val="Tahoma"/>
            <family val="2"/>
          </rPr>
          <t>Jiayue Yu:</t>
        </r>
        <r>
          <rPr>
            <sz val="9"/>
            <color indexed="81"/>
            <rFont val="Tahoma"/>
            <family val="2"/>
          </rPr>
          <t xml:space="preserve">
3 years after randomization. Median survival was not reached in either group</t>
        </r>
      </text>
    </comment>
    <comment ref="EL18" authorId="4" shapeId="0" xr:uid="{DDC3CB8F-918E-4448-A535-21878C31F631}">
      <text>
        <r>
          <rPr>
            <b/>
            <sz val="9"/>
            <color indexed="81"/>
            <rFont val="Tahoma"/>
            <family val="2"/>
          </rPr>
          <t>Jiayue Yu:</t>
        </r>
        <r>
          <rPr>
            <sz val="9"/>
            <color indexed="81"/>
            <rFont val="Tahoma"/>
            <family val="2"/>
          </rPr>
          <t xml:space="preserve">
Best response during maintenance</t>
        </r>
      </text>
    </comment>
    <comment ref="AD19" authorId="4" shapeId="0" xr:uid="{CB3341F2-E14E-4175-B522-900E585418EE}">
      <text>
        <r>
          <rPr>
            <b/>
            <sz val="9"/>
            <color indexed="81"/>
            <rFont val="Tahoma"/>
            <family val="2"/>
          </rPr>
          <t>Jiayue Yu:</t>
        </r>
        <r>
          <rPr>
            <sz val="9"/>
            <color indexed="81"/>
            <rFont val="Tahoma"/>
            <family val="2"/>
          </rPr>
          <t xml:space="preserve">
Mean age</t>
        </r>
      </text>
    </comment>
    <comment ref="EL19" authorId="4" shapeId="0" xr:uid="{3531529C-A704-4004-8CD6-FF71BD5B9E12}">
      <text>
        <r>
          <rPr>
            <b/>
            <sz val="9"/>
            <color indexed="81"/>
            <rFont val="Tahoma"/>
            <family val="2"/>
          </rPr>
          <t>Jiayue Yu:</t>
        </r>
        <r>
          <rPr>
            <sz val="9"/>
            <color indexed="81"/>
            <rFont val="Tahoma"/>
            <family val="2"/>
          </rPr>
          <t xml:space="preserve">
Best response during maintenance</t>
        </r>
      </text>
    </comment>
    <comment ref="E22" authorId="4" shapeId="0" xr:uid="{D4CC5AEB-B9DD-4FC6-B18A-F5D083C9C731}">
      <text>
        <r>
          <rPr>
            <b/>
            <sz val="9"/>
            <color indexed="81"/>
            <rFont val="Tahoma"/>
            <family val="2"/>
          </rPr>
          <t>Jiayue Yu:</t>
        </r>
        <r>
          <rPr>
            <sz val="9"/>
            <color indexed="81"/>
            <rFont val="Tahoma"/>
            <family val="2"/>
          </rPr>
          <t xml:space="preserve">
Supplemental document provides the relevant data: Palumbo_NEJM_2014_supplem</t>
        </r>
      </text>
    </comment>
    <comment ref="DB26" authorId="5" shapeId="0" xr:uid="{46E81102-3366-4B40-B8B2-9E31459343DE}">
      <text>
        <r>
          <rPr>
            <b/>
            <sz val="9"/>
            <color indexed="81"/>
            <rFont val="Tahoma"/>
            <family val="2"/>
          </rPr>
          <t>Mihaela Musat:</t>
        </r>
        <r>
          <rPr>
            <sz val="9"/>
            <color indexed="81"/>
            <rFont val="Tahoma"/>
            <family val="2"/>
          </rPr>
          <t xml:space="preserve">
From Jackson_Haematologica_2021, median follow-up 27.2 months</t>
        </r>
      </text>
    </comment>
    <comment ref="DE26" authorId="5" shapeId="0" xr:uid="{64F90CB4-6EB6-4C7B-933D-590C0E045E8F}">
      <text>
        <r>
          <rPr>
            <b/>
            <sz val="9"/>
            <color indexed="81"/>
            <rFont val="Tahoma"/>
            <family val="2"/>
          </rPr>
          <t>Mihaela Musat:</t>
        </r>
        <r>
          <rPr>
            <sz val="9"/>
            <color indexed="81"/>
            <rFont val="Tahoma"/>
            <family val="2"/>
          </rPr>
          <t xml:space="preserve">
From Jackson_Haematologica_2021, median follow-up 27.2 months</t>
        </r>
      </text>
    </comment>
    <comment ref="DF26" authorId="5" shapeId="0" xr:uid="{C74ECA1D-F0CE-47F4-9D18-73684F9644E4}">
      <text>
        <r>
          <rPr>
            <b/>
            <sz val="9"/>
            <color indexed="81"/>
            <rFont val="Tahoma"/>
            <family val="2"/>
          </rPr>
          <t>Mihaela Musat:</t>
        </r>
        <r>
          <rPr>
            <sz val="9"/>
            <color indexed="81"/>
            <rFont val="Tahoma"/>
            <family val="2"/>
          </rPr>
          <t xml:space="preserve">
From Jackson_Haematologica_2021, median follow-up 27.2 months</t>
        </r>
      </text>
    </comment>
    <comment ref="DG26" authorId="5" shapeId="0" xr:uid="{3D1AE6E2-F27E-4C41-8EEF-291062480297}">
      <text>
        <r>
          <rPr>
            <b/>
            <sz val="9"/>
            <color indexed="81"/>
            <rFont val="Tahoma"/>
            <family val="2"/>
          </rPr>
          <t>Mihaela Musat:</t>
        </r>
        <r>
          <rPr>
            <sz val="9"/>
            <color indexed="81"/>
            <rFont val="Tahoma"/>
            <family val="2"/>
          </rPr>
          <t xml:space="preserve">
From Jackson_Haematologica_2021, median follow-up 27.2 months</t>
        </r>
      </text>
    </comment>
    <comment ref="DH26" authorId="5" shapeId="0" xr:uid="{7D4AAF5A-6FE3-47B4-A9AD-2A36C0EC0EAA}">
      <text>
        <r>
          <rPr>
            <b/>
            <sz val="9"/>
            <color indexed="81"/>
            <rFont val="Tahoma"/>
            <family val="2"/>
          </rPr>
          <t>Mihaela Musat:</t>
        </r>
        <r>
          <rPr>
            <sz val="9"/>
            <color indexed="81"/>
            <rFont val="Tahoma"/>
            <family val="2"/>
          </rPr>
          <t xml:space="preserve">
From Jackson_Haematologica_2021, median follow-up 27.2 months</t>
        </r>
      </text>
    </comment>
    <comment ref="DB27" authorId="5" shapeId="0" xr:uid="{2D61BD81-7F05-4507-ACE6-C274038CD60D}">
      <text>
        <r>
          <rPr>
            <b/>
            <sz val="9"/>
            <color indexed="81"/>
            <rFont val="Tahoma"/>
            <family val="2"/>
          </rPr>
          <t>Mihaela Musat:</t>
        </r>
        <r>
          <rPr>
            <sz val="9"/>
            <color indexed="81"/>
            <rFont val="Tahoma"/>
            <family val="2"/>
          </rPr>
          <t xml:space="preserve">
From Jackson_Haematologica_2021, median follow-up 27.2 months</t>
        </r>
      </text>
    </comment>
    <comment ref="CZ34" authorId="4" shapeId="0" xr:uid="{15E7524B-A686-4060-9B38-1BA6451EEC0B}">
      <text>
        <r>
          <rPr>
            <b/>
            <sz val="9"/>
            <color indexed="81"/>
            <rFont val="Tahoma"/>
            <family val="2"/>
          </rPr>
          <t>Jiayue Yu:</t>
        </r>
        <r>
          <rPr>
            <sz val="9"/>
            <color indexed="81"/>
            <rFont val="Tahoma"/>
            <family val="2"/>
          </rPr>
          <t xml:space="preserve">
for MRD negative</t>
        </r>
      </text>
    </comment>
    <comment ref="CZ35" authorId="4" shapeId="0" xr:uid="{7B0ED468-B78B-4854-879D-D814C894E505}">
      <text>
        <r>
          <rPr>
            <b/>
            <sz val="9"/>
            <color indexed="81"/>
            <rFont val="Tahoma"/>
            <family val="2"/>
          </rPr>
          <t>Jiayue Yu:</t>
        </r>
        <r>
          <rPr>
            <sz val="9"/>
            <color indexed="81"/>
            <rFont val="Tahoma"/>
            <family val="2"/>
          </rPr>
          <t xml:space="preserve">
for MRD negative</t>
        </r>
      </text>
    </comment>
    <comment ref="P50" authorId="5" shapeId="0" xr:uid="{CB143504-9AB9-4935-924E-BBBCD5805CC5}">
      <text>
        <r>
          <rPr>
            <b/>
            <sz val="9"/>
            <color indexed="81"/>
            <rFont val="Tahoma"/>
            <family val="2"/>
          </rPr>
          <t>Mihaela Musat:</t>
        </r>
        <r>
          <rPr>
            <sz val="9"/>
            <color indexed="81"/>
            <rFont val="Tahoma"/>
            <family val="2"/>
          </rPr>
          <t xml:space="preserve">
From Attal_NEJM_2017</t>
        </r>
      </text>
    </comment>
  </commentList>
</comments>
</file>

<file path=xl/sharedStrings.xml><?xml version="1.0" encoding="utf-8"?>
<sst xmlns="http://schemas.openxmlformats.org/spreadsheetml/2006/main" count="3049" uniqueCount="759">
  <si>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</si>
  <si>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</si>
  <si>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</si>
  <si>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</si>
  <si>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</si>
  <si>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</si>
  <si>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</si>
  <si>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</si>
  <si>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</si>
  <si>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</si>
  <si>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</si>
  <si>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</si>
  <si>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</si>
  <si>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</si>
  <si>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</si>
  <si>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</si>
  <si>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</si>
  <si>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</si>
  <si>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</si>
  <si>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</si>
  <si>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</si>
  <si>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</si>
  <si>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</si>
  <si>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</si>
  <si>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</si>
  <si>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</si>
  <si>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</si>
  <si>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</si>
  <si>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</si>
  <si>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</si>
  <si>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</si>
  <si>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</si>
  <si>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</si>
  <si>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</si>
  <si>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</si>
  <si>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</si>
  <si>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</si>
  <si>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</si>
  <si>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</si>
  <si>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</si>
  <si>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</si>
  <si>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</si>
  <si>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</si>
  <si>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</si>
  <si>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</si>
  <si>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</si>
  <si>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</si>
  <si>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</si>
  <si>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</si>
  <si>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</si>
  <si>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</si>
  <si>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</si>
  <si>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</si>
  <si>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</si>
  <si>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</si>
  <si>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</si>
  <si>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</si>
  <si>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</si>
  <si>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</si>
  <si>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</si>
  <si>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</si>
  <si>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</si>
  <si>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</si>
  <si>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</si>
  <si>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</si>
  <si>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</si>
  <si>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</si>
  <si>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</si>
  <si>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</si>
  <si>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</si>
  <si>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</si>
  <si>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</si>
  <si>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</si>
  <si>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</si>
  <si>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</si>
  <si>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</si>
  <si>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</si>
  <si>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</si>
  <si>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</si>
  <si>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</si>
  <si>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</si>
  <si>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</si>
  <si>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</si>
  <si>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</si>
  <si>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</si>
  <si>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</si>
  <si>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</si>
  <si>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</si>
  <si>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</si>
  <si>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</si>
  <si>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</si>
  <si>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</si>
  <si>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</si>
  <si>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</si>
  <si>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</si>
  <si>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</si>
  <si>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</si>
  <si>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</si>
  <si>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</si>
  <si>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</si>
  <si>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</si>
  <si>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</si>
  <si>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</si>
  <si>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</si>
  <si>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</si>
  <si>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</si>
  <si>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</si>
  <si>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</si>
  <si>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</si>
  <si>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</si>
  <si>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</si>
  <si>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</si>
  <si>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</si>
  <si>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</si>
  <si>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</si>
  <si>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</si>
  <si>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</si>
  <si>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</si>
  <si>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</si>
  <si>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</si>
  <si>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</si>
  <si>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</si>
  <si>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</si>
  <si>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</si>
  <si>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</si>
  <si>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</si>
  <si>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</si>
  <si>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</si>
  <si>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</si>
  <si>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</si>
  <si>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</si>
  <si>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</si>
  <si>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</si>
  <si>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</si>
  <si>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</si>
  <si>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</si>
  <si>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</si>
  <si>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</si>
  <si>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</si>
  <si>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</si>
  <si>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</si>
  <si>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</si>
  <si>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</si>
  <si>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</si>
  <si>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</si>
  <si>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</si>
  <si>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</si>
  <si>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</si>
  <si>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</si>
  <si>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</si>
  <si>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</si>
  <si>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</si>
  <si>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</si>
  <si>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</si>
  <si>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</si>
  <si>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</si>
  <si>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</si>
  <si>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</si>
  <si>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</si>
  <si>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</si>
  <si>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</si>
  <si>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</si>
  <si>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</si>
  <si>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</si>
  <si>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</si>
  <si>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</si>
  <si>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</si>
  <si>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</si>
  <si>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</si>
  <si>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</si>
  <si>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</si>
  <si>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</si>
  <si>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</si>
  <si>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</si>
  <si>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</si>
  <si>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</si>
  <si>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</si>
  <si>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</si>
  <si>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</si>
  <si>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</si>
  <si>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</si>
  <si>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</si>
  <si>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</si>
  <si>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</si>
  <si>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</si>
  <si>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</si>
  <si>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</si>
  <si>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</si>
  <si>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</si>
  <si>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</si>
  <si>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</si>
  <si>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</si>
  <si>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</si>
  <si>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</si>
  <si>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</si>
  <si>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</si>
  <si>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</si>
  <si>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</si>
  <si>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</si>
  <si>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</si>
  <si>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</si>
  <si>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</si>
  <si>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</si>
  <si>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</si>
  <si>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</si>
  <si>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</si>
  <si>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</si>
  <si>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</si>
  <si>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</si>
  <si>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</si>
  <si>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</si>
  <si>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</si>
  <si>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</si>
  <si>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</si>
  <si>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</si>
  <si>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</si>
  <si>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</si>
  <si>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</si>
  <si>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</si>
  <si>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</si>
  <si>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</si>
  <si>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</si>
  <si>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</si>
  <si>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</si>
  <si>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</si>
  <si>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</si>
  <si>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</si>
  <si>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</si>
  <si>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</si>
  <si>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</si>
  <si>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</si>
  <si>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</si>
  <si>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</si>
  <si>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</si>
  <si>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</si>
  <si>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</si>
  <si>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</si>
  <si>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</si>
  <si>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</si>
  <si>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</si>
  <si>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</si>
  <si>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</si>
  <si>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</si>
  <si>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</si>
  <si>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</si>
  <si>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</si>
  <si>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</si>
  <si>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</si>
  <si>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</si>
  <si>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</si>
  <si>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</si>
  <si>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</si>
  <si>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</si>
  <si>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</si>
  <si>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</si>
  <si>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</si>
  <si>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</si>
  <si>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</si>
  <si>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</si>
  <si>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</si>
  <si>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</si>
  <si>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</si>
  <si>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</si>
  <si>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</si>
  <si>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</si>
  <si>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</si>
  <si>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</si>
  <si>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</si>
  <si>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</si>
  <si>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</si>
  <si>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</si>
  <si>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</si>
  <si>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</si>
  <si>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</si>
  <si>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</si>
  <si>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</si>
  <si>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</si>
  <si>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</si>
  <si>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</si>
  <si>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</si>
  <si>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</si>
  <si>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</si>
  <si>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</si>
  <si>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</si>
  <si>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</si>
  <si>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</si>
  <si>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</si>
  <si>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</si>
  <si>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</si>
  <si>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</si>
  <si>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</si>
  <si>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</si>
  <si>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</si>
  <si>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</si>
  <si>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</si>
  <si>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</si>
  <si>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</si>
  <si>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</si>
  <si>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</si>
  <si>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</si>
  <si>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</si>
  <si>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</si>
  <si>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</si>
  <si>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</si>
  <si>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</si>
  <si>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</si>
  <si>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</si>
  <si>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</si>
  <si>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</si>
  <si>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</si>
  <si>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</si>
  <si>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</si>
  <si>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</si>
  <si>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</si>
  <si>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</si>
  <si>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</si>
  <si>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</si>
  <si>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</si>
  <si>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</si>
  <si>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</si>
  <si>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</si>
  <si>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</si>
  <si>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</si>
  <si>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</si>
  <si>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</si>
  <si>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</si>
  <si>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</si>
  <si>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</si>
  <si>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</si>
  <si>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</si>
  <si>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</si>
  <si>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</si>
  <si>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</si>
  <si>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</si>
  <si>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</si>
  <si>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</si>
  <si>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</si>
  <si>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</si>
  <si>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</si>
  <si>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</si>
  <si>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</si>
  <si>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</si>
  <si>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</si>
  <si>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</si>
  <si>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</si>
  <si>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</si>
  <si>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</si>
  <si>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</si>
  <si>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</si>
  <si>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</si>
  <si>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</si>
  <si>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</si>
  <si>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</si>
  <si>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</si>
  <si>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</si>
  <si>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</si>
  <si>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</si>
  <si>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</si>
  <si>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</si>
  <si>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</si>
  <si>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</si>
  <si>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</si>
  <si>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</si>
  <si>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</si>
  <si>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</si>
  <si>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</si>
  <si>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</si>
  <si>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</si>
  <si>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</si>
  <si>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</si>
  <si>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</si>
  <si>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</si>
  <si>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</si>
  <si>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</si>
  <si>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</si>
  <si>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</si>
  <si>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</si>
  <si>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</si>
  <si>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</si>
  <si>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</si>
  <si>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</si>
  <si>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</si>
  <si>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</si>
  <si>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</si>
  <si>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</si>
  <si>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</si>
  <si>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</si>
  <si>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</si>
  <si>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</si>
  <si>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</si>
  <si>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</si>
  <si>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</si>
  <si>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</si>
  <si>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</si>
  <si>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</si>
  <si>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</si>
  <si>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</si>
  <si>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</si>
  <si>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</si>
  <si>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</si>
  <si>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</si>
  <si>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</si>
  <si>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</si>
  <si>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</si>
  <si>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</si>
  <si>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</si>
  <si>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</si>
  <si>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</si>
  <si>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</si>
  <si>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</si>
  <si>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</si>
  <si>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</si>
  <si>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</si>
  <si>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</si>
  <si>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</si>
  <si>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</si>
  <si>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</si>
  <si>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</si>
  <si>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</si>
  <si>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</si>
  <si>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</si>
  <si>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</si>
  <si>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</si>
  <si>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</si>
  <si>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</si>
  <si>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</si>
  <si>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</si>
  <si>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</si>
  <si>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</si>
  <si>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</si>
  <si>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</si>
  <si>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</si>
  <si>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</si>
  <si>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</si>
  <si>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</si>
  <si>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</si>
  <si>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</si>
  <si>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</si>
  <si>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</si>
  <si>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</si>
  <si>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</si>
  <si>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</si>
  <si>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</si>
  <si>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</si>
  <si>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</si>
  <si>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</si>
  <si>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</si>
  <si>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</si>
  <si>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</si>
  <si>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</si>
  <si>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</si>
  <si>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</si>
  <si>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</si>
  <si>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</si>
  <si>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</si>
  <si>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</si>
  <si>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</si>
  <si>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</si>
  <si>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</si>
  <si>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</si>
  <si>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</si>
  <si>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</si>
  <si>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</si>
  <si>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</si>
  <si>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</si>
  <si>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</si>
  <si>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</si>
  <si>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</si>
  <si>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</si>
  <si>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</si>
  <si>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</si>
  <si>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</si>
  <si>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</si>
  <si>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</si>
  <si>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</si>
  <si>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</si>
  <si>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</si>
  <si>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</si>
  <si>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</si>
  <si>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</si>
  <si>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</si>
  <si>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</si>
  <si>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</si>
  <si>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1, 2, 3, 4, 5, 6, 7</t>
  </si>
  <si>
    <t>Original &amp; Update</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</si>
  <si>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</si>
  <si>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Ixazomib maintenance prolongs progression-free survival (PFS) and represents an additional option for post-transplant maintenance therapy in patients with newly diagnosed multiple myeloma. The median PFS was 26.5 months with Ixazomib maintenance and 21.3 months with placebo, where the hazard ratio of progression was 0.72.</t>
  </si>
  <si>
    <t>Dimopoulos, MA; Goldschmidt, H; Morgan, G; Kaiser, M; Paiva, B</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</si>
  <si>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</si>
  <si>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TOURMALINE-MM3
NCT02181413</t>
  </si>
  <si>
    <t>https://ln5.sync.com/dl/804928060/tjiraa5y-5gwmyq5t-dvvrph42-qaiiwxex</t>
  </si>
  <si>
    <t>NDMM</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</si>
  <si>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</si>
  <si>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</si>
  <si>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</si>
  <si>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</si>
  <si>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Ixazomib</t>
  </si>
  <si>
    <t>NR</t>
  </si>
  <si>
    <t>Placebo</t>
  </si>
  <si>
    <t>NA</t>
  </si>
  <si>
    <t>Original</t>
  </si>
  <si>
    <t>Vij_ASH_2019 (abstract)</t>
  </si>
  <si>
    <t>Ixazomib or lenalidomide maintenance following autologous stem cell transplantation and ixazomib, lenalidomide, and dexamethasone (IRD) consolidation in patients with newly diagnosed multiple myeloma: results from a large multi-center randomized phase II trial</t>
  </si>
  <si>
    <t>Ixazomib and lenalidomide maintenance have been well tolerated to date among newly diagnosed patients with multiple myeloma undergoing autologous stem-cell transplantation.</t>
  </si>
  <si>
    <t>Vij, R</t>
  </si>
  <si>
    <t>Background: Maintenance therapy with lenalidomide post-autologous stem cell transplantation (ASCT) has shown to improve progression-free survival (PFS) in multiple myeloma (MM), and has largely become the standard of care. However, toxicity leads to early discontinuation in nearly one-third of patients and additional options are needed (McCarthy, et al, JCO, 2017). Ixazomib is another maintenance option that has been shown to improve PFS; however, studies comparing lenalidomide and ixazomib are lacking. In this randomized phase 2 study, we analyzed the safety and efficacy of S using lenalidomide and ixazomib as part of consolidation and maintenance therapies after ASCT (NCT02253316). Methods: Eligible patients, age 18-70 with newly diagnosed MM undergoing ASCT during first-line treatment, were consented prior to ASCT. Approximately 4 months following ASCT, patients received 4 cycles of consolidation therapy with IRd [ixazomib 4 mg on days 1, 8 and 15 of a 28-day cycle, lenalidomide 15 mg on days 1 through 21, and dexamethasone 40 mg on days 1, 8 and 15]. Primary data on IRd consolidation were presented at ASH 2018 (Abstract 109920). One month after the last consolidation cycle, patients were randomized (1:1) to maintenance therapy with single-agent ixazomib (4 mg on days 1, 8 and 15 of a 28-day cycle) or lenalidomide (10 mg daily months 1-3 followed by 15 mg for months 4+). The arms were stratified based on MRD-status postconsolidation. In total, 237 patients were enrolled from 10 US centers. This abstract coincides with planned interim analysis 3 which is the first comparison of ixazomib and lenalidomide maintenance. While the study was not powered to compare PFS between the two arms, the sample will provide a reasonable power to estimate non-inferiority. There is a planned stopping rule for non-inferiority set at a hazard ratio of &gt;1.3 in favor of lenalidomide. Secondary end-points include MRD-negativity following 12 cycles and toxicity. Results: At time of abstract submission, 215 patients had completed IRd consolidation and 191 had begun maintenance. 90 were randomized to ixazomib and 94 to lenalidomide. 7 patients were not randomized due to toxicity during consolidation; data from these patients are not included in the analyses. The characteristics of the two arms are summarized in Table 1. Hematologic toxicity has been infrequent with ixazomib with neutropenia and thrombocytopenia occurring in 11% and 23% of patients. In comparison, neutropenia and thrombocytopenia occurred in 45% and 35% of patients on lenalidomide. The most common non-hematologic toxicities in both arms have been GI-related and infections, both expected events. 16% of patients on ixazomib have experienced Grade 3-4 non-hematologic toxicity compared to 34% on lenalidomide. No grade 3 or higher peripheral neuropathy has been reported in either arm. 11% of patients on ixazomib have discontinued due to toxicity and another 9% have required a dose reduction to 3mg. Lenalidomide toxicity has led to discontinuation in 15% of patients and another 12% were dose reduced to 5mg. Only 45% of patients receiving 4+ cycles of lenalidomide were able to titrate to the 15mg dose. After a median follow-up of 11.2 months from randomization (19.7 months post-ASCT), 30% of S patients on ixazomib have discontinued treatment due to disease progression. After a median follow-up of 12.3 months from randomization (20.2 months post-ASCT), 18% patients on lenalidomide have discontinued treatment due to disease progression. Conclusion: Ixazomib and lenalidomide maintenance have been well tolerated to date. A comparison of PFS is currently being conducted as part of interim analysis 3 and final results will be presented, representing the first report directly comparing lenalidomide and ixazomib maintenance.</t>
  </si>
  <si>
    <t>NCT02253316</t>
  </si>
  <si>
    <t>https://ln5.sync.com/dl/68cbcccc0/juksfaq4-q8g74p68-mwbqps7a-jqvqpaqy</t>
  </si>
  <si>
    <t>NDMM undergoing ASCT during first-line treatment, 18-70 years old</t>
  </si>
  <si>
    <t>Adult NDMM, 18-70 years old, undergoing ASCT during first-line treatment.</t>
  </si>
  <si>
    <t>Lenalidomide</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</si>
  <si>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</si>
  <si>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</si>
  <si>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</si>
  <si>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Lenalidomide maintenance therapy after single autologous stem-cell transplantation (ASCT) confers significant benefit in time to disease progression and overall survival. After 3 years, 23% of the newly diagnosed multiple myeloma patients with post-ASCT Lenalidomide maintenance were shown to have very good partial response or complete response while 15% in placebo (only 3% in placebo without crossover group)</t>
  </si>
  <si>
    <t>McCarthy, PL; Holstein, SA; McCarthy, PL</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</si>
  <si>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</si>
  <si>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</si>
  <si>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https://ln5.sync.com/dl/968e99180/9vvnz5ze-5anuexpd-ec2uznqt-mtwa6q5r</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</si>
  <si>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</si>
  <si>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</si>
  <si>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Attal_NEJM_2012</t>
  </si>
  <si>
    <t>Lenalidomide maintenance after stem-cell transplantation for multiple myeloma</t>
  </si>
  <si>
    <t xml:space="preserve">Among adult multiple myeloma patients undergoing autologous stem-cell transplantation, Lenalidomide maintenance therapy significantly improves progression-free and event free survival without improvement in overall survival. </t>
  </si>
  <si>
    <t>Attal, M</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</si>
  <si>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</si>
  <si>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</si>
  <si>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https://ln5.sync.com/dl/a104bedc0/g9xmiug6-yxbighdg-iz3b4gxm-hebhp8h4</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</si>
  <si>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</si>
  <si>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</si>
  <si>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Phase 3 RCT</t>
  </si>
  <si>
    <t>Phase 2 RCT</t>
  </si>
  <si>
    <t>PFS</t>
  </si>
  <si>
    <t>&lt;0.001</t>
  </si>
  <si>
    <t xml:space="preserve">36
</t>
  </si>
  <si>
    <t xml:space="preserve">21
</t>
  </si>
  <si>
    <t>Grade 3: 98
Grade 4: 46</t>
  </si>
  <si>
    <t>Grade 3: 49
Grade 4: 14</t>
  </si>
  <si>
    <t>Clinical</t>
  </si>
  <si>
    <t>Palumbo_NEJM_2014</t>
  </si>
  <si>
    <t>Autologous transplantation and maintenance therapy in multiple myeloma</t>
  </si>
  <si>
    <t>Maintenance therapy with Lenalidomide, as compared with no maintenance therapy, significantly reduced the risk of disease progression. Among adult newly diagnosed multiple myeloma patients with prior induction therapy and autologous stem-cell transplantation, the hazard ratio of overall survival was 0.62 and hazard ratio of progression-free survival was 0.42.</t>
  </si>
  <si>
    <t>Palumbo, A</t>
  </si>
  <si>
    <t>BACKGROUND: This open-label, randomized, phase 3 study compared melphalan at a dose of 200 mg per square meter of body-surface area plus autologous stem-cell transplantation with melphalan-prednisone-lenalidomide (MPR) and compared lenalidomide maintenance therapy with no maintenance therapy in patients with newly diagnosed multiple myeloma. METHODS: We randomly assigned 273 patients 65 years of age or younger to high-dose melphalan plus stem-cell transplantation or MPR consolidation therapy after induction, and 251 patients to lenalidomide maintenance therapy or no maintenance therapy. The primary end point was progression-free survival. RESULTS: The median follow-up period was 51.2 months. Both progression-free and overall survival were significantly longer with high-dose melphalan plus stem-cell transplantation than with MPR (median progression-free survival, 43.0 months vs. 22.4 months; hazard ratio for progression or death, 0.44; 95% confidence interval [CI], 0.32 to 0.61; P&lt;0.001; and 4-year overall survival, 81.6% vs. 65.3%; hazard ratio for death, 0.55; 95% CI, 0.32 to 0.93; P=0.02). Median progression-free survival was significantly longer with lenalidomide maintenance than with no maintenance (41.9 months vs. 21.6 months; hazard ratio for progression or death, 0.47; 95% CI, 0.33 to 0.65; P&lt;0.001), but 3-year overall survival was not significantly prolonged (88.0% vs. 79.2%; hazard ratio for death, 0.64; 95% CI, 0.36 to 1.15; P=0.14). Grade 3 or 4 neutropenia was significantly more frequent with high-dose melphalan than with MPR (94.3% vs. 51.5%), as were gastrointestinal adverse events (18.4% vs. 0%) and infections (16.3% vs. 0.8%); neutropenia and dermatologic toxic effects were more frequent with lenalidomide maintenance than with no maintenance (23.3% vs. 0% and 4.3% vs. 0%, respectively). CONCLUSIONS: Consolidation therapy with high-dose melphalan plus stem-cell transplantation, as compared with MPR, significantly prolonged progression-free and overall survival among patients with multiple myeloma who were 65 years of age or younger. Lenalidomide maintenance, as compared with no maintenance, significantly prolonged progression-free survival. (Funded by Celgene; ClinicalTrials.gov number, NCT00551928.).</t>
  </si>
  <si>
    <t>NCT00551928</t>
  </si>
  <si>
    <t>https://ln5.sync.com/dl/6526ae480/tyihrusx-mhwxnfy8-gsbhumgg-gp5hjsmm</t>
  </si>
  <si>
    <t>NDMM with ASCT followed by maintenance, ≤ 65 years old</t>
  </si>
  <si>
    <t>Adult symptomatic NDMM patients with measurable disease, who had prior induction therapy followed by consolidation therapy, ≤ 65 years old.</t>
  </si>
  <si>
    <t>Observation</t>
  </si>
  <si>
    <t>14, 15, 16, 17, 18</t>
  </si>
  <si>
    <t>Jackson_Haematologica_2021
Jones_BCJ_2016
Pawlyn_ASH_2019 (abstract)
Jackson_LO_2019
De Tute_IMW_2021 (abstract)</t>
  </si>
  <si>
    <t xml:space="preserve"> Lenalidomide before and after autologous stem cell transplantation for transplant-eligible patients of all ages in the randomized, phase III, Myeloma XI trial; Second malignancies in the context of lenalidomide treatment: an analysis of 2732 myeloma patients enrolled to the Myeloma XI trial;  Lenalidomide maintenance prolongs progression-free survival and does not impact the aggressiveness of clinical relapse: Data from long-term follow up of the myeloma XI trial; Lenalidomide maintenance versus observation for patients with newly diagnosed multiple myeloma (Myeloma XI): a multicentre, open-label, randomised, phase 3 trial; Minimal residual disease following autologous stem cell transplant for myeloma patients in the Myeloma XI trial: prognostic significance and the impact of lenalidomide maintenance and molecular risk.</t>
  </si>
  <si>
    <t xml:space="preserve">Among adult newly diagnosed multiple myeloma patients who received induction therapy followed by autologous stem-cell transplantation, those receiving lenalidomide maintenance achieved a significantly longer progression-free survival of 50 months comparing to 28 months in those without maintenance, at a median follow-up of 36.3 months. </t>
  </si>
  <si>
    <t>Jones, JR; Jackson, GH; Pawlyn, C; De Tute, R</t>
  </si>
  <si>
    <t>We have carried out the largest randomised trial to date of newly diagnosed myeloma patients, in which lenalidomide has been used as an induction and maintenance treatment option and here report its impact on second primary malignancy (SPM) incidence and pathology. After review, 104 SPMs were confirmed in 96 of 2732 trial patients. The cumulative incidence of SPM was 0.7% (95% confidence interval (CI) 0.4-1.0%), 2.3% (95% CI 1.6-2.7%) and 3.8% (95% CI 2.9-4.6%) at 1, 2 and 3 years, respectively. Patients receiving maintenance lenalidomide had a significantly higher SPM incidence overall (P=0.011). Age is a risk factor with the highest SPM incidence observed in transplant non-eligible patients aged &gt;74 years receiving lenalidomide maintenance. The 3-year cumulative incidence in this group was 17.3% (95% CI 8.2-26.4%), compared with 6.5% (95% CI 0.2-12.9%) in observation only patients (P=0.049). There was a low overall incidence of haematological SPM (0.5%). The higher SPM incidence in patients receiving lenalidomide maintenance therapy, especially in advanced age, warrants ongoing monitoring although the benefit on survival is likely to outweigh risk.</t>
  </si>
  <si>
    <t>Myeloma XI (EudraCT 2009-010956-93)
NCT01554852</t>
  </si>
  <si>
    <t>https://ln5.sync.com/dl/44960be00/ahuy7y33-d55dv3sd-hmtwupah-derxyude</t>
  </si>
  <si>
    <t>NDMM who were transplant-eligible and received maintenance post-SCT, ≥18 years old</t>
  </si>
  <si>
    <t>Adult NDMM patients, symptomatic multiple myeloma or non-secretory multiple myeloma based on bone marrow clonal plasma cells, organ or tissue impairment considered by the clinician to be myeloma related, or paraprotein (M-protein) in serum or urine, who received induction therapy and underwent ASCT, ≥18 years old.</t>
  </si>
  <si>
    <t xml:space="preserve">Lenalidomide </t>
  </si>
  <si>
    <t>19, 20</t>
  </si>
  <si>
    <t>Subgroup</t>
  </si>
  <si>
    <t>Jackson_ASH_2019 (abstract) 
(subanalysis longer follow-up)
Jones_ASH_2019 (abstract) 
(subanalysis SPMs)</t>
  </si>
  <si>
    <t>Lenalidomide induction and maintenance maximizes outcome for newly diagnosed transplant eligible myeloma patients irrespective of risk status: long-term follow-up of the myeloma Xi trial; Myeloma XI trial for newly diagnosed multiple myeloma (NDMM); long term second primary malignancy (SPM) incidence in the context of lenalidomide maintenance;</t>
  </si>
  <si>
    <t xml:space="preserve">Among adult newly diagnosed multiple myeloma patients who received induction therapy followed by autologous stem-cell transplantation, those receiving lenalidomide maintenance achieved a significantly longer progression-free survival of 64 months comparing to 32 months in those without maintenance, at a median follow-up of 68 months. </t>
  </si>
  <si>
    <t>Solovev_ASH_2020 (abstract)</t>
  </si>
  <si>
    <t>Efficacy of maintenance therapy following auto-hsct depending on mrd status in patients with multiple myeloma</t>
  </si>
  <si>
    <t>No significant difference between 2-year progression-free survival rates in multiple myeloma patients with minimal residual disease negative status following autologous stem-cell transplantation who received and did not maintenance (88% versus 74%, p-value=0.3). The difference was significant in patients with minimal residual disease positive status (92% versus 45%, p-value&lt;0.05).</t>
  </si>
  <si>
    <t>Solovev, MV</t>
  </si>
  <si>
    <t>Background: The results of international randomized clinical trials emphasize the expediency of maintenance therapy following auto-HSCT. However, these studies did not assess such important issues as the need for maintenance therapy in patients who have achieved complete remission (CR) or stringent CR following auto-HSCT. Probably, the results of studying MRD following auto-HSCT will allow receiving a substantiated answer to this question. Aims: To evaluate the efficacy of maintenance therapy following auto-HSCT depending on MRD in patients with multiple myeloma. Patients and methods: Over the period from January 201 2 to April 201 8, 70MM patients (24 males and 46 females) aged 32 to 65 years (median = 56) were enrolled into a prospective study. The disease stage according to the International Staging System (ISS) was I, II and III in 28, 19 and 23 patients, respectively. All patients received induction therapy with bortezomib; immunomodulatory drugs were used in 1 0 cases. After the induction therapy, a single and tandem auto-HSCT were performed in 57 and 1 3 patients, respectively. On Day 1 00 following auto-HSCT, bone marrow examination was carried out in order to determine MRD using six-color flow cytometry with a panel of antigens: CD38, CD1 38, CD45, CD56, CD11 7, CD19. MRD-negative status was diagnosed in case of detection of &lt;20 clonal plasma cells among 2,000,000 white blood cells (&lt;0.001%; detection limit 10-5). On Day 100 after the auto-HSCT, all patients achieved CR of the disease and were randomized to receive maintenance therapy with lenalidomide 1 5 mg/day from Day 1 to Day 21 of a 28-day course within a year or no such therapy. The follow-up period since the moment of MRD determination was 2-28 months (median 1 5). Survival curves were constructed using the Kaplan-Meier method. Statistical analysis was done using Statistica 1 0. Results: 37 patients were randomized to receive maintenance therapy with lenalidomide following auto-HSCT, including 23 patients in whom plasma cell immunophenotyping showed the lack of MRD and 1 4 patients in whom MRD-positive status was confirmed. Thirty-three patients were followed-up without further treatment after the auto-HSCT, including 24 cases with MRD-negative status and 9 cases with the presence of abnormal plasma cells in the bone marrow. The compared groups were comparable in respect of such parameters as age and the ISS stage. The differences between two-year PFS rates in MM patients with MRD-negative status following auto-HSCT who received (n = 23) or didn't receive (n = 24) the maintenance therapy, showed no statistical significance (p=0.3) and were 88% and 74%, respectively (Fig.1 a). In patients with MRD-positive status following auto-HSCT who received lenalidomide, two-year PFS rate was significantly (p&lt;0.05) higher and was 92% versus 45% in the group of patients who didn't receive the maintenance therapy (Fig.1 b). Conclusion: Achievement of MRD-negative status following auto-HSCT was accompanied by high values of PFS regardless of the use or not use the maintenance therapy with lenalidomide (88% versus 74%, p=0.3). Prescription of the maintenance therapy to patients with MRD-positive sta following auto-HSCT improves the PFS.</t>
  </si>
  <si>
    <t>https://ln5.sync.com/dl/f35ff30f0/y5dyviw8-9br42tqg-4yec6kgz-cbncu75z</t>
  </si>
  <si>
    <t>MM with induction and post-ASCT maintenance, 32-65 years old</t>
  </si>
  <si>
    <t>Adult MM patients, who had prior induction and ASCT and maintenance therapy.</t>
  </si>
  <si>
    <t>&lt;0.0001</t>
  </si>
  <si>
    <t>Stewart_Blood_2013</t>
  </si>
  <si>
    <t>Quality of Life</t>
  </si>
  <si>
    <t>A randomized phase 3 trial of thalidomide and prednisone as maintenance therapy after ASCT in patients with MM with a quality-of-life assessment: The national cancer Institute of Canada clinicals trials group myeloma 10 trial</t>
  </si>
  <si>
    <t>Although maintenance was associated with superior durations of disease control, these benefits were associated with trade-offs, as patients allocated to thalidomide-prednisone experienced lower HRQoL scores in a variety of domains. Patients assigned to thalidomide-prednisone maintenance therapy had inferior HRQoL scores compared to the observation group, including cognitive function, and for the symptoms of dyspnea, constipation, thirst, swelling in legs, numbness, dry mouth, and balance problems, whereas scores for appetite and sleep were improved.</t>
  </si>
  <si>
    <t>Stewart, AK</t>
  </si>
  <si>
    <t>We conducted a randomized, controlled trial comparing thalidomide- prednisone as maintenance therapy with observation in 332 patients who had undergone autologous stem cell transplantation with melphalan 200 mg/m2. The primary end point was overall survival (OS); secondary end points were myeloma-specific progression-free survival, progression-free survival, incidence of venous thromboembolism, and health-related quality of life (HRQoL). With a median follow-up of 4.1 years, no differences in OS between thalidomide- prednisone and observation were detected (respective 4-year estimates of 68% vs 60%, respectively; hazard ratio = 0.77; P = .18); thalidomide-prednisone was associated with superior myeloma-specific progression-free survival and progression-free survival (for both outcomes, the 4-year estimates were 32% vs 14%; hazard ratio = 0.56; P &lt; .0001) and more frequent venous thromboembolism (7.3% vs none; P = .0004). Median survival after first disease recurrence was 27.7 months with thalidomide-prednisone and 34.1 months in the observation group. Nine second malignancies were observed with thalidomide-prednisone versus 6 in the observation group. Those allocated to thalidomide prednisone reported worse HRQoL with respect to cognitive function, dyspnea, constipation, thirst, leg swelling, numbness, dry mouth, and balance problems. We conclude that maintenance therapy with thalidomide-prednisone after autologous stem cell transplantation improves the duration of disease control, but is associated with worsening of patient-reported HRQoL and no detectable OS benefit. © 2013 by The American Society of Hematology.</t>
  </si>
  <si>
    <t>https://ln5.sync.com/dl/37f6221f0/xkcdsdjt-h7juhwx8-s3pavupj-hkvreyra</t>
  </si>
  <si>
    <t>NDMM with maintenance post-SCT</t>
  </si>
  <si>
    <t>Not Reported</t>
  </si>
  <si>
    <t>MM diagnosis based on the presence of at least 10% BM plasmacytosis or histologic evidence of a plasmacytoma determined by biopsy of an osteolytic lesion or soft tissue tumor and either a quantifiable serum IgG, IgA, IgD, or IgE monoclonal protein (MCP) of any amount or 24-hour urinary light chain excretion of at least 1000 mg. Patients with less than 10% BM plasmacytosis were eligible if the above MCP criteria were satisfied and at least 1 lytic lesion was observed on skeletal survey radiographs. MM patients had received induction (not containing thalidomide or lenalidomide) followed by ASCT, with ECOG 0-2, adequate recovery of granulocyte and platelet counts, acceptable hepatic and renal function.</t>
  </si>
  <si>
    <t>Thalidomide + Prednisone</t>
  </si>
  <si>
    <t>Fenk_CCR_2020</t>
  </si>
  <si>
    <t>Efficacy and tolerability of high-versus low-dose lenalidomide maintenance therapy of multiple myeloma after autologous blood stem cell transplantation</t>
  </si>
  <si>
    <t>The Global Health Status and Quality of Life (GHS/QoL) score and the utility score were both high at baseline and did not differ between both lenalidomide maintenance arms (25mg/day vs 5mg/day). During lenalidomide maintenance, none of the scores significantly decreased over time in either arm.</t>
  </si>
  <si>
    <t>Fenk, R</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</si>
  <si>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&gt;=3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 Copyright © 2020 American Association for Cancer Research.</t>
  </si>
  <si>
    <t>NCT00891384</t>
  </si>
  <si>
    <t>https://ln5.sync.com/dl/d4ee469a0/n2qaz46a-efy2djps-4z6ttxw4-rtpi9kak</t>
  </si>
  <si>
    <t>Symptomatic and measurable NDMM, undergone high-dose chemotherapy (up to 6 cycles for induction and up to 2 cycles for mobilization) and ASCT as first-line therapy, ECOG 0-2, 18-75 years old.</t>
  </si>
  <si>
    <t>Chen_BMT_2006</t>
  </si>
  <si>
    <t>Sequential, cycling maintenance therapy for post transplant multiple myeloma</t>
  </si>
  <si>
    <t>Without maintenance therapy, QOL scores post transplant generally improved steadily in the first year, reaching a plateau by month 12. The stable QOL scores reported from the study suggest that at least for the short term, QOL improvements were likely impeded by the maintenance regimen. There was a positive but not statistically significant trend toward improvements in physical function (e.g. ability to walk, perform activities of daily living, carry heavy items) and role function (e.g. ability to function at work or household jobs) over the course of the first year on maintenance.</t>
  </si>
  <si>
    <t>Chen, CI</t>
  </si>
  <si>
    <t>High-dose chemotherapy with autologous stem cell transplantation in patients with newly diagnosed multiple myeloma can prolong survival but is not curative. Maintenance therapy post transplant may prolong the disease-free interval and impact overall survival. We have conducted a phase II pilot study of 28 post transplant myeloma patients treated with a sequential, cycling maintenance regimen. The regimen was designed to include a variety of active myeloma agents chosen for ease of administration to enhance patient compliance and scheduled sequentially to minimize toxicity. The 12-month cycling schedule included dexamethasone (months 1-3); melphalan and prednisone (months 4, 5); cyclophosphamide and prednisone (months 6, 7); alpha-interferon (months 8-10); followed by a drug holiday (months 11, 12). The regimen was generally well tolerated with five patients developing reversible grade III-IV toxicity (diabetes-induced hyperglycemia in four, neutropenia in one). There was one toxic death on study due to non-neutropenic pneumonia and sepsis. Median event-free survival from transplant was 36.9 months (95% CI 23.6 - upper limit not yet reached) with median overall survival not yet reached at a median follow-up of 44 months. This concept of cycling, sequential maintenance with various agents, perhaps including newer biological, targeted agents, warrants further investigation in multiple myeloma.</t>
  </si>
  <si>
    <t>https://ln5.sync.com/dl/0fa700fd0/iugui7n5-apgv87u8-xb8ay9w7-ttu6jrti</t>
  </si>
  <si>
    <t>MM with maintenance post-SCT</t>
  </si>
  <si>
    <r>
      <t xml:space="preserve">MM patients undergoing high-dose chemotherapy with single ASCT, who had measurable disease post-ASCT and adequate hematopoietic function (with absolute neutrophil count&gt;1x10^9/l, platelets&gt;50x10^9/l and red cell transfusion-independent), ECOG &lt;2, </t>
    </r>
    <r>
      <rPr>
        <sz val="10"/>
        <rFont val="Calibri"/>
        <family val="2"/>
      </rPr>
      <t>≥18 years old, advanced stage disease (Salmon Durie stage II or III)</t>
    </r>
    <r>
      <rPr>
        <sz val="10"/>
        <rFont val="Helvetica"/>
      </rPr>
      <t>.</t>
    </r>
  </si>
  <si>
    <t>Dexamethasone + Melphalan + Prednisone + Cyclophosphamide + Interferon alpha</t>
  </si>
  <si>
    <t>Roussel_LL_2020</t>
  </si>
  <si>
    <t>Health-related quality of life results from the IFM 2009 trial: treatment with lenalidomide, bortezomib, and dexamethasone in transplant-eligible patients with newly diagnosed multiple myeloma</t>
  </si>
  <si>
    <t>Clinical improvements observed with lenalidomide + bortezomib + dexamethasone (RVD) induction and consolidation, with or without autologous stem cell transplant (ASCT), followed by lenalidomide maintenance  are accompanied by overall improvements in quality of life (QOL) for patients with newly diagnosed multiple myeloma. Global QOL, physical functioning, and role functioning scores significantly improved for both cohorts (RVD + ASCT vs RVD alone) from baseline to the end of consolidation and were sustained during maintenance and follow-up, with clinically meaningful changes. Additionally, both groups showed clinically meaningful improvements from baseline in fatigue, pain, and disease symptom scores to end of consolidation, which were maintained through maintenance phase.</t>
  </si>
  <si>
    <t>Roussel, M</t>
  </si>
  <si>
    <t>The Intergroupe Francophone du Myelome 2009 trial (NCT01191060) assessed health-related quality of life (HRQoL) in patients with newly diagnosed multiple myeloma (NDMM) receiving lenalidomide/bortezomib/dexamethasone (RVd) induction therapy followed by consolidation therapy with either autologous stem cell transplantation (ASCT) plus RVd (RVd-ASCT) or RVd-alone; both groups then received lenalidomide maintenance therapy for 1 year. Global HRQoL, physical functioning, and role functioning scores significantly improved for both cohorts from baseline to the end of consolidation and were sustained during maintenance and follow-up, with clinically meaningful changes (RVd-alone: p = .0002; RVd-ASCT: p &lt; .001). Similarly, both groups showed clinically meaningful improvements from baseline in fatigue, pain, and disease symptom scores. Side effects of treatment scores remained stable. In the RVd-ASCT group, there was transient worsening in HRQoL immediately after ASCT. These findings suggest that the clinical improvements observed with RVd-based treatment are accompanied by overall improvements in HRQoL for patients with NDMM.</t>
  </si>
  <si>
    <t>IFM 2009 
NCT01191060</t>
  </si>
  <si>
    <t>https://ln5.sync.com/dl/0746cbcc0/gnzrbez6-hj69e3de-8gai5mfb-g5jzfm9p</t>
  </si>
  <si>
    <t xml:space="preserve">NDMM with maintenance </t>
  </si>
  <si>
    <t>SCT-eligible and SCT-ineligible</t>
  </si>
  <si>
    <t>NDMM patients ≤ 65 years, with symptomatic, measurable disease, with normal cardiac and pulmonary function.
Serum aspartate aminotransferase and alanine aminotransferase levels no more than two times the upper limit of the normal range.
Serum bilirubin level no more than 35 μmol per liter (2 mg/dl).
Creatinine clearance of at least 50 ml per minute.
Absolute neutrophil count of at least 1000 per cubic millimeter.
Platelet count of more than 50,000 per cubic millimeter.</t>
  </si>
  <si>
    <t>RCT</t>
  </si>
  <si>
    <t>Canada</t>
  </si>
  <si>
    <t>No</t>
  </si>
  <si>
    <t>Germany</t>
  </si>
  <si>
    <t>YES</t>
  </si>
  <si>
    <t>Single-arm</t>
  </si>
  <si>
    <t>France, Belgium, and Switzerland</t>
  </si>
  <si>
    <t>EORTC QLQ-C30</t>
  </si>
  <si>
    <t>Baseline scores were comparable between THA and OBS for the global and 5 functional domains and the majority of symptom items; 
Those allocated to observation had worse diarrhea (p=0.04), balance problems (p=0.01), and disturbing dreams (p=0.06).
Domain/Item (THA vs OBS):
- Physical:  improved: 66 (42%) vs 68 (46%), p&gt;0.05, worsened: 54 (34%) vs 31 (21%), p&gt;0.05
- Role:  improved: 90 (57%) vs 92 (63%), p&gt;0.05, worsened: 45 (29%) vs 25 (17%), p&gt;0.05
- Cognitive:  improved: 40 (25%) vs 55 (37%), p&gt;0.05, worsened: 85 (54%) vs 61 (41%), p=0.01
- Nausea:  improved: 26 (17%) vs 31 (21%), p&gt;0.05, worsened: 55 (35%) vs 35 (24%), p&gt;0.05
- Pain:  improved: 97 (62%) vs 82 (55%), p&gt;0.05, worsened: 50 (32%) vs 44 (30%), p&gt;0.05
- Dyspnea:  improved: 37 (24%) vs 36 (24%), p&gt;0.05, worsened: 91 (58%) vs 41 (28%), p=0.0007
- Sleep:  improved: 77 (49%) vs 56 (38%), p&gt;0.05, worsened: 49 (31%) vs 60 (40%), p&gt;0.05
- Constipation:  improved: 22 (14%) vs 19 (13%), p&gt;0.05, worsened: 101 (64%) vs 35 (23%), p&lt;0.0001
- Global:  improved: 75 (48%) vs 78 (53%), p&gt;0.05, worsened: 63 (40%) vs 38 (26%), p&gt;0.05
- Thirst:  improved: 37 (24%) vs 40 (27%), p&gt;0.05, worsened: 78 (50%) vs 39 (26%), p=0.003
- Swelling of legs:  improved: 32 (21%) vs 21 (14%), p&gt;0.05, worsened: 68 (44%) vs 30 (20%), p=0.03
- Appetite increase:  improved: 96 (62%) vs 64 (43%), p=0.02, worsened: 28 (18%) vs 30 (20%), p&gt;0.05
- Pain in muscles:  improved: 77 (49%) vs 69 (46%), p&gt;0.05, worsened: 62 (39%) vs 47 (32%), p&gt;0.05
- Numbness:  improved: 45 (29%) vs 45 (30%), p&gt;0.05, worsened: 96 (62%) vs 59 (40%), p=0.02
- Dry mouth:  improved: 49 (31%) vs 58 (39%), p&gt;0.05, worsened: 90 (58%) vs 35 (24%), p&lt;0.0001
- Balance problems:  improved: 15 (10%) vs 33 (22%), p&gt;0.05, worsened: 116 (74%) vs 41 (28%), p&lt;0.0001
- Sleepiness:  improved: 45 (29%) vs 46 (31%), p=0.04, worsened: 86 (54%) vs 61 (41%), p&gt;0.05</t>
  </si>
  <si>
    <t>Charts available in supplement 8 - raw numbers not reported
Global Health Status and Quality of Life scores were high at baseline and did not differ between both arms.
Global health and QOL score was constant throughout the study (baseline and up to cycle 24) for patients treated with LEN 5 mg
Global health and QOL score was constant throughout the study (baseline and up to cycle 24) for patients treated with LEN 25 mg, except for cycle 14, 20, and 24, when recorded values were lower compared to baseline and LEN 5 mg arm (p value not reported)</t>
  </si>
  <si>
    <t>EORTC QLQ-C30, EORTC QLQ-MY20</t>
  </si>
  <si>
    <t>At baseline
- Mean Score Function scales, Physical function: 69.9 (SD: 27.5)
- Mean Score Function scales, Role function: 85.5 (SD: 13.6)
- Mean Score Function scales, Emotional function: 85.9 (SD: 13.2)
- Mean Score Function scales, Cognitive function: 89.1 (SD: 16.4)
- Mean Score Function scales, Social function: 71 (SD: 26.7)
- Mean Score Function scales, Global Health status/quality of life: 65.2 (SD: 23.9)
- Mean Score Symptom scales/items, Fatigue: 29.5 (SD: 22.6)
- Mean Score Symptom scales/items, Nausea and vomiting: 4.3 (SD: 10.3)
- Mean Score Symptom scales/items, Pain: 29.7 (SD: 27)
- Mean Score Symptom scales/items, Dyspnea: 13 (19.4)
- Mean Score Symptom scales/items, Sleep disturbance: 29 (SD: 32.3)
- Mean Score Symptom scales/items, Appetite: 11.6 (SD: 23.8)
- Mean Score Symptom scales/items, Constipation: 4.3 (SD: 15.3)
- Mean Score Symptom scales/items, Diarrhea: 4.3 (SD: 15.3)
- Mean Score Symptom scales/items, Financial impact: 27.5 (SD: 32.8)
QOL was stable during the 12 months of post-SCT maintenance. There was a positive, but not statistically significant trend towards improvements in physical function (e.g., ability to
walk, perform activities of daily living, carry heavy items) and role function (e.g. ability to function at work or household jobs) over the first year of maintenance therapy.
- Mean Score (6 months) Function scales, Physical function: 82.9 (SD: 25.8)
- Mean Score (6 months) Function scales, Role function: 91.7 (SD: 14.2)
- Mean Score (6 months) Function scales, Emotional function: 86.3 (SD: 16.5)
- Mean Score (6 months) Function scales, Cognitive function: 89.3 (SD: 26.6)
- Mean Score (6 months) Function scales, Social function: 77.4 (SD: 24.1)
- Mean Score (6 months) Function scales, Global Health status/quality of life: 75 (SD: 21.4)
- Mean Score (12 months) Function scales, Physical function: 88 (SD: 19.3)
- Mean Score (12 months) Function scales, Role function: 95 (SD: 8.1)
- Mean Score (12 months) Function scales, Emotional function: 90.8 (SD: 10.7)
- Mean Score (12 months) Function scales, Cognitive function: 90 (SD: 14.1)
- Mean Score (12 months) Function scales, Social function: 90 (SD: 17.9)
- Mean Score (12 months) Function scales, Global Health status/quality of life: 77.5 (SD: 15.7)
- Mean Score (6 months) Symptom scales/items, Fatigue: 27.8 (SD: 26.1)
- Mean Score (6 months) Symptom scales/items, Nausea and vomiting: 3.6 (SD: 13.4)
- Mean Score (6 months) Symptom scales/items, Pain: 29.8 (SD: 37.1)
- Mean Score (6 months) Symptom scales/items, Dyspnea: 11.9 (21.1)
- Mean Score (6 months) Symptom scales/items, Sleep disturbance: 16.7 (SD: 17.3)
- Mean Score (6 months) Symptom scales/items, Appetite: 7.1 (SD: 19.3)
- Mean Score (6 months) Symptom scales/items, Constipation: 4.8 (SD: 12.1)
- Mean Score (6 months) Symptom scales/items, Diarrhea: 0 (SD: 0)
- Mean Score (6 months) Symptom scales/items, Financial impact: 21.4 (SD: 38.4)
- Mean Score (12 months) Symptom scales/items, Fatigue: 21.1 (SD: 21.9)
- Mean Score (12 months) Symptom scales/items, Nausea and vomiting: 1.7 (SD: 5.3)
- Mean Score (12 months) Symptom scales/items, Pain: 10 (SD: 14.1)
- Mean Score (12 months) Symptom scales/items, Dyspnea: 16.7 (23.6)
- Mean Score (12 months) Symptom scales/items, Sleep disturbance: 33.3 (SD: 27.2)
- Mean Score (12 months) Symptom scales/items, Appetite: 3.3 (SD: 10.5)
- Mean Score (12 months) Symptom scales/items, Constipation: 6.7 (SD: 14.1)
- Mean Score (12 months) Symptom scales/items, Diarrhea: 0 (SD: 0)
- Mean Score (12 months) Symptom scales/items, Financial impact: 18.5 (SD: 17.6)</t>
  </si>
  <si>
    <t>At baseline:
- HRQoL scores at study start (before induction) were similar between treatment groups.
- Scores at study start (before induction) in both groups were generally worse than scores in the general population for global QoL, most functional domains, and all symptoms.
- Scores were similar in the treatment groups and the general population for diarrhea, nausea and vomiting, cognitive functioning, and financial difficulties.
Mean scores for LEN (No ASCT) vs LEN (post-ASCT) groups: 
Global QOL at start of maintenance (N= 199 vs 183): 70.0 vs 69.0
Physical functioning at start of maintenance (N= 204 vs 190): 84.8 vs 82.2
Role functioning at start of maintenance (N= 201 vs 190): 79.3 vs 75.6
Mean scores for LEN (No ASCT) vs LEN (post-ASCT) groups: 
Fatigue (N= 203 vs 190): 29.6 vs 30.5
Pain (N= 203 vs 190): 26.5 vs 28.7
During maintenance therapy and follow-up:
- In the LEN (No ASCT) group, QLQ-C30 global QoL scores increased from baseline to the end of the consolidation phase  and were sustained during maintenance therapy and further follow-up.
- In the LEN (post-ASCT) group, an overall increase in QLQ-C30 global QoL (13.8, p&lt;.0001) was observed from baseline to the end of the consolidation period, which was sustained during maintenance therapy and further follow-up.
- Scores were similar between groups, except for the first post-ASCT visit, where a temporary decrease in QLQ-C30 global QoL was observed immediately following ASCT for the ASCT group; however, mean scores improved by the next visit at the end of the consolidation period and were maintained through the maintenance phase
Mean scores for LEN (No ASCT) vs LEN (post-ASCT) groups: 
Global QOL at the end of treatment (N= 156 vs138): 72.5 vs 71.0
Global QOL at 2 years since study start (N=117 vs 99): 72.6 vs 71.2
Global QOL at 3 years since study start (N= 86 vs 89): 72.6 vs 71.8
Physical functioning at the end of treatment (N= 156 vs 140): 85.5 vs 82.7 
Physical functioning at 2 years since study start (N= 118 vs 100): 85.5 vs 84.1
Physical functioning at 3 years since study start (N= 86 vs 89): 86.8 vs 84.0
Role functioning at the end of treatment (N= 156 vs 139): 80.1 vs 77.1
Role functioning at 2 years since study start (N= 118 vs 100): 80.2 vs 79.7
Role functioning at 3 years since study start (N= 86 vs 89): 83.9 vs 79.7
- Mean fatigue scores were maintained in both groups at low levels after start of maintenance, from this point forward these scores approached those for the general population.
- Both groups also showed clinically significant decreases in pain scores of approximately 15 points from end of consolidation onward, which was sustained during maintenance and was approximately 5 points greater than the score for the general population.
Mean scores for LEN (No ASCT) vs LEN (post-ASCT) groups: 
Fatigue at the end of treatment (N= 156 vs 140): 27.3 vs 28.0
Fatigue at 2 years since study start (N= 118 vs 100): 28.8 vs 26.5
Fatigue at 3 years since study start (N= 86 vs 89): 23.1 vs 27.6
Pain at the end of treatment (N= 156 vs 140): 24.2 vs 28.1
Pain at 2 years since study start (N= 118 vs 100): 25.7 vs 26.8
Pain at 3 years since study start (N= 86 vs 89): 24.9 vs 27.5</t>
  </si>
  <si>
    <t>Charts available in supplement 8 - raw numbers not reported
Utility scores were high at baseline and did not differ between both arms.
Towards the end of study (cycles 18, 20, 22, and 24), the mean utility scores for LEN-5mg arm seemed smaller, but not significantly different compared to baseline values and values for LEN-25 mg arm.</t>
  </si>
  <si>
    <t>LeBlanc_JPTCP_2016</t>
  </si>
  <si>
    <t>Economic</t>
  </si>
  <si>
    <t>Canadian cost analysis comparing maintenance therapy with bortezomib versus lenalidomide for patients with multiple myeloma post autologous stem cell transplant</t>
  </si>
  <si>
    <t>Bortezomib is significantly less costly than lenalidomide for patients with multiple myeloma, post-transplant, from a Canadian perspective, with the main cost driver being acquisition costs.</t>
  </si>
  <si>
    <t>Leblanc, R</t>
  </si>
  <si>
    <t>Background Multiple myeloma (MM) is a cancer caused by malignant plasma cells that accumulate mostly in the bone marrow. In Canada, the most common maintenance therapy options after autologous stem cell transplant (ASCT) are bortezomib and lenalidomide. Objective To determine the incremental cost between bortezomib and lenalidomide maintenance therapies for patients with MM post ASCT. Methods Analyses were conducted to compare the annual costs of bortezomib and lenalidomide maintenance treatments for patients with MM post ASCT in Canada. The base case analysis included the acquisition costs of the drugs and administration costs. Additional analyses were conducted which considered the cost of adverse events (AEs) and the cost of treating second primary malignancies (SPMs). Results In the Canadian healthcare system, the total annual per patient cost was $33,967 for bortezomib maintenance therapy versus $131,765 for lenalidomide maintenance therapy. One-way sensitivity analyses demonstrated that both AEs and SPMs had little impact on the incremental cost, and that differences between the two maintenance therapies were mainly due to the acquisition costs of the drugs. Conclusions Bortezomib is significantly less costly than lenalidomide, and is an economically reasonable maintenance treatment option for patients with MM post ASCT.Copyright © 2016 Journal of Population Therapeutics and Clinical Pharmacology. All rights reserved.</t>
  </si>
  <si>
    <t>https://ln5.sync.com/dl/65d8b8280/sxkhwm9d-e3w3uc4v-ns6etddt-dxkjznjr</t>
  </si>
  <si>
    <t>MM with maintenance, post-SCT</t>
  </si>
  <si>
    <t>Bortezomib</t>
  </si>
  <si>
    <t>Zhou_Blood_2018 (abstract)</t>
  </si>
  <si>
    <t>Cost-effectiveness analysis of lenalidomide for maintenance therapy after autologous stem cell transplant (ASCT) in newly diagnosed multiple myeloma (NDMM) patients: A united states payer perspective</t>
  </si>
  <si>
    <t>Over a lifetime time horizon, lenalidomide maintenance resulted in better effectiveness compared with either bortezomib or no treatment, with favorable incremental cost-effectiveness ratios, and an OS advantage from a US-third party payer perspective at a willingness-to-pay threshold of $200,000.</t>
  </si>
  <si>
    <t>Zhou, ZY</t>
  </si>
  <si>
    <t>Introduction: ASCT in multiple myeloma (MM) is associated with prolonged progression-free survival (PFS) compared with chemotherapy alone. Studies have shown that lenalidomide maintenance therapy after ASCT significantly improves PFS and overall survival (OS) in patients (pts) with NDMM. Although post-ASCT lenalidomide maintenance therapy is approved by the US FDA and the EMA for pts with MM, a small percentage of pts either use bortezomib or no maintenance in this setting. The current study aimed to assess the cost-effectiveness of lenalidomide maintenance versus no treatment or bortezomib maintenance after ASCT in pts with NDMM from a US third-party payer perspective. Method(s): A partitioned survival model with a 28-day cycle was developed to estimate costs and outcomes of lenalidomide maintenance versus either no treatment or bortezomib maintenance therapy after ASCT among pts with NDMM over a lifetime time horizon. The model included four health states: PFS on treatment, PFS off treatment, progressed disease, and death. The OS and PFS for lenalidomide and no treatment arms were estimated using observed data from the phase 3 CALGB trial. Crossover adjustment was implemented to adjust for the potential diluting effects introduced by pts crossing over to lenalidomide from the no treatment arm before progression in the CALGB trial. Time on treatment for lenalidomide was estimated using the observed data in the pooled phase 3 trials (CALGB, IFM, GIMEMA). Efficacy inputs for bortezomib maintenance were estimated based on published literature. Standard parametric models were fitted to extrapolate OS and PFS for each treatment, and best fit was determined based on Akaike or Bayesian information criterion and clinical judgement. OS was adjusted using natural mortality rates in the USA. Treatment costs (including drug and drug administration costs), post-progression treatment costs, adverse event (AE) costs, and medical costs associated with health states were obtained from publicly available databases, literature, and real-world data. All costs were inflated to 2018 US dollars. Utilities for each health state and disutilities associated with AEs were obtained from the literature. Incremental costs per quality-adjusted life year (QALY) and life year (LY) gained were estimated comparing lenalidomide maintenance therapy with each comparator. Deterministic sensitivity analyses (DSAs) were performed to test the robustness of the results. Result(s): Over a lifetime time horizon, lenalidomide maintenance was associated with an increase of 3.64 and 2.76 in LYs compared with no treatment and bortezomib maintenance, respectively; and an increase of 2.99 and 2.42 in QALYs, respectively. Pts in the lenalidomide maintenance arm incurred higher total direct costs with an incremental cost of $476,690 and $412,872 versus no treatment and bortezomib maintenance, respectively. Initial and post-progression treatment costs comprised the majority of direct costs. The annual treatment costs for lenalidomide maintenance decreased by 49% and 86%, 3 years and 5 years after treatment initiation, respectively. Incremental cost per LY gained for lenalidomide maintenance versus no treatment and bortezomib maintenance was $130,817 and $149,411, respectively, and incremental cost per QALY gained was $159,240 and $170,408, respectively. The base-case results suggest that lenalidomide is cost-effective at a willingness-to-pay threshold of $200,000. Results from the DSA generally supported the base-case findings, with the largest variation observed when time horizon and treatment costs for lenalidomide were varied. Longer time horizons yielded greater cost-effectiveness for lenalidomide because of the reduction in treatment costs and increased effectiveness benefits. Lower initial treatment costs also yielded greater cost-effectiveness for lenalidomide. Conclusion(s): Over a lifetime time horizon, compared to no treatment and treatment with bortezomib, lenalidomide maintenance resulted in better effectiveness with incremental QALYs of 2.99 and 2.42, respectively, favorable incremental cost-effectiveness ratios, and an OS advantage. Annual treatment costs for lenalidomide decrease with incremental effectiveness increasing over time. Lenalidomide maintenance after ASCT offers a cost-effective strategy in the treatment of pts with NDMM from a US third-party payer perspective.</t>
  </si>
  <si>
    <t>https://ln5.sync.com/dl/bb6128f90/drh9icje-uqebbwhx-zhwjanbu-3jkbx4ye</t>
  </si>
  <si>
    <t>NDMM with maintenance, post-SCT</t>
  </si>
  <si>
    <t>Olry_BMT_2019</t>
  </si>
  <si>
    <t>Cost-effectiveness of lenalidomide maintenance in patients with multiple myeloma who have undergone autologous transplant of hematopoietic progenitor cells</t>
  </si>
  <si>
    <t>Results suggest a high ICUR and budgetary impact, which adds uncertainty about the maximum prudent duration of the treatment.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t>
  </si>
  <si>
    <t>Olry de Labry Lima, A</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</si>
  <si>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 Copyright © 2019, The Author(s), under exclusive licence to Springer Nature Limited.</t>
  </si>
  <si>
    <t>https://ln5.sync.com/dl/e676426e0/8qtmhkzv-zxij5zcc-xa3gi2c9-hqhdx49q</t>
  </si>
  <si>
    <t xml:space="preserve">Maintenance </t>
  </si>
  <si>
    <t>Marchetti_MJHID_2021</t>
  </si>
  <si>
    <t>Cost-Effectiveness of Post-Autotransplant Lenalidomide in Persons with Multiple Myeloma</t>
  </si>
  <si>
    <t>Results indicates the most favourable value-for-cost of post-transplant Lenalidomide in persons with MM is associated with a 2-year fixed-duration strategy. However, continuous Lenalidomide maintenance showed an acceptable cost utility in younger patients and in those for whom a shorter PFS2 is expected.</t>
  </si>
  <si>
    <t>Marchetti, M</t>
  </si>
  <si>
    <t>Considerable data indicate post-transplant lenalidomide prolongs progression-free survival and probably survival after an autotransplant for multiple myeloma (MM). However, optimal therapy duration is unknown, controversial and differs in the EU and US. We compared outcomes and cost-effectiveness of 3 post-transplant lenalidomide strategies in EU and US settings: (1) none; (2) until failure; and (3) 2-year fixed duration. We used a Markov decision model, which included six health states and informed by published data. The model estimated the lenalidomide strategy given to failure achieved 1.06 quality-adjusted life years (QALYs) at costs per QALY gained of 29,232 in the EU and $133,401 in the US settings. Two-year fixed-duration lenalidomide averted 7,286 per QALY gained in the EU setting and saved 0.84 QALYs at $60,835 per QALY gained in the US setting. These highly divergent costs per QALY in the EU and US settings resulted from significant differences in post-transplant lenalidomide costs and 2nd-line therapies driven by whether post-transplant failure was on or off-lenalidomide. In Monte Carlo simulation analyses which allowed us to account for the variability of inputs, 2-year fixed-duration lenalidomide remained the preferred strategy for improving healthcare sustainability in the EU and US settings. Copyright © 2021 Universita Cattolica del Sacro Cuore. All rights reserved.</t>
  </si>
  <si>
    <t>https://ln5.sync.com/dl/3d009fe70/czky7fnw-zijm69vh-t8i7sjxm-u4h4845u</t>
  </si>
  <si>
    <t>Gulbrandsen_EJH_2001</t>
  </si>
  <si>
    <t>Cost-utility analysis of high-dose melphalan with autologous blood stem cell support vs melphalan plus prednisone in patients younger than 60 years with multiple myeloma</t>
  </si>
  <si>
    <t>High-dose melphalan with autologous blood stem cell support given to patients under 60 years of age with newly diagnosed, symptomatic multiple myeloma yields a substantial gain in terms of quality-adjusted life-years, and that the average cost per QALY of approximately USD27,000 is an acceptable incremental cost for the treatment.</t>
  </si>
  <si>
    <t>Gulbrandsen, N</t>
  </si>
  <si>
    <t>We evaluated the costs and the cost utility of high-dose melphalan and autologous stem cell support followed by interferon maintenance relative to conventional treatment with melphalan and prednisone, in patients less than 60 yr of age with multiple myeloma. From March 1994 to July 1997, 274 patients with newly diagnosed, symptomatic multiple myeloma were enrolled in a prospective, non-randomized, population-based, multicenter study to evaluate the treatment with high-dose melphalan and autologous blood stem cell support. Health-related quality-of-life was measured prior to treatment and during follow-up, using the EORTC QLQ-C30 questionnaire. Resource consumption was also recorded prospectively. The intensive treatment yielded a significant increase in median survival time from 44 to 62 months compared to conventionally treated patients. The corresponding gain in quality-adjusted life years (QALY) was found to be 1.2. Cost per QALY gained by the treatment with high-dose melphalan and autologous blood stem cell support was estimated at NOK 249,000 (USD 27,000).</t>
  </si>
  <si>
    <t>https://ln5.sync.com/dl/7bfd7e4e0/3ee3ub8v-46ndr3ja-7e5hej85-yptqhh5e</t>
  </si>
  <si>
    <t>&lt;60 years, Patients randomized to melphalan–prednisone treatment.</t>
  </si>
  <si>
    <t>Interferon-alpha-2b</t>
  </si>
  <si>
    <t>BIM</t>
  </si>
  <si>
    <t>CEA/CUA</t>
  </si>
  <si>
    <t>USA</t>
  </si>
  <si>
    <t>Spain</t>
  </si>
  <si>
    <t>Yes</t>
  </si>
  <si>
    <t>Multinational</t>
  </si>
  <si>
    <t>Multinational (Denmark, Norway, Sweden)</t>
  </si>
  <si>
    <t>- BOR: HOVON-65/ GMMG-HD4 trial (Sonneveld et al, 2012)
- LEN: IFM 2005-02 trial (NCT00430365) (Attal et al, 2012); CALGB-100104 trial (NCT00114101) (McCarthy et al, 2012)
- Canadian clinical expert opinion</t>
  </si>
  <si>
    <t xml:space="preserve">- Cost types: acquisition costs, administration costs, AE management costs, second primary malignancy costs
Cost sources: cost inputs (e.g., drug unit costs, labour costs) were obtained from public Canadian sources 
- Acquisition costs from Pan-Canadian Oncology Drug Review (pharmacy fees were not added to the acquisition cost of LEN)
- Administration costs: the per-hour administration unit cost was estimated by Tam et al, 2013 and included the preparation of the regimen, chemotherapy chair time, hourly wage for the pharmacist, hourly wage for the chemotherapy nurse, and overhead costs for the hospital. No administration costs were applied for lenalidomide.
- Costs for managing AEs: AE management costs were applied as a onetime tariff in these analyses to reflect the fact that treatment-emergent AEs generally occur during the initial cycles of treatment. Sources: Government of Ontario - Ontario Case Costing Initiative; Ontario Health Insurance Schedule of Benefits and Fees; Ontario Drug Benefit Formulary/Comparative Drug Index;
- Costs for managing SPMs: from Canadian Cancer Society Cancer Drug Access for Canadians
- Hospitalization costs: from the Ontario Case Costing Initiative
</t>
  </si>
  <si>
    <t xml:space="preserve">- OS and PFS for LEN and no treatment arms were estimated using observed data from the phase 3 CALGB trial.
- Crossover adjustments implemented to adjust for the potential diluting effects introduced by patients crossing over to LEN from the no treatment arm before progression.
- Time on LEN treatment estimated using the observed data in the pooled phase 3 trials (CALGB, IFM, GIMEMA).
- Efficacy inputs for BOR maintenance estimated using published literature.
- OS was adjusted using natural mortality rates in the USA.
-  Utilities for each health state and disutilities associated with AEs were obtained from the literature. </t>
  </si>
  <si>
    <t>- Cost types: drug costs, administration costs, costs relating to AEs, medical costs.
- Cost sources: Treatment costs (including drug and drug administration costs), post-progression treatment costs, adverse event (AE) costs, and medical costs associated with health states were obtained from publicly available databases, literature, and real-world data.
- Incremental costs per quality-adjusted life year (QALY) and life year (LY) gained were estimated comparing LEN maintenance therapy with each comparator.</t>
  </si>
  <si>
    <t>- PFS, OS, for LEN and no treatment arms grounded in phase 3 clinical trials CALGB 100104 (McCarthy et al, 2012; Holstein et al, 2017) and IFM 2005-02 (Attal et al, 2012), with data analysis carried out independently.
- Treatment options, LEN dosages, administrations schedules, and cycle length from CALGB 100104 and IFM 2005-02 clinical trials, with data analysis carried out independently.
- Duration of the treatment and guideline was based on data sheet, according to the CALGB 100104 trial.</t>
  </si>
  <si>
    <t>- Utility values from Williams et al, 2017
- Progression free: 0.833 (95%CI: 0.783–0.883)
- 1st relapse: 0.679 (95%CI 0.616–0.743)
- 2nd relapse:  0.474 (95%CI 0.398–0.551)
- Death: 0</t>
  </si>
  <si>
    <t>- Cost types: Drug costs, costs relating to AEs.
- Cost sources: Total health costs were estimated using a  dosage standard treatment that takes into consideration the most likely treatment possibilities, and the indications approved by the European Medicines Agency and positioning reports of the Spanish Agency for Medicines and Health Products.
- Treatment costs: extracted from the official Nomenclator (March 2018), and was assumed to calculate a standard patient with 70kg of weight and a body surface of 1.7m^2.
- Cost of the secondary neoplasms was extracted from LeBlanc et al, 2016.
- Costs data of the diagnostic tests were extracted from the Official Gazette of the Regional Government of Andalusia.
- Costs of the medicines sold in pharmacies used for adverse events were extracted from the database Bot-Plus.</t>
  </si>
  <si>
    <t xml:space="preserve">- Progression rate in subjects receiving no post transplant LEN was assessed in two-time intervals based on PFS1 curves reported in McCarthy et al, 2017.
- Rate of progression in subjects on post-transplant LEN was estimated by adapting the hazard ratio reported by the intention-to-treat  in McCarthy et al, 2017.
</t>
  </si>
  <si>
    <t>- Progression-free utility values from Proskorovsky et al, 2014;  Treatment disutility value from Acaster et al, 2013.
- Progression-free: 0.83
- Progression-free 2nd line: 0.68
- Progression-free 3rd line: 0.47
- Treatment disutility: -0.07</t>
  </si>
  <si>
    <t>- Cost types: Drug costs, costs relating to AEs, medical costs.
- Cost sources: Anti-MM therapies were valued according to ex-factory drug costs for EU and wholesale US cost (Carlson et al, 2018; Hollmann et al, 2019; Zhang et al, 2018; Jakubowiak et al, 2017; Gonzalez-McQuire et al, 2018; Ashcroft et al, 2018; Pelligra et al, 2017).
- A 3 per cent additional cost was considered for parenteral drugs (Gonzalez-McQuire et al, 2018; Ashcroft et al, 2018; Pelligra et al, 2017).</t>
  </si>
  <si>
    <t>- High Dose Melphalan patients: 0.7896 (v2)
- Control patients at 6 months: 0.7334 (v1)
- High Dose Melphalan group, based on the QLQ-C30 scores, fits with a utility of 0.81 in the 15-D instrument.</t>
  </si>
  <si>
    <t xml:space="preserve">- Cost types: drug costs, indirect costs, hospital costs.
- Cost sources: Market prices from Felleskatalogen 1999, Norway were used for all the drugs.
- Hospital costs were estimated based on personal communications with Ulleval University Hospital.
</t>
  </si>
  <si>
    <t xml:space="preserve">Original  </t>
  </si>
  <si>
    <t>Zhuang_EHA_2021 (abstract)</t>
  </si>
  <si>
    <t>Real-world Evidence</t>
  </si>
  <si>
    <t>Ixazomib versus lenalidomide or ixazomib and lenalidomide combination as maintenance regimen for patients with multiple myeloma: Interim analysis of a multi-center prospective study in China</t>
  </si>
  <si>
    <t>17.6% of newly diagnosed multiple myeloma patients undergoing ixazomib, lenalidomide or ixazomib+lenalidomide maintenance received prior stem-cell transplant. In China, clinicians prefer to administrate ixazomib in patients with complex cytogenetic abnormalities in the real-world practice.</t>
  </si>
  <si>
    <t>Zhuang, Z</t>
  </si>
  <si>
    <t>Background: Maintenance therapy deepens response and prolongs progression free survival (PFS) in patients with newly diagnosed multiple myeloma (NDMM) after frontline regimens. Ixazomib, a 2nd generation oral proteasome inhibitor (PI), has been approved for maintenance therapy because of the convenience and tolerability. 
Aim(s): We conducted this prospective multi-center study to compare the efficacy and safety of Ixazomib (I-MT) or Ixazomib plus Lenalidomide (ILMT) to Lenalidomide (L-MT) as maintenance regimen in NDMM patients. 
Method(s): This study was approved by the Institutional Review Board of Peking Union Medical College Hospital and registered (NCT04217967). NDMM patients were enrolled from 7 centers of North China MM Registry, since September 2019. After 4 cycles of front-line induction therapy, patients reached partial response (PR) or above would receive autologous stem cell transplantation (ASCT) if eligible, or another up to 5 cycles of same regimens if ineligible, then started maintenance. Patients who did not achieve PR within 4 cycles would switch to second-line induction for 2-5 cycles and start maintenance once PR or above was achieved. For maintenance therapy, Ixazomib was given 4mg on day 1,8,15, and 25mg every other day for Lenalidomide on days 1-21 of 28day cycles. Patients in dual drug group were administrated with both Ixazomib and Lenalidomide. The primary endpoint was PFS from maintenance. 
Result(s): A total of 85 patients were enrolled, including 37 in I-MT, 28 in L-MT and 20 in IL-MT. The demographic and clinical characteristics were comparable among three groups at baseline, including gender ratio, age, paraprotein isotype, ISS, R-ISS, and response evaluation before MT (Figure 1). Though patients on IL-MT were slightly younger. The proportions of patients with high-risk cytogenetic abnormalities (HRCAs), defined as amplification 1q21 (1q21+), deletion 17p (17p-), t(4,14) and t(14,16), were also comparable, as well as the ratios of each CA. However, L-MT cohort had a lower percentage of patients with double hit CA. The ratio of ASCT in L-MT cohort was also greater the others. The median follow-up duration since maintenance was 4.0, 8.5 and 4.6 months in I-MT, L-MT and IL-MT groups, respectively. Disease progression was recorded in 2 patients (5.4%) on I-MT, 3 (10.7%) on L-MT and 2 (7.1%) on IL-MT. The median PFS was not reached (NR) in all groups. Meanwhile, 6 patients (16.2%) on I, 2 (7.1%) on L and 6 (30%) on IL had improved response after maintenance. No mortality was recorded in all patients. Peripheral neuropathy with grade 1 was observed in 4 patients (10.8%) on I-MT, 7 (35%) on IL-MT and 0 on L-MT. Gastrointestinal events occurred in 5 patients (13.5%) on I-MT, 5 (25%) on IL-MT and 0 on L-MT. The prevalence of hematologic toxicities was 2.7%, 10% and 7.1%, respectively. Whereas infection rate was 8.1%, 5% and 3.6%. The incidence of skin rashes was 2.7%, 5% and 10.7%, respectively. No patients have discontinued maintenance due to adverse events. 
Summary/Conclusion: Due to inadequate access to melphalan and low rate of ASCT in China, there is still a gap of PFS in NDMM patients with those in western countries. We herein design this multi-centered prospective study to evaluate if dual drug maintenance will further strengthen response and make up the gap. Though the primary endpoint-PFS has not been reached in all treatment groups, dual drug maintenance is quite tolerable. Clinicians prefer to administrate Ixazomib in patients with complex cytogenetic abnormalities in the real-world practice.</t>
  </si>
  <si>
    <t>NCT04217967</t>
  </si>
  <si>
    <t>https://ln5.sync.com/dl/6bed62830/ddq5sb5u-wt57gcxb-p9d4vmcd-w258ncs9</t>
  </si>
  <si>
    <t>NDMM who received IXA, LEN or IXA+LEN maintenance post-SCT</t>
  </si>
  <si>
    <t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t>
  </si>
  <si>
    <t>Ixazomib + Lenalidomide</t>
  </si>
  <si>
    <t>Salgado_IMW_2021 (abstract)</t>
  </si>
  <si>
    <t>The role of Lenalidomide maintenance and measurable residual disease in a real life multiple myeloma transplanted population receiving different strategies guided by accessible treatments in Brazil</t>
  </si>
  <si>
    <t>Lenalidomide was restricted to private healthcare system users. Patients that had access to bortezomib in induction without lenalidomide maintenance also had worse outcomes (median PFS NR vs. 21 months for bortezomib+cyclophosphamide+dexamethasone and lenalidomide maintenance vs no lenalidomide maintenance, respectively, p=0.01), with a trend in OS - p=0.06).</t>
  </si>
  <si>
    <t>Salgado, AB</t>
  </si>
  <si>
    <t>Background: Multiple myeloma (MM) treatment and monitoring with MRD-Next Generation Flow (NGF) has evolved fast in the last decade. Nevertheless, its incorporation by low-middle income countries remains challenging. Despite Lenalidomide maintenance (M-Len) after ASCT improves PFS and OS of  MM, and MRD-NGF monitoring can discriminate patients (pts) with better outcomes, there is no data about these approaches in real-world pts in Brazil (BR) and Latin America. 
Methods: Here we evaluated in two cohorts of pts guided by drug access, the benefit in outcomes of M-Len and MRD-NGF monitoring after ASCT. The study enrolled pts from public and private healthcare systems (HS). A total of 53 pts with symptomatic MM receiving up-front CTD n=27 or VCD n=26. All pts had a BM sample at D+100 for MRD-NGF following the EuroFlow SOPs with a limit of detection of 10-6 and a complete protein profile to meet the IMWG response and MRD criteria. 
Results: Residual clonal plasma-cells were detected by MRD-NGF in 60% of all pts and in 44% of those in CR/sCR. MRD+ pts and showed a significant inferior outcome in this setting with median PFS of 26 months vs NR (p=0.05). Since Len was restricted to private HS, we evaluated its impact in a subset of 18 pts (30%), with a median treatment time of 20.5 months. In this group only, 2/18 (11%) cases progressed whereas in those with no M-Len, progression occurred in 19/35 (54%), with median PFS NR vs. 21 months (p=0.001). This benefit extended to OS, since in the M-Len group had no deaths, in contrast to 11/35 (31%) (p=0.01) deaths without this drug. Combining the M-Len and MRD-NGF monitoring post ASCT allowed the recognition of distinct group outcomes:  M-Len/MRD- (n=7) vs no M-Len/MRD+ (n=21)   with median PFS NR vs 16 months (p=0.003). The benefit of maintenance improving disease control was clear among MRD+ pts (n=11) vs MRD+ pts with no M-Len (n=21): median PFS NR vs 16 months (p=0.002) and median OS NR in both groups but with a significant difference in the former (p=0.02). In our cohort, most pts admitted to the public HS had access to CTD without Len maintenance (n=24; 45%), while in the private received bortezomib in induction and M-Len post-transplant (n=15; 28%) with some pts having partial access with VCD/ no M- Len (n=11; 22%) or CTD/M-Len (n=3; 5%). Comparing strategies by drug access CTD/no-M- Len in public vs VCD/M-Len in private had an impact on both PFS (median of 16 months vs NR; p=0.003) and OS (median NR vs NR; p=0.02). Patients that had access to PI in induction without M-Len also had worse outcomes: median PFS NR vs. 21 months for VCD/M-Len vs VCD/no M-Len, respectively (p=0.01), with a trend in OS (p=0.06). 
Conclusions: In real-life, the use of M-Len post- ASCT is associated with better survival outcomes, MRD-NGF was a reproductible and powerful tool to discriminate pts at higher and earlier relapse risk. Inequity of drug access remains a hurdle in countries with constraints, particularly in public HS with a negative impact on survival of MM.</t>
  </si>
  <si>
    <t>https://ln5.sync.com/dl/d3b1c9870/5ddpzba2-2etuknzx-3ei3ybfc-fr29v3pw</t>
  </si>
  <si>
    <t>MM with SCT, receiving upfront induction with CYC+THA+DEX or BOR+CYC+DEX and assessable for MRD status</t>
  </si>
  <si>
    <t>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t>
  </si>
  <si>
    <t>No Maintenance</t>
  </si>
  <si>
    <t>3, 4</t>
  </si>
  <si>
    <t>Treatment patterns and survival outcomes of elderly patients with newly diagnosed multiple myeloma: Results from the Connect MM registry</t>
  </si>
  <si>
    <t>The most common maintenance therapy was lenalidomide + dexamethasone in patients aged ≥85 years (although the use was low), and lenalidomide monotherapy in other age groups. No patient in the ≥85 years received SCT, and only 3% of patients in the 75-84 years age cohort received SCT.</t>
  </si>
  <si>
    <t>Lee, HC</t>
  </si>
  <si>
    <t>Background: Multiple myeloma (MM) is considered common among the elderly; 35% of patients diagnosed are aged &gt;=75. The incidence and prevalence of newly diagnosed and previously treated MM patients aged &gt;=80 y are expected to increase with overall life expectancy. Because elderly patients are often excluded from clinical trials, data focused on their treatment patterns and clinical outcomes are lacking. 
Aim(s): The Connect MM Registry, a large, US, multicenter, prospective observational cohort study of patients with newly diagnosed MM (NDMM), was used to investigate treatment patterns and outcomes in elderly patients. 
Method(s): Patients enrolled in the Connect MM Registry at 250 sites were included in this analysis and categorized into 4 age groups: &lt; 65, 65-74, 75-84, and &gt;=85 y. Patients were followed from time of enrollment to the earliest of disease progression (or death), loss to follow-up, or data cutoff. Descriptive statistics were used for baseline characteristics and treatment regimens. Survival outcomes were analyzed using Cox regression. Time-to-progression (TTP) analysis excluded causes of death not related to MM. 
Result(s): Median age was 67 y, with 132 patients (4%) aged &gt;=85 y, and 615 (20%) were aged 75-84 y at baseline. A lower proportion of elderly patients (75-84 y and &gt;=85 y) received triplet regimens as frontline therapy. More elderly patients received a single novel agent, whereas use of 2 novel agents was more common in younger patients. The most common frontline regimens among elderly patients were bortezomib (V) + dexamethasone (D), followed by lenalidomide (R) + D, whereas those among younger patients included RVD, followed by VD and CyBorD (bortezomib, cyclophosphamide, and D). No patient aged &gt;=85 y, and 4% of patients aged 75-84 y received high-dose chemotherapy and autologous stem cell transplantation (vs 61% in the &lt; 65-y and 37% in the 65-74-y age groups). The most common maintenance therapy was RD in patients aged &gt;=85 y (although the use was low) and R alone in other age groups. In the &gt;=85-y age group, 27%, 38%, and 38% of patients from prior line entered second-, third-, and fourth-line treatments respectively, vs 43%, 54%, and 55% in the &lt; 65-y age group. At data cutoff (February 7, 2019), progression-free survival (PFS) was significantly shorter in the &gt;=85-y age group (16.3 months [mo.]) vs the 75-84-y (21.0 mo.; HR 1.39; P = 0.003), 65-74-y (31.6 mo.; HR 2.00; P &lt; 0.001), and &lt; 65-y age groups (37.7 mo.; HR 2.40; P &lt; 0.001). TTP was significantly shorter in the &gt;=85-y vs the &lt; 65-y age group (P = 0.020); however, TTP was similar in the &gt;=85-y age group vs both the 65-74-y and 75-84-y age groups. Overall survival was significantly shorter in the &gt;=85-y vs the 75-84-y, 65-74-y, and &lt; 65-y age groups (all P &lt; 0.001; Figure). The main cause of death was MM progression (43% in the &gt;=85- y vs 40% in the &lt; 65-y age group). Other notable causes of death in the &gt;=85-y and the &lt; 65-y age groups included cardiac failure (9% each) and renal failure (5% each). 
Summary/Conclusion: Real-world patients in the Connect MM Registry received similar frontline and maintenance regimens regardless of age. However, decreased use of triplet regimens was reported in elderly patients. Considering similarities in TTP in the &gt;= 85-year age group vs some of the younger cohorts, these real-world data support active treatment of and aggressive supportive care for elderly symptomatic patients, including use of novel agents. Clinical studies specific to elderly patients with MM should be explored.</t>
  </si>
  <si>
    <t>NCT01081028</t>
  </si>
  <si>
    <t>https://ln5.sync.com/dl/d0f457870/ja6yse7q-fezw9ucu-7s72hrq8-bvh3ger7</t>
  </si>
  <si>
    <t>Elderly NDMM with ASCT</t>
  </si>
  <si>
    <t xml:space="preserve">
Adult patients with newly diagnosed with symptomatic MM within 2 months of enrollment in Connect®MM registry. Analysis categorized patients into 4 age group (&lt; 65 years, 65-74 years, 75-84 years, ≥ 85 years)</t>
  </si>
  <si>
    <t>Various Maintenance Therapies + Lenalidomide + Bortezomib + Carfilzomib + Cyclophosphamide + Dexamethasone</t>
  </si>
  <si>
    <t>Jagannath_ASCO_2018 (abstract)</t>
  </si>
  <si>
    <t>Treatment (tx) journeys in newly diagnosed multiple myeloma (NDMM) patients (pts): Results from the Connect MM Registry</t>
  </si>
  <si>
    <t>Of all newly diagnosed multiple myeloma, 33.2% patients received transplantation. Out of NDMM patients who received transplantation, 64% received maintenance therapy.</t>
  </si>
  <si>
    <t>Jagannath, S</t>
  </si>
  <si>
    <t xml:space="preserve">Background: Real-world longitudinal data on tx sequencing &amp; outcomes are limited. The Connect MM Registry is a US, multicenter, prospective observational cohort study designed to examine diagnostic &amp; tx patterns, clinical outcomes &amp; QoL in pts with NDMM. Using visual tools (Sankey Plots), tx sequences &amp; transitions were longitudinally assessed in pts with NDMM from Connect MM who did or did not receive stem cell transplant (SCT, NSCT).
Method(s): Adult pts were enrolled &lt;= 60 days from diagnosis in Cohorts 1 (n = 1493; 2009-2011) &amp; 2 (n = 1518; 2012-2016). Tx were classified as containing: 1) immunomodulatory agents, 2) proteasome inhibitors (PI), 3) IMiD agent + PI, 4) non-IMiD/PI agents (other), 5) tx gaps. Data is presented within Sankey plots, a type of flow diagram in which the proportional flow between variables (or nodes) is visualized. Flows between tx from first to last lines of tx, discontinuation, or death, were visually depicted &amp; median progression-free survival (PFS) for lines 1, 2 &amp; 3 of tx were examined. 
Result(s): As of Feb 2017, 966 SCT &amp; 1941 NSCT pts have been treated (Table). Points of tx transitions were represented by nodes on the plots corresponding to a change in regimen, such as maintenance (or not), line 2 tx, line 3 tx, discontinuation or death. Substantial heterogeneity of treatment was observed. The most frequent treatment flow among SCT pts was IMiD agent + PI -&gt; IMiD agent -&gt; Ongoing (O) -&gt; Line Not Yet Reached (LNR) (16%); &amp; for NSCT pts was PI -&gt; PI -&gt; O -&gt; LNR (8%). Outcomes per line of therapy were assessed. Median 1st PFS was nearly twice as long in all SCT pts compared to all NSCT pts. In SCT pts, median 1st, 2nd, &amp; 3rd PFS measured from line start were 44.0, 8.3, &amp; 4.5 mo.; in NSCT pts, median 1st, 2nd, &amp; 3rd PFS were 21.5, 7.3, &amp; 5.8 mo., respectively. 
Conclusion(s): These real-world registry data depict the therapeutic journeys of pts with MM. The PFS by line data are similar to clinical trials of pts with MM. </t>
  </si>
  <si>
    <t>https://ln5.sync.com/dl/caf3d3950/7fajdnc5-cvmr5xse-38gwrbih-cbqdsw2d</t>
  </si>
  <si>
    <t>NDMM with post-SCT maintenance</t>
  </si>
  <si>
    <t>Adult patients with newly diagnosed with symptomatic MM within 60 days of enrollment in Connect®MM registry</t>
  </si>
  <si>
    <t>Murrieta-Alvarez_AH_2020</t>
  </si>
  <si>
    <t>Treatment of Persons with Multiple Myeloma in Underprivileged Circumstances: Real-World Data from a Single Institution</t>
  </si>
  <si>
    <t>Post-stem cell transplantation treatment regimen containing lower-cost bortezomib maintenance therapy was associated with excellent long-term survival in the treatment of newly diagnosed multiple myeloma patients.</t>
  </si>
  <si>
    <t>Murrieta-Alvarez, I</t>
  </si>
  <si>
    <t>BACKGROUND: The treatment of patients with multiple myeloma (MM) has evolved in recent years, and the disease-associated prognosis has improved substantially. This improvement has been driven largely by the approval of novel agents, many of which are expensive and not universally available. Less expensive but effective approaches would be of value globally.
PATIENTS AND METHODS: All consecutive MM patients diagnosed in the Centro de Hematologia y Medicina Interna de Puebla after 1993 were included in this study. Patients were given oral thalidomide (100 mg/day), oral dexamethasone (36-40 mg/week), and aspirin 100 mg/day. Bortezomib (1.75 mg s.c. every week) was administered to those who could afford it. After 4-6 weeks of treatment, patients were offered an outpatient-based hematopoietic cell transplant (HCT). After the recovery of granulocytes following HCT, patients continued indefinitely on thalidomide; those who failed to tolerate thalidomide were switched to lenalidomide (25 mg/day).
RESULTS: The median overall survival (OS) for all patients has not been reached and is &gt;157 months. Median follow-up of the patients lasted 14 months (range 1.3-157). The median OS of patients with and without HCT was similar. The response rate (complete remission or very good partial remission) was 72% for those given thalidomide plus dexamethasone versus 88% for those given bortezomib, thalidomide, and dexamethasone before HCT, but OS was not different. As post-HCT maintenance, 37 patients received thalidomide; 26 of those (70%) could be maintained indefinitely on thalidomide, whereas 11 were switched to lenalidomide after a median of 7 months; median OS of patients maintained on thalidomide or lenalidomide after HCT was not different.
CONCLUSION: In this series, a regimen incorporating low-cost novel agents and outpatient HCT was associated with excellent long-term survival in the treatment of MM patients. This approach may be a model for MM treatment in underprivileged circumstances.</t>
  </si>
  <si>
    <t>https://ln5.sync.com/dl/0880dc990/2gzk7f2s-jhv9dpad-2mwth8dr-bkzh69cz</t>
  </si>
  <si>
    <t>Consecutive NDMM patients followed for at least 3 months (individuals with light-chain amyloidosis were included only if features of MM predominated)</t>
  </si>
  <si>
    <t>Thalidomide</t>
  </si>
  <si>
    <t>Thalidomide + Lenalidomide</t>
  </si>
  <si>
    <t>Prospective Multicenter</t>
  </si>
  <si>
    <t>7 centers of North China MM Registry</t>
  </si>
  <si>
    <t>China</t>
  </si>
  <si>
    <t xml:space="preserve">Patients enrolled from public and private healthcare systems </t>
  </si>
  <si>
    <t>Brazil</t>
  </si>
  <si>
    <t>Epidemiology, PFS, OS, Progressive Disease, MRD negativity, Safety</t>
  </si>
  <si>
    <t>Database Analysis</t>
  </si>
  <si>
    <t>Connect® MM - The Multiple Myeloma Disease Registry</t>
  </si>
  <si>
    <t>US</t>
  </si>
  <si>
    <t>Epidemiology, Treatment patterns</t>
  </si>
  <si>
    <t>Prospective Single-center</t>
  </si>
  <si>
    <t>Centro de Hematología y Medicina Interna de Puebla</t>
  </si>
  <si>
    <t>Mexico</t>
  </si>
  <si>
    <t>Epidemiology, Treatment patterns, Safety</t>
  </si>
  <si>
    <t xml:space="preserve">NR
</t>
  </si>
  <si>
    <t>Lenalidomide monotherapy maintenance - 34%
No maintenance - 66%</t>
  </si>
  <si>
    <t>See Supplemental Figure 1 in  Lee_BCJ_2021 for treatment patterns (values are not reported)</t>
  </si>
  <si>
    <t>All patients initially received thalidomide post-SCT maintenance therapy (n=37), however 11 patients (30%) became intolerant to thalidomide and were switched to lenalidomide (25 mg/day), receiving lenalidomide treatment for a median of 19 months.</t>
  </si>
  <si>
    <t xml:space="preserve">17.6% of NDMM patients undergoing IXA, LEN or IXA+LEN maintenance received prior SCT </t>
  </si>
  <si>
    <t>34% of MM patients receiving upfront induction with CYC+THA+DEX or BOR+CYC+DEX followed by ASCT and who were assessable for MRD status received post-SCT lenalidomide maintenance therapy</t>
  </si>
  <si>
    <t>NDMM patients who received high-dose chemotherapy and ASCT:
Overall: 39%
aged ≥85 years: none
aged 75-84 years: 4% 
aged &lt; 65 years: 61% 
aged 65-74 years: 37%</t>
  </si>
  <si>
    <t>33.2% of all NDMM patients received SCT
21.3% of all NDMM patients received SCT and maintenance therapy
64% of NDMM patients with SCT, received maintenance therapy</t>
  </si>
  <si>
    <t>50.9% of all NDMM patients received transplantation, of which 67.3% received post-SCT maintenance therapy.
Among the 18 who could not be given maintenance, 10 had died, and 8 elected to employ other or no agents as post-HCT maintenance.</t>
  </si>
  <si>
    <t>Dimopoulos_Lancet_2019 _x0001_ 
Goldschmidt_Leukemia _2020
Morgan_BBMT_2019 (abstract)
  _x0004_  
Kaiser_BJH_2019 (abstract)
_x0001_ 
Kaiser_IMW_2019   _x0002_	(abstract)
Paiva_EHA_2020 (poster)
Kaiser_AH_2020</t>
  </si>
  <si>
    <t xml:space="preserve">_x0003_ _x0004_ _x0016_ _x0002_ NCT00049673_x000E_ _x0008_ _x0004_ </t>
  </si>
  <si>
    <t>NDMM with _x000E_ _x0008_ _x0004_ maintenance, post-SCT</t>
  </si>
  <si>
    <t>Lee_EHA_2020 (abstract), _x0003_ _x0004_ _x0016_ _x0002_ Lee_EHA_2020 (poster), Lee_BCJ_2021</t>
  </si>
  <si>
    <t>Update date (yyyy-mm-dd)</t>
  </si>
  <si>
    <t>FA-20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</si>
</sst>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
    <numFmt numFmtId="168" formatCode="[$-14009]yyyy/mm/dd;@"/>
  </numFmts>
  <fonts count="25"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sz val="11"/>
      <color theme="1"/>
      <name val="Calibri"/>
      <family val="2"/>
      <scheme val="minor"/>
    </font>
    <font>
      <sz val="11"/>
      <color rgb="FF9C5700"/>
      <name val="Calibri"/>
      <family val="2"/>
      <scheme val="minor"/>
    </font>
    <font>
      <u/>
      <sz val="11"/>
      <color theme="10"/>
      <name val="Calibri"/>
      <family val="2"/>
      <scheme val="minor"/>
    </font>
    <font>
      <sz val="11"/>
      <name val="Helvetica"/>
    </font>
    <font>
      <sz val="10"/>
      <name val="Calibri"/>
      <family val="2"/>
      <scheme val="minor"/>
    </font>
    <font>
      <sz val="10"/>
      <color theme="1"/>
      <name val="Calibri"/>
      <family val="2"/>
      <scheme val="minor"/>
    </font>
    <font>
      <sz val="10"/>
      <name val="Helvetica"/>
    </font>
    <font>
      <sz val="10"/>
      <name val="Calibri"/>
      <family val="2"/>
    </font>
    <font>
      <sz val="8"/>
      <name val="Calibri"/>
      <family val="2"/>
      <scheme val="minor"/>
    </font>
  </fonts>
  <fills count="34">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rgb="FFFFEB9C"/>
      </patternFill>
    </fill>
    <fill>
      <patternFill patternType="solid">
        <fgColor rgb="FFFFFF00"/>
        <bgColor indexed="64"/>
      </patternFill>
    </fill>
    <fill>
      <patternFill patternType="solid">
        <fgColor rgb="FF92D050"/>
        <bgColor indexed="64"/>
      </patternFill>
    </fill>
    <fill>
      <patternFill patternType="solid">
        <fgColor rgb="FFFF9966"/>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indexed="64"/>
      </right>
      <top/>
      <bottom/>
      <diagonal/>
    </border>
  </borders>
  <cellStyleXfs count="7">
    <xf numFmtId="0" fontId="0" fillId="0" borderId="0"/>
    <xf numFmtId="0" fontId="8" fillId="0" borderId="0"/>
    <xf numFmtId="0" fontId="10" fillId="0" borderId="0"/>
    <xf numFmtId="9" fontId="16" fillId="0" borderId="0" applyFont="0" applyFill="0" applyBorder="0" applyAlignment="0" applyProtection="0"/>
    <xf numFmtId="0" fontId="17" fillId="30" borderId="0" applyNumberFormat="0" applyBorder="0" applyAlignment="0" applyProtection="0"/>
    <xf numFmtId="0" fontId="18" fillId="0" borderId="0" applyNumberFormat="0" applyFill="0" applyBorder="0" applyAlignment="0" applyProtection="0"/>
    <xf numFmtId="0" fontId="17" fillId="30" borderId="0" applyNumberFormat="0" applyBorder="0" applyAlignment="0" applyProtection="0"/>
  </cellStyleXfs>
  <cellXfs count="206">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11" xfId="0" applyFont="1" applyBorder="1" applyAlignment="1">
      <alignment horizontal="center" vertical="center"/>
    </xf>
    <xf numFmtId="164" fontId="19" fillId="0" borderId="11" xfId="0" applyNumberFormat="1" applyFont="1" applyBorder="1" applyAlignment="1">
      <alignment horizontal="center" vertical="center" wrapText="1"/>
    </xf>
    <xf numFmtId="1" fontId="19" fillId="0" borderId="11" xfId="0" applyNumberFormat="1" applyFont="1" applyBorder="1" applyAlignment="1">
      <alignment horizontal="center" vertical="center" wrapText="1"/>
    </xf>
    <xf numFmtId="2" fontId="19" fillId="0" borderId="11" xfId="0" applyNumberFormat="1" applyFont="1" applyBorder="1" applyAlignment="1">
      <alignment horizontal="center" vertical="center" wrapText="1"/>
    </xf>
    <xf numFmtId="165" fontId="19" fillId="0" borderId="11" xfId="0" applyNumberFormat="1" applyFont="1" applyBorder="1" applyAlignment="1">
      <alignment horizontal="center" vertical="center" wrapText="1"/>
    </xf>
    <xf numFmtId="166" fontId="19" fillId="0" borderId="11" xfId="3" applyNumberFormat="1" applyFont="1" applyBorder="1" applyAlignment="1">
      <alignment horizontal="center" vertical="center" wrapText="1"/>
    </xf>
    <xf numFmtId="164" fontId="19" fillId="0" borderId="11" xfId="0" applyNumberFormat="1" applyFont="1" applyBorder="1" applyAlignment="1">
      <alignment horizontal="center" vertical="center"/>
    </xf>
    <xf numFmtId="0" fontId="20" fillId="0" borderId="8"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8" xfId="0" applyFont="1" applyBorder="1" applyAlignment="1">
      <alignment horizontal="center" vertical="center" wrapText="1"/>
    </xf>
    <xf numFmtId="0" fontId="22" fillId="0" borderId="11" xfId="0" applyFont="1" applyBorder="1" applyAlignment="1">
      <alignment horizontal="center" vertical="center" wrapText="1"/>
    </xf>
    <xf numFmtId="164" fontId="22" fillId="0" borderId="11" xfId="0" applyNumberFormat="1" applyFont="1" applyBorder="1" applyAlignment="1">
      <alignment horizontal="center" vertical="center"/>
    </xf>
    <xf numFmtId="9" fontId="19" fillId="0" borderId="11" xfId="3" applyFont="1" applyBorder="1" applyAlignment="1">
      <alignment horizontal="center" vertical="center" wrapText="1"/>
    </xf>
    <xf numFmtId="0" fontId="20" fillId="0" borderId="11" xfId="0" applyFont="1" applyBorder="1" applyAlignment="1">
      <alignment horizontal="center" vertical="center"/>
    </xf>
    <xf numFmtId="164" fontId="20" fillId="0" borderId="11" xfId="0" applyNumberFormat="1" applyFont="1" applyBorder="1" applyAlignment="1">
      <alignment horizontal="center" vertical="center" wrapText="1"/>
    </xf>
    <xf numFmtId="1" fontId="20" fillId="0" borderId="11" xfId="0" applyNumberFormat="1" applyFont="1" applyBorder="1" applyAlignment="1">
      <alignment horizontal="center" vertical="center" wrapText="1"/>
    </xf>
    <xf numFmtId="0" fontId="20" fillId="0" borderId="11" xfId="0" applyFont="1" applyBorder="1" applyAlignment="1">
      <alignment horizontal="center" vertical="center"/>
    </xf>
    <xf numFmtId="0" fontId="20" fillId="0" borderId="18" xfId="0" applyFont="1" applyBorder="1" applyAlignment="1">
      <alignment horizontal="center" vertical="center" wrapText="1"/>
    </xf>
    <xf numFmtId="0" fontId="20" fillId="0" borderId="10"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vertical="center"/>
    </xf>
    <xf numFmtId="0" fontId="20" fillId="0" borderId="11" xfId="0" applyFont="1" applyBorder="1" applyAlignment="1">
      <alignment horizontal="center" vertical="center" wrapText="1"/>
    </xf>
    <xf numFmtId="0" fontId="20" fillId="0" borderId="8" xfId="0" applyFont="1" applyBorder="1" applyAlignment="1">
      <alignment horizontal="center" vertical="center" wrapText="1"/>
    </xf>
    <xf numFmtId="0" fontId="20" fillId="33" borderId="8" xfId="0"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10" xfId="0" applyFont="1" applyFill="1" applyBorder="1" applyAlignment="1">
      <alignment horizontal="center" vertical="center" wrapText="1"/>
    </xf>
    <xf numFmtId="164" fontId="20" fillId="0" borderId="8" xfId="0" applyNumberFormat="1" applyFont="1" applyBorder="1" applyAlignment="1">
      <alignment horizontal="center" vertical="center" wrapText="1"/>
    </xf>
    <xf numFmtId="164" fontId="20" fillId="0" borderId="18" xfId="0" applyNumberFormat="1" applyFont="1" applyBorder="1" applyAlignment="1">
      <alignment horizontal="center" vertical="center" wrapText="1"/>
    </xf>
    <xf numFmtId="164" fontId="20" fillId="0" borderId="10" xfId="0" applyNumberFormat="1" applyFont="1" applyBorder="1" applyAlignment="1">
      <alignment horizontal="center" vertical="center" wrapText="1"/>
    </xf>
    <xf numFmtId="1" fontId="20" fillId="0" borderId="8" xfId="0" applyNumberFormat="1" applyFont="1" applyBorder="1" applyAlignment="1">
      <alignment horizontal="center" vertical="center" wrapText="1"/>
    </xf>
    <xf numFmtId="1" fontId="20" fillId="0" borderId="18" xfId="0" applyNumberFormat="1" applyFont="1" applyBorder="1" applyAlignment="1">
      <alignment horizontal="center" vertical="center" wrapText="1"/>
    </xf>
    <xf numFmtId="1" fontId="20" fillId="0" borderId="10" xfId="0" applyNumberFormat="1" applyFont="1" applyBorder="1" applyAlignment="1">
      <alignment horizontal="center" vertical="center" wrapText="1"/>
    </xf>
    <xf numFmtId="0" fontId="20" fillId="0" borderId="8" xfId="6" applyFont="1" applyFill="1" applyBorder="1" applyAlignment="1">
      <alignment horizontal="center" vertical="center" wrapText="1"/>
    </xf>
    <xf numFmtId="0" fontId="20" fillId="0" borderId="18" xfId="6" applyFont="1" applyFill="1" applyBorder="1" applyAlignment="1">
      <alignment horizontal="center" vertical="center" wrapText="1"/>
    </xf>
    <xf numFmtId="0" fontId="20" fillId="0" borderId="10" xfId="6" applyFont="1" applyFill="1" applyBorder="1" applyAlignment="1">
      <alignment horizontal="center" vertical="center" wrapText="1"/>
    </xf>
    <xf numFmtId="0" fontId="18" fillId="31" borderId="8" xfId="5" applyFill="1" applyBorder="1" applyAlignment="1">
      <alignment horizontal="center" vertical="center" wrapText="1"/>
    </xf>
    <xf numFmtId="0" fontId="20" fillId="31" borderId="18" xfId="0" applyFont="1" applyFill="1" applyBorder="1" applyAlignment="1">
      <alignment horizontal="center" vertical="center" wrapText="1"/>
    </xf>
    <xf numFmtId="0" fontId="20" fillId="31" borderId="10" xfId="0" applyFont="1" applyFill="1" applyBorder="1" applyAlignment="1">
      <alignment horizontal="center" vertical="center" wrapText="1"/>
    </xf>
    <xf numFmtId="0" fontId="20" fillId="31" borderId="11" xfId="0" applyFont="1" applyFill="1" applyBorder="1" applyAlignment="1">
      <alignment horizontal="center" vertical="center" wrapText="1"/>
    </xf>
    <xf numFmtId="0" fontId="20" fillId="31" borderId="11" xfId="0" applyFont="1" applyFill="1" applyBorder="1" applyAlignment="1">
      <alignment horizontal="center" vertical="center"/>
    </xf>
    <xf numFmtId="0" fontId="20" fillId="0" borderId="8" xfId="4" applyFont="1" applyFill="1" applyBorder="1" applyAlignment="1">
      <alignment horizontal="center" vertical="center" wrapText="1"/>
    </xf>
    <xf numFmtId="0" fontId="20" fillId="0" borderId="18" xfId="4" applyFont="1" applyFill="1" applyBorder="1" applyAlignment="1">
      <alignment horizontal="center" vertical="center" wrapText="1"/>
    </xf>
    <xf numFmtId="0" fontId="20" fillId="0" borderId="10" xfId="4" applyFont="1" applyFill="1" applyBorder="1" applyAlignment="1">
      <alignment horizontal="center" vertical="center" wrapText="1"/>
    </xf>
    <xf numFmtId="0" fontId="20" fillId="0" borderId="11" xfId="0" quotePrefix="1" applyFont="1" applyBorder="1" applyAlignment="1">
      <alignment horizontal="center" vertical="center" wrapText="1"/>
    </xf>
    <xf numFmtId="0" fontId="18" fillId="31" borderId="11" xfId="5" applyFill="1" applyBorder="1" applyAlignment="1">
      <alignment horizontal="center" vertical="center" wrapText="1"/>
    </xf>
    <xf numFmtId="0" fontId="20" fillId="0" borderId="11" xfId="4" applyFont="1" applyFill="1" applyBorder="1" applyAlignment="1">
      <alignment horizontal="center" vertical="center" wrapText="1"/>
    </xf>
    <xf numFmtId="0" fontId="20" fillId="0" borderId="11" xfId="4" applyFont="1" applyFill="1" applyBorder="1" applyAlignment="1">
      <alignment horizontal="center" vertical="center"/>
    </xf>
    <xf numFmtId="0" fontId="20" fillId="0" borderId="8" xfId="0" quotePrefix="1" applyFont="1" applyBorder="1" applyAlignment="1">
      <alignment horizontal="center" vertical="center" wrapText="1"/>
    </xf>
    <xf numFmtId="0" fontId="20" fillId="0" borderId="18" xfId="0" quotePrefix="1" applyFont="1" applyBorder="1" applyAlignment="1">
      <alignment horizontal="center" vertical="center" wrapText="1"/>
    </xf>
    <xf numFmtId="0" fontId="20" fillId="0" borderId="10" xfId="0" quotePrefix="1" applyFont="1" applyBorder="1" applyAlignment="1">
      <alignment horizontal="center" vertical="center" wrapText="1"/>
    </xf>
    <xf numFmtId="164" fontId="22" fillId="0" borderId="8" xfId="0" applyNumberFormat="1" applyFont="1" applyBorder="1" applyAlignment="1">
      <alignment horizontal="center" vertical="center" wrapText="1"/>
    </xf>
    <xf numFmtId="164" fontId="22" fillId="0" borderId="18" xfId="0" applyNumberFormat="1" applyFont="1" applyBorder="1" applyAlignment="1">
      <alignment horizontal="center" vertical="center" wrapText="1"/>
    </xf>
    <xf numFmtId="164" fontId="22" fillId="0" borderId="10" xfId="0" applyNumberFormat="1" applyFont="1" applyBorder="1" applyAlignment="1">
      <alignment horizontal="center" vertical="center" wrapText="1"/>
    </xf>
    <xf numFmtId="0" fontId="22" fillId="0" borderId="8"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0" xfId="0" applyFont="1" applyBorder="1" applyAlignment="1">
      <alignment horizontal="center" vertical="center" wrapText="1"/>
    </xf>
    <xf numFmtId="0" fontId="20" fillId="0" borderId="8" xfId="0" applyFont="1" applyBorder="1" applyAlignment="1">
      <alignment horizontal="center" vertical="top" wrapText="1"/>
    </xf>
    <xf numFmtId="0" fontId="20" fillId="0" borderId="18" xfId="0" applyFont="1" applyBorder="1" applyAlignment="1">
      <alignment horizontal="center" vertical="top" wrapText="1"/>
    </xf>
    <xf numFmtId="0" fontId="20" fillId="0" borderId="10" xfId="0" applyFont="1" applyBorder="1" applyAlignment="1">
      <alignment horizontal="center" vertical="top" wrapText="1"/>
    </xf>
    <xf numFmtId="1" fontId="22" fillId="0" borderId="8" xfId="0" applyNumberFormat="1" applyFont="1" applyBorder="1" applyAlignment="1">
      <alignment horizontal="center" vertical="center" wrapText="1"/>
    </xf>
    <xf numFmtId="1" fontId="22" fillId="0" borderId="18" xfId="0" applyNumberFormat="1" applyFont="1" applyBorder="1" applyAlignment="1">
      <alignment horizontal="center" vertical="center" wrapText="1"/>
    </xf>
    <xf numFmtId="1" fontId="22" fillId="0" borderId="10" xfId="0" applyNumberFormat="1" applyFont="1" applyBorder="1" applyAlignment="1">
      <alignment horizontal="center" vertical="center" wrapText="1"/>
    </xf>
    <xf numFmtId="0" fontId="20" fillId="32" borderId="8" xfId="0"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0"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1" xfId="0" applyFont="1" applyBorder="1" applyAlignment="1">
      <alignment horizontal="center"/>
    </xf>
    <xf numFmtId="0" fontId="18" fillId="0" borderId="8" xfId="5" applyBorder="1" applyAlignment="1">
      <alignment horizontal="left" vertical="top" wrapText="1"/>
    </xf>
    <xf numFmtId="0" fontId="19" fillId="0" borderId="18" xfId="0" applyFont="1" applyBorder="1" applyAlignment="1">
      <alignment horizontal="left" vertical="top" wrapText="1"/>
    </xf>
    <xf numFmtId="0" fontId="19" fillId="0" borderId="10" xfId="0" applyFont="1" applyBorder="1" applyAlignment="1">
      <alignment horizontal="left" vertical="top" wrapText="1"/>
    </xf>
    <xf numFmtId="0" fontId="19" fillId="0" borderId="11" xfId="0" applyFont="1" applyBorder="1"/>
    <xf numFmtId="0" fontId="19" fillId="0" borderId="8" xfId="4" applyFont="1" applyFill="1" applyBorder="1" applyAlignment="1">
      <alignment horizontal="center" vertical="center" wrapText="1"/>
    </xf>
    <xf numFmtId="0" fontId="19" fillId="0" borderId="18" xfId="4" applyFont="1" applyFill="1" applyBorder="1" applyAlignment="1">
      <alignment horizontal="center" vertical="center" wrapText="1"/>
    </xf>
    <xf numFmtId="0" fontId="19" fillId="0" borderId="10" xfId="4" applyFont="1" applyFill="1" applyBorder="1" applyAlignment="1">
      <alignment horizontal="center" vertical="center" wrapText="1"/>
    </xf>
    <xf numFmtId="0" fontId="19" fillId="0" borderId="8" xfId="0" applyFont="1" applyBorder="1" applyAlignment="1">
      <alignment horizontal="center" vertical="top" wrapText="1"/>
    </xf>
    <xf numFmtId="0" fontId="19" fillId="0" borderId="18" xfId="0" applyFont="1" applyBorder="1" applyAlignment="1">
      <alignment horizontal="center" vertical="top" wrapText="1"/>
    </xf>
    <xf numFmtId="0" fontId="19" fillId="0" borderId="10" xfId="0" applyFont="1" applyBorder="1" applyAlignment="1">
      <alignment horizontal="center" vertical="top" wrapText="1"/>
    </xf>
    <xf numFmtId="0" fontId="19" fillId="0" borderId="11" xfId="4" applyFont="1" applyFill="1" applyBorder="1" applyAlignment="1">
      <alignment horizontal="center" vertical="center" wrapText="1"/>
    </xf>
    <xf numFmtId="0" fontId="19" fillId="0" borderId="11" xfId="4" applyFont="1" applyFill="1" applyBorder="1" applyAlignment="1"/>
    <xf numFmtId="0" fontId="19" fillId="0" borderId="11" xfId="0" applyFont="1" applyBorder="1" applyAlignment="1">
      <alignment horizontal="center" vertical="top" wrapText="1"/>
    </xf>
    <xf numFmtId="0" fontId="18" fillId="0" borderId="11" xfId="5" applyFill="1" applyBorder="1" applyAlignment="1">
      <alignment horizontal="left" vertical="top" wrapText="1"/>
    </xf>
    <xf numFmtId="0" fontId="18" fillId="0" borderId="11" xfId="5" applyBorder="1" applyAlignment="1">
      <alignment horizontal="left" vertical="top" wrapText="1"/>
    </xf>
    <xf numFmtId="0" fontId="19" fillId="0" borderId="11" xfId="0" applyFont="1" applyBorder="1" applyAlignment="1">
      <alignment horizontal="center" vertical="top"/>
    </xf>
    <xf numFmtId="0" fontId="19" fillId="0" borderId="11" xfId="0" applyFont="1" applyBorder="1" applyAlignment="1">
      <alignment horizontal="center" vertical="center"/>
    </xf>
    <xf numFmtId="164" fontId="19" fillId="0" borderId="11" xfId="0" applyNumberFormat="1" applyFont="1" applyBorder="1" applyAlignment="1">
      <alignment horizontal="center" vertical="center" wrapText="1"/>
    </xf>
    <xf numFmtId="164" fontId="19" fillId="0" borderId="11" xfId="0" applyNumberFormat="1" applyFont="1" applyBorder="1" applyAlignment="1">
      <alignment horizontal="center"/>
    </xf>
    <xf numFmtId="1" fontId="19" fillId="0" borderId="8" xfId="0" applyNumberFormat="1" applyFont="1" applyBorder="1" applyAlignment="1">
      <alignment horizontal="center" vertical="center" wrapText="1"/>
    </xf>
    <xf numFmtId="1" fontId="19" fillId="0" borderId="18" xfId="0" applyNumberFormat="1" applyFont="1" applyBorder="1" applyAlignment="1">
      <alignment horizontal="center" vertical="center" wrapText="1"/>
    </xf>
    <xf numFmtId="1" fontId="19" fillId="0" borderId="10" xfId="0" applyNumberFormat="1" applyFont="1" applyBorder="1" applyAlignment="1">
      <alignment horizontal="center" vertical="center" wrapText="1"/>
    </xf>
    <xf numFmtId="168" fontId="19" fillId="0" borderId="8" xfId="0" applyNumberFormat="1" applyFont="1" applyBorder="1" applyAlignment="1">
      <alignment horizontal="center" vertical="center" wrapText="1"/>
    </xf>
    <xf numFmtId="168" fontId="19" fillId="0" borderId="18" xfId="0" applyNumberFormat="1" applyFont="1" applyBorder="1" applyAlignment="1">
      <alignment horizontal="center" vertical="center" wrapText="1"/>
    </xf>
    <xf numFmtId="168" fontId="19" fillId="0" borderId="10" xfId="0" applyNumberFormat="1" applyFont="1" applyBorder="1" applyAlignment="1">
      <alignment horizontal="center" vertical="center" wrapText="1"/>
    </xf>
    <xf numFmtId="168" fontId="19" fillId="0" borderId="11" xfId="0" applyNumberFormat="1" applyFont="1" applyBorder="1" applyAlignment="1">
      <alignment horizontal="center" vertical="center" wrapText="1"/>
    </xf>
    <xf numFmtId="168" fontId="19" fillId="0" borderId="11" xfId="0" applyNumberFormat="1" applyFont="1" applyBorder="1" applyAlignment="1">
      <alignment vertical="center"/>
    </xf>
    <xf numFmtId="168" fontId="20" fillId="0" borderId="8" xfId="0" applyNumberFormat="1" applyFont="1" applyBorder="1" applyAlignment="1">
      <alignment horizontal="center" vertical="center" wrapText="1"/>
    </xf>
    <xf numFmtId="168" fontId="20" fillId="0" borderId="18" xfId="0" applyNumberFormat="1" applyFont="1" applyBorder="1" applyAlignment="1">
      <alignment horizontal="center" vertical="center" wrapText="1"/>
    </xf>
    <xf numFmtId="168" fontId="20" fillId="0" borderId="10" xfId="0" applyNumberFormat="1" applyFont="1" applyBorder="1" applyAlignment="1">
      <alignment horizontal="center" vertical="center" wrapText="1"/>
    </xf>
    <xf numFmtId="168" fontId="20" fillId="0" borderId="11" xfId="0" applyNumberFormat="1" applyFont="1" applyBorder="1" applyAlignment="1">
      <alignment horizontal="center" vertical="center" wrapText="1"/>
    </xf>
    <xf numFmtId="168" fontId="20" fillId="0" borderId="11" xfId="0" applyNumberFormat="1" applyFont="1" applyBorder="1" applyAlignment="1">
      <alignment horizontal="center" vertical="center"/>
    </xf>
  </cellXfs>
  <cellStyles count="7">
    <cellStyle name="Hyperlink" xfId="5" builtinId="8"/>
    <cellStyle name="Neutral" xfId="4" builtinId="28"/>
    <cellStyle name="Neutral 2" xfId="6" xr:uid="{808D4D21-0213-4A84-8B3E-E2845CA23AF1}"/>
    <cellStyle name="Normal" xfId="0" builtinId="0"/>
    <cellStyle name="Normal 2" xfId="1" xr:uid="{A7FC8317-9225-4782-8468-6C2E4F440A2B}"/>
    <cellStyle name="Normal 2 3" xfId="2" xr:uid="{E28A5F62-3F7A-45D1-A28F-FF376E4CE4FC}"/>
    <cellStyle name="Percent" xfId="3" builtinId="5"/>
  </cellStyles>
  <dxfs count="5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f35ff30f0/y5dyviw8-9br42tqg-4yec6kgz-cbncu75z" TargetMode="External"/><Relationship Id="rId13" Type="http://schemas.openxmlformats.org/officeDocument/2006/relationships/hyperlink" Target="https://ln5.sync.com/dl/65d8b8280/sxkhwm9d-e3w3uc4v-ns6etddt-dxkjznjr" TargetMode="External"/><Relationship Id="rId18" Type="http://schemas.openxmlformats.org/officeDocument/2006/relationships/hyperlink" Target="https://ln5.sync.com/dl/6bed62830/ddq5sb5u-wt57gcxb-p9d4vmcd-w258ncs9" TargetMode="External"/><Relationship Id="rId3" Type="http://schemas.openxmlformats.org/officeDocument/2006/relationships/hyperlink" Target="https://ln5.sync.com/dl/968e99180/9vvnz5ze-5anuexpd-ec2uznqt-mtwa6q5r" TargetMode="External"/><Relationship Id="rId21" Type="http://schemas.openxmlformats.org/officeDocument/2006/relationships/hyperlink" Target="https://ln5.sync.com/dl/caf3d3950/7fajdnc5-cvmr5xse-38gwrbih-cbqdsw2d" TargetMode="External"/><Relationship Id="rId7" Type="http://schemas.openxmlformats.org/officeDocument/2006/relationships/hyperlink" Target="https://ln5.sync.com/dl/44960be00/ahuy7y33-d55dv3sd-hmtwupah-derxyude" TargetMode="External"/><Relationship Id="rId12" Type="http://schemas.openxmlformats.org/officeDocument/2006/relationships/hyperlink" Target="https://ln5.sync.com/dl/0746cbcc0/gnzrbez6-hj69e3de-8gai5mfb-g5jzfm9p" TargetMode="External"/><Relationship Id="rId17" Type="http://schemas.openxmlformats.org/officeDocument/2006/relationships/hyperlink" Target="https://ln5.sync.com/dl/7bfd7e4e0/3ee3ub8v-46ndr3ja-7e5hej85-yptqhh5e" TargetMode="External"/><Relationship Id="rId2" Type="http://schemas.openxmlformats.org/officeDocument/2006/relationships/hyperlink" Target="https://ln5.sync.com/dl/68cbcccc0/juksfaq4-q8g74p68-mwbqps7a-jqvqpaqy" TargetMode="External"/><Relationship Id="rId16" Type="http://schemas.openxmlformats.org/officeDocument/2006/relationships/hyperlink" Target="https://ln5.sync.com/dl/3d009fe70/czky7fnw-zijm69vh-t8i7sjxm-u4h4845u" TargetMode="External"/><Relationship Id="rId20" Type="http://schemas.openxmlformats.org/officeDocument/2006/relationships/hyperlink" Target="https://ln5.sync.com/dl/d0f457870/ja6yse7q-fezw9ucu-7s72hrq8-bvh3ger7" TargetMode="External"/><Relationship Id="rId1" Type="http://schemas.openxmlformats.org/officeDocument/2006/relationships/hyperlink" Target="https://ln5.sync.com/dl/804928060/tjiraa5y-5gwmyq5t-dvvrph42-qaiiwxex" TargetMode="External"/><Relationship Id="rId6" Type="http://schemas.openxmlformats.org/officeDocument/2006/relationships/hyperlink" Target="https://ln5.sync.com/dl/44960be00/ahuy7y33-d55dv3sd-hmtwupah-derxyude" TargetMode="External"/><Relationship Id="rId11" Type="http://schemas.openxmlformats.org/officeDocument/2006/relationships/hyperlink" Target="https://ln5.sync.com/dl/0fa700fd0/iugui7n5-apgv87u8-xb8ay9w7-ttu6jrti" TargetMode="External"/><Relationship Id="rId24" Type="http://schemas.openxmlformats.org/officeDocument/2006/relationships/comments" Target="../comments1.xml"/><Relationship Id="rId5" Type="http://schemas.openxmlformats.org/officeDocument/2006/relationships/hyperlink" Target="https://ln5.sync.com/dl/6526ae480/tyihrusx-mhwxnfy8-gsbhumgg-gp5hjsmm" TargetMode="External"/><Relationship Id="rId15" Type="http://schemas.openxmlformats.org/officeDocument/2006/relationships/hyperlink" Target="https://ln5.sync.com/dl/e676426e0/8qtmhkzv-zxij5zcc-xa3gi2c9-hqhdx49q" TargetMode="External"/><Relationship Id="rId23" Type="http://schemas.openxmlformats.org/officeDocument/2006/relationships/vmlDrawing" Target="../drawings/vmlDrawing1.vml"/><Relationship Id="rId10" Type="http://schemas.openxmlformats.org/officeDocument/2006/relationships/hyperlink" Target="https://ln5.sync.com/dl/d4ee469a0/n2qaz46a-efy2djps-4z6ttxw4-rtpi9kak" TargetMode="External"/><Relationship Id="rId19" Type="http://schemas.openxmlformats.org/officeDocument/2006/relationships/hyperlink" Target="https://ln5.sync.com/dl/d3b1c9870/5ddpzba2-2etuknzx-3ei3ybfc-fr29v3pw" TargetMode="External"/><Relationship Id="rId4" Type="http://schemas.openxmlformats.org/officeDocument/2006/relationships/hyperlink" Target="https://ln5.sync.com/dl/a104bedc0/g9xmiug6-yxbighdg-iz3b4gxm-hebhp8h4" TargetMode="External"/><Relationship Id="rId9" Type="http://schemas.openxmlformats.org/officeDocument/2006/relationships/hyperlink" Target="https://ln5.sync.com/dl/37f6221f0/xkcdsdjt-h7juhwx8-s3pavupj-hkvreyra" TargetMode="External"/><Relationship Id="rId14" Type="http://schemas.openxmlformats.org/officeDocument/2006/relationships/hyperlink" Target="https://ln5.sync.com/dl/bb6128f90/drh9icje-uqebbwhx-zhwjanbu-3jkbx4ye" TargetMode="External"/><Relationship Id="rId22" Type="http://schemas.openxmlformats.org/officeDocument/2006/relationships/hyperlink" Target="https://ln5.sync.com/dl/0880dc990/2gzk7f2s-jhv9dpad-2mwth8dr-bkzh69c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209A-307F-4B18-B8CA-08A7BAA1E7AB}">
  <dimension ref="A1:MS93"/>
  <sheetViews>
    <sheetView tabSelected="1" topLeftCell="A87" workbookViewId="0">
      <selection activeCell="E95" sqref="E95"/>
    </sheetView>
  </sheetViews>
  <sheetFormatPr defaultRowHeight="14.4" x14ac:dyDescent="0.3"/>
  <cols>
    <col min="4" max="5" width="29.77734375" customWidth="1"/>
  </cols>
  <sheetData>
    <row r="1" spans="1:357" s="18" customFormat="1" ht="13.8" x14ac:dyDescent="0.25">
      <c r="A1" s="1" t="s">
        <v>0</v>
      </c>
      <c r="B1" s="2"/>
      <c r="C1" s="2"/>
      <c r="D1" s="3"/>
      <c r="E1" s="3"/>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4" t="s">
        <v>1</v>
      </c>
      <c r="CC1" s="4"/>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6"/>
      <c r="DJ1" s="6"/>
      <c r="DK1" s="6"/>
      <c r="DL1" s="6"/>
      <c r="DM1" s="6"/>
      <c r="DN1" s="6"/>
      <c r="DO1" s="6"/>
      <c r="DP1" s="6"/>
      <c r="DQ1" s="6"/>
      <c r="DR1" s="6"/>
      <c r="DS1" s="6"/>
      <c r="DT1" s="6"/>
      <c r="DU1" s="6"/>
      <c r="DV1" s="6"/>
      <c r="DW1" s="6"/>
      <c r="DX1" s="6"/>
      <c r="DY1" s="6"/>
      <c r="DZ1" s="6"/>
      <c r="EA1" s="6"/>
      <c r="EB1" s="6"/>
      <c r="EC1" s="6"/>
      <c r="ED1" s="6"/>
      <c r="EE1" s="6"/>
      <c r="EF1" s="6"/>
      <c r="EG1" s="7"/>
      <c r="EH1" s="7"/>
      <c r="EI1" s="7"/>
      <c r="EJ1" s="7"/>
      <c r="EK1" s="7"/>
      <c r="EL1" s="7"/>
      <c r="EM1" s="7"/>
      <c r="EN1" s="7"/>
      <c r="EO1" s="7"/>
      <c r="EP1" s="7"/>
      <c r="EQ1" s="7"/>
      <c r="ER1" s="7"/>
      <c r="ES1" s="7"/>
      <c r="ET1" s="4"/>
      <c r="EU1" s="4"/>
      <c r="EV1" s="4"/>
      <c r="EW1" s="4"/>
      <c r="EX1" s="4"/>
      <c r="EY1" s="8"/>
      <c r="EZ1" s="8"/>
      <c r="FA1" s="8"/>
      <c r="FB1" s="8"/>
      <c r="FC1" s="8"/>
      <c r="FD1" s="8"/>
      <c r="FE1" s="8"/>
      <c r="FF1" s="8"/>
      <c r="FG1" s="8"/>
      <c r="FH1" s="8"/>
      <c r="FI1" s="8"/>
      <c r="FJ1" s="9" t="s">
        <v>2</v>
      </c>
      <c r="FK1" s="10"/>
      <c r="FL1" s="10"/>
      <c r="FM1" s="10"/>
      <c r="FN1" s="10"/>
      <c r="FO1" s="10"/>
      <c r="FP1" s="10"/>
      <c r="FQ1" s="10"/>
      <c r="FR1" s="10"/>
      <c r="FS1" s="10"/>
      <c r="FT1" s="11"/>
      <c r="FU1" s="11"/>
      <c r="FV1" s="11"/>
      <c r="FW1" s="11"/>
      <c r="FX1" s="11"/>
      <c r="FY1" s="11"/>
      <c r="FZ1" s="11"/>
      <c r="GA1" s="11"/>
      <c r="GB1" s="11"/>
      <c r="GC1" s="11"/>
      <c r="GD1" s="11"/>
      <c r="GE1" s="11"/>
      <c r="GF1" s="11"/>
      <c r="GG1" s="11"/>
      <c r="GH1" s="11"/>
      <c r="GI1" s="11"/>
      <c r="GJ1" s="11"/>
      <c r="GK1" s="11"/>
      <c r="GL1" s="11"/>
      <c r="GM1" s="11"/>
      <c r="GN1" s="11"/>
      <c r="GO1" s="11"/>
      <c r="GP1" s="10"/>
      <c r="GQ1" s="11"/>
      <c r="GR1" s="11"/>
      <c r="GS1" s="11"/>
      <c r="GT1" s="11"/>
      <c r="GU1" s="11"/>
      <c r="GV1" s="11"/>
      <c r="GW1" s="11"/>
      <c r="GX1" s="11"/>
      <c r="GY1" s="10"/>
      <c r="GZ1" s="12" t="s">
        <v>3</v>
      </c>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4"/>
      <c r="JG1" s="15" t="s">
        <v>4</v>
      </c>
      <c r="JH1" s="16"/>
      <c r="JI1" s="16"/>
      <c r="JJ1" s="16"/>
      <c r="JK1" s="16"/>
      <c r="JL1" s="16"/>
      <c r="JM1" s="16"/>
      <c r="JN1" s="16"/>
      <c r="JO1" s="16"/>
      <c r="JP1" s="16"/>
      <c r="JQ1" s="16"/>
      <c r="JR1" s="16"/>
      <c r="JS1" s="16"/>
      <c r="JT1" s="16"/>
      <c r="JU1" s="16"/>
      <c r="JV1" s="16"/>
      <c r="JW1" s="16"/>
      <c r="JX1" s="16"/>
      <c r="JY1" s="5"/>
      <c r="JZ1" s="16"/>
      <c r="KA1" s="16"/>
      <c r="KB1" s="16"/>
      <c r="KC1" s="16"/>
      <c r="KD1" s="16"/>
      <c r="KE1" s="16"/>
      <c r="KF1" s="16"/>
      <c r="KG1" s="5"/>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7"/>
      <c r="MJ1" s="17"/>
      <c r="MK1" s="16"/>
      <c r="ML1" s="17"/>
      <c r="MM1" s="17"/>
      <c r="MN1" s="17"/>
      <c r="MO1" s="17"/>
      <c r="MP1" s="17"/>
      <c r="MQ1" s="17"/>
      <c r="MR1" s="17"/>
      <c r="MS1" s="17"/>
    </row>
    <row r="2" spans="1:357" s="18" customFormat="1" ht="15" customHeight="1" x14ac:dyDescent="0.25">
      <c r="A2" s="19" t="s">
        <v>5</v>
      </c>
      <c r="B2" s="20"/>
      <c r="C2" s="20"/>
      <c r="D2" s="21"/>
      <c r="E2" s="21"/>
      <c r="F2" s="20"/>
      <c r="G2" s="20"/>
      <c r="H2" s="20"/>
      <c r="I2" s="20"/>
      <c r="J2" s="20"/>
      <c r="K2" s="20"/>
      <c r="L2" s="20"/>
      <c r="M2" s="20"/>
      <c r="N2" s="20"/>
      <c r="O2" s="20"/>
      <c r="P2" s="20"/>
      <c r="Q2" s="20"/>
      <c r="R2" s="20"/>
      <c r="S2" s="20"/>
      <c r="T2" s="20"/>
      <c r="U2" s="20"/>
      <c r="V2" s="20"/>
      <c r="W2" s="20"/>
      <c r="X2" s="20"/>
      <c r="Y2" s="20"/>
      <c r="Z2" s="20"/>
      <c r="AA2" s="20"/>
      <c r="AB2" s="22" t="s">
        <v>6</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4" t="s">
        <v>7</v>
      </c>
      <c r="CC2" s="25"/>
      <c r="CD2" s="26" t="s">
        <v>8</v>
      </c>
      <c r="CE2" s="26"/>
      <c r="CF2" s="26"/>
      <c r="CG2" s="26"/>
      <c r="CH2" s="26"/>
      <c r="CI2" s="26"/>
      <c r="CJ2" s="26"/>
      <c r="CK2" s="26"/>
      <c r="CL2" s="26"/>
      <c r="CM2" s="27"/>
      <c r="CN2" s="27"/>
      <c r="CO2" s="27"/>
      <c r="CP2" s="27"/>
      <c r="CQ2" s="27"/>
      <c r="CR2" s="27"/>
      <c r="CS2" s="27"/>
      <c r="CT2" s="27"/>
      <c r="CU2" s="27"/>
      <c r="CV2" s="27"/>
      <c r="CW2" s="27"/>
      <c r="CX2" s="27"/>
      <c r="CY2" s="26"/>
      <c r="CZ2" s="26"/>
      <c r="DA2" s="26"/>
      <c r="DB2" s="26"/>
      <c r="DC2" s="26"/>
      <c r="DD2" s="26"/>
      <c r="DE2" s="26"/>
      <c r="DF2" s="26"/>
      <c r="DG2" s="26"/>
      <c r="DH2" s="26"/>
      <c r="DI2" s="28"/>
      <c r="DJ2" s="28"/>
      <c r="DK2" s="28"/>
      <c r="DL2" s="28"/>
      <c r="DM2" s="28"/>
      <c r="DN2" s="28"/>
      <c r="DO2" s="28"/>
      <c r="DP2" s="28"/>
      <c r="DQ2" s="28"/>
      <c r="DR2" s="28"/>
      <c r="DS2" s="28"/>
      <c r="DT2" s="28"/>
      <c r="DU2" s="28"/>
      <c r="DV2" s="28"/>
      <c r="DW2" s="28"/>
      <c r="DX2" s="28"/>
      <c r="DY2" s="28"/>
      <c r="DZ2" s="28"/>
      <c r="EA2" s="28"/>
      <c r="EB2" s="28"/>
      <c r="EC2" s="28"/>
      <c r="ED2" s="28"/>
      <c r="EE2" s="28"/>
      <c r="EF2" s="28"/>
      <c r="EG2" s="26"/>
      <c r="EH2" s="26"/>
      <c r="EI2" s="26"/>
      <c r="EJ2" s="26"/>
      <c r="EK2" s="26"/>
      <c r="EL2" s="29" t="s">
        <v>9</v>
      </c>
      <c r="EM2" s="30"/>
      <c r="EN2" s="30"/>
      <c r="EO2" s="30"/>
      <c r="EP2" s="30"/>
      <c r="EQ2" s="30"/>
      <c r="ER2" s="30"/>
      <c r="ES2" s="30"/>
      <c r="ET2" s="31" t="s">
        <v>10</v>
      </c>
      <c r="EU2" s="32" t="s">
        <v>11</v>
      </c>
      <c r="EV2" s="33"/>
      <c r="EW2" s="33"/>
      <c r="EX2" s="33"/>
      <c r="EY2" s="33"/>
      <c r="EZ2" s="33"/>
      <c r="FA2" s="33"/>
      <c r="FB2" s="33"/>
      <c r="FC2" s="33"/>
      <c r="FD2" s="33"/>
      <c r="FE2" s="33"/>
      <c r="FF2" s="33"/>
      <c r="FG2" s="33"/>
      <c r="FH2" s="33"/>
      <c r="FI2" s="33"/>
      <c r="FJ2" s="34" t="s">
        <v>12</v>
      </c>
      <c r="FK2" s="35"/>
      <c r="FL2" s="35"/>
      <c r="FM2" s="35"/>
      <c r="FN2" s="35"/>
      <c r="FO2" s="35"/>
      <c r="FP2" s="35"/>
      <c r="FQ2" s="35"/>
      <c r="FR2" s="36" t="s">
        <v>13</v>
      </c>
      <c r="FS2" s="37"/>
      <c r="FT2" s="37"/>
      <c r="FU2" s="37"/>
      <c r="FV2" s="37"/>
      <c r="FW2" s="37"/>
      <c r="FX2" s="37"/>
      <c r="FY2" s="37"/>
      <c r="FZ2" s="37"/>
      <c r="GA2" s="37"/>
      <c r="GB2" s="37"/>
      <c r="GC2" s="37"/>
      <c r="GD2" s="37"/>
      <c r="GE2" s="37"/>
      <c r="GF2" s="37"/>
      <c r="GG2" s="37"/>
      <c r="GH2" s="37"/>
      <c r="GI2" s="37"/>
      <c r="GJ2" s="37"/>
      <c r="GK2" s="37"/>
      <c r="GL2" s="37"/>
      <c r="GM2" s="37"/>
      <c r="GN2" s="37"/>
      <c r="GO2" s="37"/>
      <c r="GP2" s="38" t="s">
        <v>14</v>
      </c>
      <c r="GQ2" s="39"/>
      <c r="GR2" s="39"/>
      <c r="GS2" s="39"/>
      <c r="GT2" s="39"/>
      <c r="GU2" s="39"/>
      <c r="GV2" s="39"/>
      <c r="GW2" s="39"/>
      <c r="GX2" s="39"/>
      <c r="GY2" s="40" t="s">
        <v>15</v>
      </c>
      <c r="GZ2" s="41" t="s">
        <v>16</v>
      </c>
      <c r="HA2" s="41"/>
      <c r="HB2" s="41"/>
      <c r="HC2" s="41"/>
      <c r="HD2" s="41"/>
      <c r="HE2" s="41"/>
      <c r="HF2" s="41"/>
      <c r="HG2" s="42" t="s">
        <v>17</v>
      </c>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3"/>
      <c r="IL2" s="42"/>
      <c r="IM2" s="43"/>
      <c r="IN2" s="43"/>
      <c r="IO2" s="43"/>
      <c r="IP2" s="43"/>
      <c r="IQ2" s="43"/>
      <c r="IR2" s="43"/>
      <c r="IS2" s="43"/>
      <c r="IT2" s="43"/>
      <c r="IU2" s="43"/>
      <c r="IV2" s="43"/>
      <c r="IW2" s="43"/>
      <c r="IX2" s="43"/>
      <c r="IY2" s="43"/>
      <c r="IZ2" s="43"/>
      <c r="JA2" s="43"/>
      <c r="JB2" s="43"/>
      <c r="JC2" s="43"/>
      <c r="JD2" s="43"/>
      <c r="JE2" s="43"/>
      <c r="JF2" s="44" t="s">
        <v>18</v>
      </c>
      <c r="JG2" s="45" t="s">
        <v>19</v>
      </c>
      <c r="JH2" s="46"/>
      <c r="JI2" s="46"/>
      <c r="JJ2" s="46"/>
      <c r="JK2" s="46"/>
      <c r="JL2" s="46"/>
      <c r="JM2" s="47" t="s">
        <v>20</v>
      </c>
      <c r="JN2" s="47"/>
      <c r="JO2" s="26" t="s">
        <v>8</v>
      </c>
      <c r="JP2" s="26"/>
      <c r="JQ2" s="26"/>
      <c r="JR2" s="26"/>
      <c r="JS2" s="26"/>
      <c r="JT2" s="26"/>
      <c r="JU2" s="26"/>
      <c r="JV2" s="26"/>
      <c r="JW2" s="26"/>
      <c r="JX2" s="27"/>
      <c r="JY2" s="27"/>
      <c r="JZ2" s="27"/>
      <c r="KA2" s="27"/>
      <c r="KB2" s="27"/>
      <c r="KC2" s="27"/>
      <c r="KD2" s="27"/>
      <c r="KE2" s="27"/>
      <c r="KF2" s="27"/>
      <c r="KG2" s="27"/>
      <c r="KH2" s="27"/>
      <c r="KI2" s="27"/>
      <c r="KJ2" s="26"/>
      <c r="KK2" s="26"/>
      <c r="KL2" s="26"/>
      <c r="KM2" s="26"/>
      <c r="KN2" s="26"/>
      <c r="KO2" s="26"/>
      <c r="KP2" s="26"/>
      <c r="KQ2" s="26"/>
      <c r="KR2" s="26"/>
      <c r="KS2" s="26"/>
      <c r="KT2" s="28"/>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48" t="s">
        <v>9</v>
      </c>
      <c r="LX2" s="48"/>
      <c r="LY2" s="48"/>
      <c r="LZ2" s="48"/>
      <c r="MA2" s="48"/>
      <c r="MB2" s="48"/>
      <c r="MC2" s="48"/>
      <c r="MD2" s="26" t="s">
        <v>21</v>
      </c>
      <c r="ME2" s="49" t="s">
        <v>11</v>
      </c>
      <c r="MF2" s="50"/>
      <c r="MG2" s="50"/>
      <c r="MH2" s="50"/>
      <c r="MI2" s="50"/>
      <c r="MJ2" s="50"/>
      <c r="MK2" s="50"/>
      <c r="ML2" s="50"/>
      <c r="MM2" s="50"/>
      <c r="MN2" s="50"/>
      <c r="MO2" s="50"/>
      <c r="MP2" s="50"/>
      <c r="MQ2" s="50"/>
      <c r="MR2" s="50"/>
      <c r="MS2" s="51"/>
    </row>
    <row r="3" spans="1:357" s="18" customFormat="1" ht="21.75" customHeight="1" x14ac:dyDescent="0.25">
      <c r="A3" s="19"/>
      <c r="B3" s="20"/>
      <c r="C3" s="20"/>
      <c r="D3" s="21"/>
      <c r="E3" s="21"/>
      <c r="F3" s="20"/>
      <c r="G3" s="20"/>
      <c r="H3" s="20"/>
      <c r="I3" s="20"/>
      <c r="J3" s="20"/>
      <c r="K3" s="20"/>
      <c r="L3" s="20"/>
      <c r="M3" s="20"/>
      <c r="N3" s="20"/>
      <c r="O3" s="20"/>
      <c r="P3" s="20"/>
      <c r="Q3" s="20"/>
      <c r="R3" s="20"/>
      <c r="S3" s="20"/>
      <c r="T3" s="20"/>
      <c r="U3" s="20"/>
      <c r="V3" s="20"/>
      <c r="W3" s="20"/>
      <c r="X3" s="20"/>
      <c r="Y3" s="20"/>
      <c r="Z3" s="20"/>
      <c r="AA3" s="20"/>
      <c r="AB3" s="52"/>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4"/>
      <c r="CC3" s="55"/>
      <c r="CD3" s="56" t="s">
        <v>22</v>
      </c>
      <c r="CE3" s="56"/>
      <c r="CF3" s="56"/>
      <c r="CG3" s="56"/>
      <c r="CH3" s="56"/>
      <c r="CI3" s="56"/>
      <c r="CJ3" s="56"/>
      <c r="CK3" s="56"/>
      <c r="CL3" s="56"/>
      <c r="CM3" s="56"/>
      <c r="CN3" s="56"/>
      <c r="CO3" s="56"/>
      <c r="CP3" s="56"/>
      <c r="CQ3" s="56"/>
      <c r="CR3" s="56"/>
      <c r="CS3" s="56"/>
      <c r="CT3" s="56"/>
      <c r="CU3" s="56"/>
      <c r="CV3" s="56"/>
      <c r="CW3" s="56"/>
      <c r="CX3" s="56"/>
      <c r="CY3" s="57" t="s">
        <v>23</v>
      </c>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8" t="s">
        <v>24</v>
      </c>
      <c r="EH3" s="58"/>
      <c r="EI3" s="58"/>
      <c r="EJ3" s="58"/>
      <c r="EK3" s="58"/>
      <c r="EL3" s="59"/>
      <c r="EM3" s="60"/>
      <c r="EN3" s="60"/>
      <c r="EO3" s="60"/>
      <c r="EP3" s="60"/>
      <c r="EQ3" s="60"/>
      <c r="ER3" s="60"/>
      <c r="ES3" s="60"/>
      <c r="ET3" s="61"/>
      <c r="EU3" s="62"/>
      <c r="EV3" s="63"/>
      <c r="EW3" s="63"/>
      <c r="EX3" s="63"/>
      <c r="EY3" s="63"/>
      <c r="EZ3" s="63"/>
      <c r="FA3" s="63"/>
      <c r="FB3" s="63"/>
      <c r="FC3" s="63"/>
      <c r="FD3" s="63"/>
      <c r="FE3" s="63"/>
      <c r="FF3" s="63"/>
      <c r="FG3" s="63"/>
      <c r="FH3" s="63"/>
      <c r="FI3" s="63"/>
      <c r="FJ3" s="64"/>
      <c r="FK3" s="65"/>
      <c r="FL3" s="65"/>
      <c r="FM3" s="65"/>
      <c r="FN3" s="65"/>
      <c r="FO3" s="65"/>
      <c r="FP3" s="65"/>
      <c r="FQ3" s="65"/>
      <c r="FR3" s="66"/>
      <c r="FS3" s="67"/>
      <c r="FT3" s="67"/>
      <c r="FU3" s="67"/>
      <c r="FV3" s="67"/>
      <c r="FW3" s="67"/>
      <c r="FX3" s="67"/>
      <c r="FY3" s="67"/>
      <c r="FZ3" s="67"/>
      <c r="GA3" s="67"/>
      <c r="GB3" s="67"/>
      <c r="GC3" s="67"/>
      <c r="GD3" s="67"/>
      <c r="GE3" s="67"/>
      <c r="GF3" s="67"/>
      <c r="GG3" s="67"/>
      <c r="GH3" s="67"/>
      <c r="GI3" s="67"/>
      <c r="GJ3" s="67"/>
      <c r="GK3" s="67"/>
      <c r="GL3" s="67"/>
      <c r="GM3" s="67"/>
      <c r="GN3" s="67"/>
      <c r="GO3" s="67"/>
      <c r="GP3" s="68"/>
      <c r="GQ3" s="69"/>
      <c r="GR3" s="69"/>
      <c r="GS3" s="69"/>
      <c r="GT3" s="69"/>
      <c r="GU3" s="69"/>
      <c r="GV3" s="69"/>
      <c r="GW3" s="69"/>
      <c r="GX3" s="69"/>
      <c r="GY3" s="70"/>
      <c r="GZ3" s="71"/>
      <c r="HA3" s="71"/>
      <c r="HB3" s="71"/>
      <c r="HC3" s="71"/>
      <c r="HD3" s="71"/>
      <c r="HE3" s="71"/>
      <c r="HF3" s="71"/>
      <c r="HG3" s="72" t="s">
        <v>25</v>
      </c>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3"/>
      <c r="IL3" s="74" t="s">
        <v>26</v>
      </c>
      <c r="IM3" s="75"/>
      <c r="IN3" s="75"/>
      <c r="IO3" s="75"/>
      <c r="IP3" s="75"/>
      <c r="IQ3" s="75"/>
      <c r="IR3" s="75"/>
      <c r="IS3" s="75"/>
      <c r="IT3" s="75"/>
      <c r="IU3" s="75"/>
      <c r="IV3" s="75"/>
      <c r="IW3" s="75"/>
      <c r="IX3" s="75"/>
      <c r="IY3" s="75"/>
      <c r="IZ3" s="75"/>
      <c r="JA3" s="75"/>
      <c r="JB3" s="75"/>
      <c r="JC3" s="75"/>
      <c r="JD3" s="75"/>
      <c r="JE3" s="75"/>
      <c r="JF3" s="76"/>
      <c r="JG3" s="77"/>
      <c r="JH3" s="78"/>
      <c r="JI3" s="78"/>
      <c r="JJ3" s="78"/>
      <c r="JK3" s="78"/>
      <c r="JL3" s="78"/>
      <c r="JM3" s="75"/>
      <c r="JN3" s="75"/>
      <c r="JO3" s="56" t="s">
        <v>27</v>
      </c>
      <c r="JP3" s="56"/>
      <c r="JQ3" s="56"/>
      <c r="JR3" s="56"/>
      <c r="JS3" s="56"/>
      <c r="JT3" s="56"/>
      <c r="JU3" s="56"/>
      <c r="JV3" s="56"/>
      <c r="JW3" s="56"/>
      <c r="JX3" s="56"/>
      <c r="JY3" s="56"/>
      <c r="JZ3" s="56"/>
      <c r="KA3" s="56"/>
      <c r="KB3" s="56"/>
      <c r="KC3" s="56"/>
      <c r="KD3" s="56"/>
      <c r="KE3" s="56"/>
      <c r="KF3" s="56"/>
      <c r="KG3" s="56"/>
      <c r="KH3" s="56"/>
      <c r="KI3" s="56"/>
      <c r="KJ3" s="57" t="s">
        <v>23</v>
      </c>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7"/>
      <c r="LV3" s="58" t="s">
        <v>24</v>
      </c>
      <c r="LW3" s="79"/>
      <c r="LX3" s="80"/>
      <c r="LY3" s="80"/>
      <c r="LZ3" s="80"/>
      <c r="MA3" s="80"/>
      <c r="MB3" s="80"/>
      <c r="MC3" s="80"/>
      <c r="MD3" s="61"/>
      <c r="ME3" s="81"/>
      <c r="MF3" s="82"/>
      <c r="MG3" s="82"/>
      <c r="MH3" s="82"/>
      <c r="MI3" s="82"/>
      <c r="MJ3" s="82"/>
      <c r="MK3" s="82"/>
      <c r="ML3" s="82"/>
      <c r="MM3" s="82"/>
      <c r="MN3" s="82"/>
      <c r="MO3" s="82"/>
      <c r="MP3" s="82"/>
      <c r="MQ3" s="82"/>
      <c r="MR3" s="82"/>
      <c r="MS3" s="83"/>
    </row>
    <row r="4" spans="1:357"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758</v>
      </c>
      <c r="U4" s="84" t="s">
        <v>47</v>
      </c>
      <c r="V4" s="84" t="s">
        <v>47</v>
      </c>
      <c r="W4" s="84" t="s">
        <v>47</v>
      </c>
      <c r="X4" s="84" t="s">
        <v>47</v>
      </c>
      <c r="Y4" s="84" t="s">
        <v>47</v>
      </c>
      <c r="Z4" s="84" t="s">
        <v>47</v>
      </c>
      <c r="AA4" s="84" t="s">
        <v>47</v>
      </c>
      <c r="AB4" s="84" t="s">
        <v>48</v>
      </c>
      <c r="AC4" s="84" t="s">
        <v>49</v>
      </c>
      <c r="AD4" s="84" t="s">
        <v>50</v>
      </c>
      <c r="AE4" s="84" t="s">
        <v>51</v>
      </c>
      <c r="AF4" s="84" t="s">
        <v>52</v>
      </c>
      <c r="AG4" s="84" t="s">
        <v>53</v>
      </c>
      <c r="AH4" s="84" t="s">
        <v>54</v>
      </c>
      <c r="AI4" s="84" t="s">
        <v>55</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56</v>
      </c>
      <c r="CB4" s="84" t="s">
        <v>57</v>
      </c>
      <c r="CC4" s="84" t="s">
        <v>58</v>
      </c>
      <c r="CD4" s="84" t="s">
        <v>59</v>
      </c>
      <c r="CE4" s="84" t="s">
        <v>60</v>
      </c>
      <c r="CF4" s="84" t="s">
        <v>61</v>
      </c>
      <c r="CG4" s="84" t="s">
        <v>62</v>
      </c>
      <c r="CH4" s="84" t="s">
        <v>63</v>
      </c>
      <c r="CI4" s="84" t="s">
        <v>64</v>
      </c>
      <c r="CJ4" s="84" t="s">
        <v>65</v>
      </c>
      <c r="CK4" s="84" t="s">
        <v>66</v>
      </c>
      <c r="CL4" s="84" t="s">
        <v>67</v>
      </c>
      <c r="CM4" s="84" t="s">
        <v>68</v>
      </c>
      <c r="CN4" s="84" t="s">
        <v>68</v>
      </c>
      <c r="CO4" s="84" t="s">
        <v>68</v>
      </c>
      <c r="CP4" s="84" t="s">
        <v>68</v>
      </c>
      <c r="CQ4" s="84" t="s">
        <v>68</v>
      </c>
      <c r="CR4" s="84" t="s">
        <v>68</v>
      </c>
      <c r="CS4" s="84" t="s">
        <v>68</v>
      </c>
      <c r="CT4" s="84" t="s">
        <v>68</v>
      </c>
      <c r="CU4" s="84" t="s">
        <v>68</v>
      </c>
      <c r="CV4" s="84" t="s">
        <v>68</v>
      </c>
      <c r="CW4" s="84" t="s">
        <v>68</v>
      </c>
      <c r="CX4" s="84" t="s">
        <v>68</v>
      </c>
      <c r="CY4" s="84" t="s">
        <v>69</v>
      </c>
      <c r="CZ4" s="84" t="s">
        <v>70</v>
      </c>
      <c r="DA4" s="84" t="s">
        <v>71</v>
      </c>
      <c r="DB4" s="84" t="s">
        <v>72</v>
      </c>
      <c r="DC4" s="84" t="s">
        <v>73</v>
      </c>
      <c r="DD4" s="84" t="s">
        <v>74</v>
      </c>
      <c r="DE4" s="84" t="s">
        <v>75</v>
      </c>
      <c r="DF4" s="84" t="s">
        <v>76</v>
      </c>
      <c r="DG4" s="84" t="s">
        <v>77</v>
      </c>
      <c r="DH4" s="84" t="s">
        <v>78</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79</v>
      </c>
      <c r="EG4" s="84" t="s">
        <v>80</v>
      </c>
      <c r="EH4" s="84" t="s">
        <v>80</v>
      </c>
      <c r="EI4" s="84" t="s">
        <v>80</v>
      </c>
      <c r="EJ4" s="84" t="s">
        <v>80</v>
      </c>
      <c r="EK4" s="84" t="s">
        <v>80</v>
      </c>
      <c r="EL4" s="84" t="s">
        <v>81</v>
      </c>
      <c r="EM4" s="84" t="s">
        <v>82</v>
      </c>
      <c r="EN4" s="84" t="s">
        <v>83</v>
      </c>
      <c r="EO4" s="84" t="s">
        <v>84</v>
      </c>
      <c r="EP4" s="84" t="s">
        <v>85</v>
      </c>
      <c r="EQ4" s="84" t="s">
        <v>86</v>
      </c>
      <c r="ER4" s="84" t="s">
        <v>87</v>
      </c>
      <c r="ES4" s="84" t="s">
        <v>88</v>
      </c>
      <c r="ET4" s="84" t="s">
        <v>89</v>
      </c>
      <c r="EU4" s="84" t="s">
        <v>90</v>
      </c>
      <c r="EV4" s="84" t="s">
        <v>91</v>
      </c>
      <c r="EW4" s="84" t="s">
        <v>92</v>
      </c>
      <c r="EX4" s="84" t="s">
        <v>93</v>
      </c>
      <c r="EY4" s="84" t="s">
        <v>94</v>
      </c>
      <c r="EZ4" s="84" t="s">
        <v>94</v>
      </c>
      <c r="FA4" s="84" t="s">
        <v>94</v>
      </c>
      <c r="FB4" s="84" t="s">
        <v>94</v>
      </c>
      <c r="FC4" s="84" t="s">
        <v>94</v>
      </c>
      <c r="FD4" s="84" t="s">
        <v>94</v>
      </c>
      <c r="FE4" s="84" t="s">
        <v>94</v>
      </c>
      <c r="FF4" s="84" t="s">
        <v>94</v>
      </c>
      <c r="FG4" s="84" t="s">
        <v>94</v>
      </c>
      <c r="FH4" s="84" t="s">
        <v>94</v>
      </c>
      <c r="FI4" s="84" t="s">
        <v>94</v>
      </c>
      <c r="FJ4" s="84" t="s">
        <v>95</v>
      </c>
      <c r="FK4" s="84" t="s">
        <v>96</v>
      </c>
      <c r="FL4" s="84" t="s">
        <v>97</v>
      </c>
      <c r="FM4" s="84" t="s">
        <v>98</v>
      </c>
      <c r="FN4" s="84" t="s">
        <v>99</v>
      </c>
      <c r="FO4" s="84" t="s">
        <v>99</v>
      </c>
      <c r="FP4" s="84" t="s">
        <v>99</v>
      </c>
      <c r="FQ4" s="84" t="s">
        <v>99</v>
      </c>
      <c r="FR4" s="84" t="s">
        <v>100</v>
      </c>
      <c r="FS4" s="84" t="s">
        <v>101</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102</v>
      </c>
      <c r="GP4" s="84" t="s">
        <v>103</v>
      </c>
      <c r="GQ4" s="84" t="s">
        <v>104</v>
      </c>
      <c r="GR4" s="84" t="s">
        <v>105</v>
      </c>
      <c r="GS4" s="84" t="s">
        <v>106</v>
      </c>
      <c r="GT4" s="84" t="s">
        <v>107</v>
      </c>
      <c r="GU4" s="84" t="s">
        <v>107</v>
      </c>
      <c r="GV4" s="84" t="s">
        <v>107</v>
      </c>
      <c r="GW4" s="84" t="s">
        <v>107</v>
      </c>
      <c r="GX4" s="84" t="s">
        <v>107</v>
      </c>
      <c r="GY4" s="84" t="s">
        <v>108</v>
      </c>
      <c r="GZ4" s="84" t="s">
        <v>109</v>
      </c>
      <c r="HA4" s="84" t="s">
        <v>110</v>
      </c>
      <c r="HB4" s="84" t="s">
        <v>111</v>
      </c>
      <c r="HC4" s="84" t="s">
        <v>112</v>
      </c>
      <c r="HD4" s="84" t="s">
        <v>113</v>
      </c>
      <c r="HE4" s="84" t="s">
        <v>113</v>
      </c>
      <c r="HF4" s="84" t="s">
        <v>113</v>
      </c>
      <c r="HG4" s="84" t="s">
        <v>114</v>
      </c>
      <c r="HH4" s="84" t="s">
        <v>115</v>
      </c>
      <c r="HI4" s="84" t="s">
        <v>116</v>
      </c>
      <c r="HJ4" s="84" t="s">
        <v>117</v>
      </c>
      <c r="HK4" s="84" t="s">
        <v>118</v>
      </c>
      <c r="HL4" s="84" t="s">
        <v>119</v>
      </c>
      <c r="HM4" s="84" t="s">
        <v>120</v>
      </c>
      <c r="HN4" s="84" t="s">
        <v>121</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122</v>
      </c>
      <c r="IL4" s="84" t="s">
        <v>123</v>
      </c>
      <c r="IM4" s="84" t="s">
        <v>124</v>
      </c>
      <c r="IN4" s="84" t="s">
        <v>125</v>
      </c>
      <c r="IO4" s="84" t="s">
        <v>126</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4" t="s">
        <v>127</v>
      </c>
      <c r="JF4" s="85" t="s">
        <v>128</v>
      </c>
      <c r="JG4" s="84" t="s">
        <v>129</v>
      </c>
      <c r="JH4" s="84" t="s">
        <v>130</v>
      </c>
      <c r="JI4" s="84" t="s">
        <v>131</v>
      </c>
      <c r="JJ4" s="84" t="s">
        <v>132</v>
      </c>
      <c r="JK4" s="84" t="s">
        <v>133</v>
      </c>
      <c r="JL4" s="84" t="s">
        <v>133</v>
      </c>
      <c r="JM4" s="84" t="s">
        <v>134</v>
      </c>
      <c r="JN4" s="84" t="s">
        <v>135</v>
      </c>
      <c r="JO4" s="84" t="s">
        <v>136</v>
      </c>
      <c r="JP4" s="84" t="s">
        <v>137</v>
      </c>
      <c r="JQ4" s="84" t="s">
        <v>138</v>
      </c>
      <c r="JR4" s="84" t="s">
        <v>139</v>
      </c>
      <c r="JS4" s="84" t="s">
        <v>140</v>
      </c>
      <c r="JT4" s="84" t="s">
        <v>141</v>
      </c>
      <c r="JU4" s="84" t="s">
        <v>142</v>
      </c>
      <c r="JV4" s="84" t="s">
        <v>143</v>
      </c>
      <c r="JW4" s="84" t="s">
        <v>144</v>
      </c>
      <c r="JX4" s="84" t="s">
        <v>145</v>
      </c>
      <c r="JY4" s="84" t="s">
        <v>145</v>
      </c>
      <c r="JZ4" s="84" t="s">
        <v>145</v>
      </c>
      <c r="KA4" s="84" t="s">
        <v>145</v>
      </c>
      <c r="KB4" s="84" t="s">
        <v>145</v>
      </c>
      <c r="KC4" s="84" t="s">
        <v>145</v>
      </c>
      <c r="KD4" s="84" t="s">
        <v>145</v>
      </c>
      <c r="KE4" s="84" t="s">
        <v>145</v>
      </c>
      <c r="KF4" s="84" t="s">
        <v>145</v>
      </c>
      <c r="KG4" s="84" t="s">
        <v>145</v>
      </c>
      <c r="KH4" s="84" t="s">
        <v>145</v>
      </c>
      <c r="KI4" s="84" t="s">
        <v>145</v>
      </c>
      <c r="KJ4" s="84" t="s">
        <v>146</v>
      </c>
      <c r="KK4" s="84" t="s">
        <v>147</v>
      </c>
      <c r="KL4" s="84" t="s">
        <v>148</v>
      </c>
      <c r="KM4" s="84" t="s">
        <v>149</v>
      </c>
      <c r="KN4" s="84" t="s">
        <v>150</v>
      </c>
      <c r="KO4" s="84" t="s">
        <v>151</v>
      </c>
      <c r="KP4" s="84" t="s">
        <v>152</v>
      </c>
      <c r="KQ4" s="84" t="s">
        <v>153</v>
      </c>
      <c r="KR4" s="84" t="s">
        <v>154</v>
      </c>
      <c r="KS4" s="84" t="s">
        <v>155</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156</v>
      </c>
      <c r="LV4" s="84" t="s">
        <v>157</v>
      </c>
      <c r="LW4" s="84" t="s">
        <v>158</v>
      </c>
      <c r="LX4" s="84" t="s">
        <v>159</v>
      </c>
      <c r="LY4" s="84" t="s">
        <v>160</v>
      </c>
      <c r="LZ4" s="84" t="s">
        <v>161</v>
      </c>
      <c r="MA4" s="84" t="s">
        <v>162</v>
      </c>
      <c r="MB4" s="84" t="s">
        <v>163</v>
      </c>
      <c r="MC4" s="84" t="s">
        <v>164</v>
      </c>
      <c r="MD4" s="84" t="s">
        <v>165</v>
      </c>
      <c r="ME4" s="84" t="s">
        <v>166</v>
      </c>
      <c r="MF4" s="84" t="s">
        <v>167</v>
      </c>
      <c r="MG4" s="84" t="s">
        <v>168</v>
      </c>
      <c r="MH4" s="84" t="s">
        <v>169</v>
      </c>
      <c r="MI4" s="86" t="s">
        <v>170</v>
      </c>
      <c r="MJ4" s="86" t="s">
        <v>170</v>
      </c>
      <c r="MK4" s="86" t="s">
        <v>170</v>
      </c>
      <c r="ML4" s="86" t="s">
        <v>170</v>
      </c>
      <c r="MM4" s="86" t="s">
        <v>170</v>
      </c>
      <c r="MN4" s="86" t="s">
        <v>170</v>
      </c>
      <c r="MO4" s="86" t="s">
        <v>170</v>
      </c>
      <c r="MP4" s="86" t="s">
        <v>170</v>
      </c>
      <c r="MQ4" s="86" t="s">
        <v>170</v>
      </c>
      <c r="MR4" s="86" t="s">
        <v>170</v>
      </c>
      <c r="MS4" s="86" t="s">
        <v>170</v>
      </c>
    </row>
    <row r="5" spans="1:357" s="18" customFormat="1" ht="59.25" customHeight="1" x14ac:dyDescent="0.25">
      <c r="A5" s="88" t="s">
        <v>171</v>
      </c>
      <c r="B5" s="88" t="s">
        <v>172</v>
      </c>
      <c r="C5" s="88" t="s">
        <v>173</v>
      </c>
      <c r="D5" s="88" t="s">
        <v>757</v>
      </c>
      <c r="E5" s="88" t="s">
        <v>174</v>
      </c>
      <c r="F5" s="88" t="s">
        <v>175</v>
      </c>
      <c r="G5" s="88" t="s">
        <v>176</v>
      </c>
      <c r="H5" s="88" t="s">
        <v>177</v>
      </c>
      <c r="I5" s="88" t="s">
        <v>178</v>
      </c>
      <c r="J5" s="88" t="s">
        <v>179</v>
      </c>
      <c r="K5" s="88" t="s">
        <v>180</v>
      </c>
      <c r="L5" s="88" t="s">
        <v>181</v>
      </c>
      <c r="M5" s="88" t="s">
        <v>182</v>
      </c>
      <c r="N5" s="88" t="s">
        <v>183</v>
      </c>
      <c r="O5" s="88" t="s">
        <v>184</v>
      </c>
      <c r="P5" s="88" t="s">
        <v>185</v>
      </c>
      <c r="Q5" s="89" t="s">
        <v>186</v>
      </c>
      <c r="R5" s="88" t="s">
        <v>187</v>
      </c>
      <c r="S5" s="88" t="s">
        <v>188</v>
      </c>
      <c r="T5" s="89" t="s">
        <v>189</v>
      </c>
      <c r="U5" s="90" t="s">
        <v>190</v>
      </c>
      <c r="V5" s="90" t="s">
        <v>191</v>
      </c>
      <c r="W5" s="91" t="s">
        <v>192</v>
      </c>
      <c r="X5" s="91" t="s">
        <v>193</v>
      </c>
      <c r="Y5" s="92" t="s">
        <v>194</v>
      </c>
      <c r="Z5" s="91" t="s">
        <v>195</v>
      </c>
      <c r="AA5" s="91" t="s">
        <v>196</v>
      </c>
      <c r="AB5" s="88" t="s">
        <v>197</v>
      </c>
      <c r="AC5" s="88" t="s">
        <v>198</v>
      </c>
      <c r="AD5" s="88" t="s">
        <v>199</v>
      </c>
      <c r="AE5" s="88" t="s">
        <v>200</v>
      </c>
      <c r="AF5" s="88" t="s">
        <v>201</v>
      </c>
      <c r="AG5" s="88" t="s">
        <v>202</v>
      </c>
      <c r="AH5" s="88" t="s">
        <v>203</v>
      </c>
      <c r="AI5" s="88" t="s">
        <v>204</v>
      </c>
      <c r="AJ5" s="93" t="s">
        <v>205</v>
      </c>
      <c r="AK5" s="93" t="s">
        <v>206</v>
      </c>
      <c r="AL5" s="93" t="s">
        <v>207</v>
      </c>
      <c r="AM5" s="93" t="s">
        <v>208</v>
      </c>
      <c r="AN5" s="93" t="s">
        <v>209</v>
      </c>
      <c r="AO5" s="92" t="s">
        <v>210</v>
      </c>
      <c r="AP5" s="92" t="s">
        <v>211</v>
      </c>
      <c r="AQ5" s="92" t="s">
        <v>212</v>
      </c>
      <c r="AR5" s="92" t="s">
        <v>213</v>
      </c>
      <c r="AS5" s="92" t="s">
        <v>214</v>
      </c>
      <c r="AT5" s="92" t="s">
        <v>215</v>
      </c>
      <c r="AU5" s="92" t="s">
        <v>216</v>
      </c>
      <c r="AV5" s="92" t="s">
        <v>217</v>
      </c>
      <c r="AW5" s="92" t="s">
        <v>218</v>
      </c>
      <c r="AX5" s="92" t="s">
        <v>219</v>
      </c>
      <c r="AY5" s="92" t="s">
        <v>220</v>
      </c>
      <c r="AZ5" s="92" t="s">
        <v>221</v>
      </c>
      <c r="BA5" s="92" t="s">
        <v>222</v>
      </c>
      <c r="BB5" s="92" t="s">
        <v>223</v>
      </c>
      <c r="BC5" s="92" t="s">
        <v>224</v>
      </c>
      <c r="BD5" s="92" t="s">
        <v>225</v>
      </c>
      <c r="BE5" s="92" t="s">
        <v>226</v>
      </c>
      <c r="BF5" s="92" t="s">
        <v>227</v>
      </c>
      <c r="BG5" s="92" t="s">
        <v>228</v>
      </c>
      <c r="BH5" s="92" t="s">
        <v>229</v>
      </c>
      <c r="BI5" s="92" t="s">
        <v>230</v>
      </c>
      <c r="BJ5" s="92" t="s">
        <v>231</v>
      </c>
      <c r="BK5" s="92" t="s">
        <v>232</v>
      </c>
      <c r="BL5" s="92" t="s">
        <v>233</v>
      </c>
      <c r="BM5" s="92" t="s">
        <v>234</v>
      </c>
      <c r="BN5" s="92" t="s">
        <v>235</v>
      </c>
      <c r="BO5" s="92" t="s">
        <v>236</v>
      </c>
      <c r="BP5" s="92" t="s">
        <v>237</v>
      </c>
      <c r="BQ5" s="92" t="s">
        <v>238</v>
      </c>
      <c r="BR5" s="92" t="s">
        <v>239</v>
      </c>
      <c r="BS5" s="93" t="s">
        <v>240</v>
      </c>
      <c r="BT5" s="93" t="s">
        <v>241</v>
      </c>
      <c r="BU5" s="92" t="s">
        <v>242</v>
      </c>
      <c r="BV5" s="92" t="s">
        <v>243</v>
      </c>
      <c r="BW5" s="92" t="s">
        <v>244</v>
      </c>
      <c r="BX5" s="92" t="s">
        <v>245</v>
      </c>
      <c r="BY5" s="92" t="s">
        <v>246</v>
      </c>
      <c r="BZ5" s="92" t="s">
        <v>247</v>
      </c>
      <c r="CA5" s="93" t="s">
        <v>248</v>
      </c>
      <c r="CB5" s="88" t="s">
        <v>249</v>
      </c>
      <c r="CC5" s="92" t="s">
        <v>250</v>
      </c>
      <c r="CD5" s="88" t="s">
        <v>251</v>
      </c>
      <c r="CE5" s="88" t="s">
        <v>252</v>
      </c>
      <c r="CF5" s="88" t="s">
        <v>253</v>
      </c>
      <c r="CG5" s="88" t="s">
        <v>254</v>
      </c>
      <c r="CH5" s="88" t="s">
        <v>255</v>
      </c>
      <c r="CI5" s="88" t="s">
        <v>256</v>
      </c>
      <c r="CJ5" s="88" t="s">
        <v>257</v>
      </c>
      <c r="CK5" s="88" t="s">
        <v>258</v>
      </c>
      <c r="CL5" s="88" t="s">
        <v>259</v>
      </c>
      <c r="CM5" s="92" t="s">
        <v>260</v>
      </c>
      <c r="CN5" s="92" t="s">
        <v>261</v>
      </c>
      <c r="CO5" s="92" t="s">
        <v>262</v>
      </c>
      <c r="CP5" s="92" t="s">
        <v>263</v>
      </c>
      <c r="CQ5" s="92" t="s">
        <v>264</v>
      </c>
      <c r="CR5" s="92" t="s">
        <v>265</v>
      </c>
      <c r="CS5" s="92" t="s">
        <v>266</v>
      </c>
      <c r="CT5" s="92" t="s">
        <v>267</v>
      </c>
      <c r="CU5" s="92" t="s">
        <v>268</v>
      </c>
      <c r="CV5" s="92" t="s">
        <v>269</v>
      </c>
      <c r="CW5" s="92" t="s">
        <v>270</v>
      </c>
      <c r="CX5" s="92" t="s">
        <v>271</v>
      </c>
      <c r="CY5" s="88" t="s">
        <v>272</v>
      </c>
      <c r="CZ5" s="88" t="s">
        <v>273</v>
      </c>
      <c r="DA5" s="88" t="s">
        <v>274</v>
      </c>
      <c r="DB5" s="88" t="s">
        <v>275</v>
      </c>
      <c r="DC5" s="88" t="s">
        <v>276</v>
      </c>
      <c r="DD5" s="88" t="s">
        <v>277</v>
      </c>
      <c r="DE5" s="88" t="s">
        <v>278</v>
      </c>
      <c r="DF5" s="88" t="s">
        <v>279</v>
      </c>
      <c r="DG5" s="88" t="s">
        <v>280</v>
      </c>
      <c r="DH5" s="88" t="s">
        <v>281</v>
      </c>
      <c r="DI5" s="92" t="s">
        <v>282</v>
      </c>
      <c r="DJ5" s="92" t="s">
        <v>283</v>
      </c>
      <c r="DK5" s="92" t="s">
        <v>284</v>
      </c>
      <c r="DL5" s="92" t="s">
        <v>285</v>
      </c>
      <c r="DM5" s="92" t="s">
        <v>286</v>
      </c>
      <c r="DN5" s="92" t="s">
        <v>287</v>
      </c>
      <c r="DO5" s="92" t="s">
        <v>288</v>
      </c>
      <c r="DP5" s="92" t="s">
        <v>289</v>
      </c>
      <c r="DQ5" s="92" t="s">
        <v>290</v>
      </c>
      <c r="DR5" s="92" t="s">
        <v>291</v>
      </c>
      <c r="DS5" s="92" t="s">
        <v>292</v>
      </c>
      <c r="DT5" s="92" t="s">
        <v>293</v>
      </c>
      <c r="DU5" s="92" t="s">
        <v>294</v>
      </c>
      <c r="DV5" s="92" t="s">
        <v>295</v>
      </c>
      <c r="DW5" s="92" t="s">
        <v>296</v>
      </c>
      <c r="DX5" s="92" t="s">
        <v>297</v>
      </c>
      <c r="DY5" s="92" t="s">
        <v>298</v>
      </c>
      <c r="DZ5" s="92" t="s">
        <v>299</v>
      </c>
      <c r="EA5" s="92" t="s">
        <v>300</v>
      </c>
      <c r="EB5" s="92" t="s">
        <v>301</v>
      </c>
      <c r="EC5" s="92" t="s">
        <v>302</v>
      </c>
      <c r="ED5" s="92" t="s">
        <v>303</v>
      </c>
      <c r="EE5" s="92" t="s">
        <v>304</v>
      </c>
      <c r="EF5" s="92" t="s">
        <v>305</v>
      </c>
      <c r="EG5" s="92" t="s">
        <v>306</v>
      </c>
      <c r="EH5" s="92" t="s">
        <v>307</v>
      </c>
      <c r="EI5" s="92" t="s">
        <v>308</v>
      </c>
      <c r="EJ5" s="92" t="s">
        <v>309</v>
      </c>
      <c r="EK5" s="92" t="s">
        <v>310</v>
      </c>
      <c r="EL5" s="88" t="s">
        <v>311</v>
      </c>
      <c r="EM5" s="88" t="s">
        <v>312</v>
      </c>
      <c r="EN5" s="88" t="s">
        <v>313</v>
      </c>
      <c r="EO5" s="88" t="s">
        <v>314</v>
      </c>
      <c r="EP5" s="88" t="s">
        <v>315</v>
      </c>
      <c r="EQ5" s="88" t="s">
        <v>316</v>
      </c>
      <c r="ER5" s="88" t="s">
        <v>317</v>
      </c>
      <c r="ES5" s="92" t="s">
        <v>318</v>
      </c>
      <c r="ET5" s="92" t="s">
        <v>319</v>
      </c>
      <c r="EU5" s="88" t="s">
        <v>320</v>
      </c>
      <c r="EV5" s="88" t="s">
        <v>321</v>
      </c>
      <c r="EW5" s="88" t="s">
        <v>322</v>
      </c>
      <c r="EX5" s="88" t="s">
        <v>323</v>
      </c>
      <c r="EY5" s="94" t="s">
        <v>324</v>
      </c>
      <c r="EZ5" s="94" t="s">
        <v>325</v>
      </c>
      <c r="FA5" s="94" t="s">
        <v>326</v>
      </c>
      <c r="FB5" s="94" t="s">
        <v>327</v>
      </c>
      <c r="FC5" s="94" t="s">
        <v>328</v>
      </c>
      <c r="FD5" s="94" t="s">
        <v>329</v>
      </c>
      <c r="FE5" s="94" t="s">
        <v>330</v>
      </c>
      <c r="FF5" s="94" t="s">
        <v>331</v>
      </c>
      <c r="FG5" s="94" t="s">
        <v>332</v>
      </c>
      <c r="FH5" s="94" t="s">
        <v>333</v>
      </c>
      <c r="FI5" s="94" t="s">
        <v>334</v>
      </c>
      <c r="FJ5" s="88" t="s">
        <v>335</v>
      </c>
      <c r="FK5" s="88" t="s">
        <v>336</v>
      </c>
      <c r="FL5" s="88" t="s">
        <v>337</v>
      </c>
      <c r="FM5" s="88" t="s">
        <v>338</v>
      </c>
      <c r="FN5" s="95" t="s">
        <v>339</v>
      </c>
      <c r="FO5" s="95" t="s">
        <v>340</v>
      </c>
      <c r="FP5" s="95" t="s">
        <v>341</v>
      </c>
      <c r="FQ5" s="95" t="s">
        <v>342</v>
      </c>
      <c r="FR5" s="88" t="s">
        <v>343</v>
      </c>
      <c r="FS5" s="88" t="s">
        <v>344</v>
      </c>
      <c r="FT5" s="93" t="s">
        <v>345</v>
      </c>
      <c r="FU5" s="93" t="s">
        <v>346</v>
      </c>
      <c r="FV5" s="93" t="s">
        <v>347</v>
      </c>
      <c r="FW5" s="93" t="s">
        <v>348</v>
      </c>
      <c r="FX5" s="93" t="s">
        <v>349</v>
      </c>
      <c r="FY5" s="93" t="s">
        <v>350</v>
      </c>
      <c r="FZ5" s="93" t="s">
        <v>351</v>
      </c>
      <c r="GA5" s="93" t="s">
        <v>352</v>
      </c>
      <c r="GB5" s="93" t="s">
        <v>353</v>
      </c>
      <c r="GC5" s="93" t="s">
        <v>354</v>
      </c>
      <c r="GD5" s="93" t="s">
        <v>355</v>
      </c>
      <c r="GE5" s="93" t="s">
        <v>356</v>
      </c>
      <c r="GF5" s="93" t="s">
        <v>357</v>
      </c>
      <c r="GG5" s="93" t="s">
        <v>358</v>
      </c>
      <c r="GH5" s="93" t="s">
        <v>359</v>
      </c>
      <c r="GI5" s="93" t="s">
        <v>360</v>
      </c>
      <c r="GJ5" s="93" t="s">
        <v>361</v>
      </c>
      <c r="GK5" s="93" t="s">
        <v>362</v>
      </c>
      <c r="GL5" s="93" t="s">
        <v>363</v>
      </c>
      <c r="GM5" s="93" t="s">
        <v>364</v>
      </c>
      <c r="GN5" s="93" t="s">
        <v>365</v>
      </c>
      <c r="GO5" s="93" t="s">
        <v>366</v>
      </c>
      <c r="GP5" s="96" t="s">
        <v>367</v>
      </c>
      <c r="GQ5" s="97" t="s">
        <v>368</v>
      </c>
      <c r="GR5" s="97" t="s">
        <v>369</v>
      </c>
      <c r="GS5" s="97" t="s">
        <v>370</v>
      </c>
      <c r="GT5" s="93" t="s">
        <v>371</v>
      </c>
      <c r="GU5" s="93" t="s">
        <v>346</v>
      </c>
      <c r="GV5" s="93" t="s">
        <v>372</v>
      </c>
      <c r="GW5" s="93" t="s">
        <v>373</v>
      </c>
      <c r="GX5" s="93" t="s">
        <v>374</v>
      </c>
      <c r="GY5" s="93" t="s">
        <v>375</v>
      </c>
      <c r="GZ5" s="88" t="s">
        <v>376</v>
      </c>
      <c r="HA5" s="88" t="s">
        <v>377</v>
      </c>
      <c r="HB5" s="88" t="s">
        <v>336</v>
      </c>
      <c r="HC5" s="88" t="s">
        <v>378</v>
      </c>
      <c r="HD5" s="90" t="s">
        <v>379</v>
      </c>
      <c r="HE5" s="90" t="s">
        <v>380</v>
      </c>
      <c r="HF5" s="90" t="s">
        <v>381</v>
      </c>
      <c r="HG5" s="88" t="s">
        <v>382</v>
      </c>
      <c r="HH5" s="88" t="s">
        <v>383</v>
      </c>
      <c r="HI5" s="88" t="s">
        <v>384</v>
      </c>
      <c r="HJ5" s="97" t="s">
        <v>385</v>
      </c>
      <c r="HK5" s="97" t="s">
        <v>386</v>
      </c>
      <c r="HL5" s="97" t="s">
        <v>370</v>
      </c>
      <c r="HM5" s="96" t="s">
        <v>387</v>
      </c>
      <c r="HN5" s="88" t="s">
        <v>388</v>
      </c>
      <c r="HO5" s="93" t="s">
        <v>389</v>
      </c>
      <c r="HP5" s="93" t="s">
        <v>390</v>
      </c>
      <c r="HQ5" s="93" t="s">
        <v>391</v>
      </c>
      <c r="HR5" s="93" t="s">
        <v>392</v>
      </c>
      <c r="HS5" s="93" t="s">
        <v>393</v>
      </c>
      <c r="HT5" s="93" t="s">
        <v>394</v>
      </c>
      <c r="HU5" s="93" t="s">
        <v>395</v>
      </c>
      <c r="HV5" s="93" t="s">
        <v>396</v>
      </c>
      <c r="HW5" s="93" t="s">
        <v>397</v>
      </c>
      <c r="HX5" s="93" t="s">
        <v>398</v>
      </c>
      <c r="HY5" s="93" t="s">
        <v>399</v>
      </c>
      <c r="HZ5" s="93" t="s">
        <v>400</v>
      </c>
      <c r="IA5" s="93" t="s">
        <v>401</v>
      </c>
      <c r="IB5" s="93" t="s">
        <v>402</v>
      </c>
      <c r="IC5" s="93" t="s">
        <v>403</v>
      </c>
      <c r="ID5" s="93" t="s">
        <v>404</v>
      </c>
      <c r="IE5" s="93" t="s">
        <v>405</v>
      </c>
      <c r="IF5" s="93" t="s">
        <v>406</v>
      </c>
      <c r="IG5" s="93" t="s">
        <v>407</v>
      </c>
      <c r="IH5" s="93" t="s">
        <v>408</v>
      </c>
      <c r="II5" s="93" t="s">
        <v>409</v>
      </c>
      <c r="IJ5" s="93" t="s">
        <v>410</v>
      </c>
      <c r="IK5" s="93" t="s">
        <v>411</v>
      </c>
      <c r="IL5" s="89" t="s">
        <v>412</v>
      </c>
      <c r="IM5" s="88" t="s">
        <v>413</v>
      </c>
      <c r="IN5" s="88" t="s">
        <v>414</v>
      </c>
      <c r="IO5" s="89" t="s">
        <v>415</v>
      </c>
      <c r="IP5" s="93" t="s">
        <v>341</v>
      </c>
      <c r="IQ5" s="93" t="s">
        <v>342</v>
      </c>
      <c r="IR5" s="93" t="s">
        <v>416</v>
      </c>
      <c r="IS5" s="93" t="s">
        <v>417</v>
      </c>
      <c r="IT5" s="98" t="s">
        <v>418</v>
      </c>
      <c r="IU5" s="99" t="s">
        <v>401</v>
      </c>
      <c r="IV5" s="99" t="s">
        <v>395</v>
      </c>
      <c r="IW5" s="99" t="s">
        <v>396</v>
      </c>
      <c r="IX5" s="99" t="s">
        <v>397</v>
      </c>
      <c r="IY5" s="99" t="s">
        <v>419</v>
      </c>
      <c r="IZ5" s="99" t="s">
        <v>420</v>
      </c>
      <c r="JA5" s="99" t="s">
        <v>421</v>
      </c>
      <c r="JB5" s="99" t="s">
        <v>422</v>
      </c>
      <c r="JC5" s="99" t="s">
        <v>423</v>
      </c>
      <c r="JD5" s="99" t="s">
        <v>399</v>
      </c>
      <c r="JE5" s="99" t="s">
        <v>424</v>
      </c>
      <c r="JF5" s="99" t="s">
        <v>425</v>
      </c>
      <c r="JG5" s="88" t="s">
        <v>426</v>
      </c>
      <c r="JH5" s="89" t="s">
        <v>427</v>
      </c>
      <c r="JI5" s="89" t="s">
        <v>336</v>
      </c>
      <c r="JJ5" s="88" t="s">
        <v>428</v>
      </c>
      <c r="JK5" s="93" t="s">
        <v>429</v>
      </c>
      <c r="JL5" s="93" t="s">
        <v>250</v>
      </c>
      <c r="JM5" s="88" t="s">
        <v>430</v>
      </c>
      <c r="JN5" s="88" t="s">
        <v>431</v>
      </c>
      <c r="JO5" s="88" t="s">
        <v>251</v>
      </c>
      <c r="JP5" s="88" t="s">
        <v>252</v>
      </c>
      <c r="JQ5" s="88" t="s">
        <v>253</v>
      </c>
      <c r="JR5" s="88" t="s">
        <v>254</v>
      </c>
      <c r="JS5" s="88" t="s">
        <v>255</v>
      </c>
      <c r="JT5" s="88" t="s">
        <v>256</v>
      </c>
      <c r="JU5" s="88" t="s">
        <v>257</v>
      </c>
      <c r="JV5" s="88" t="s">
        <v>258</v>
      </c>
      <c r="JW5" s="88" t="s">
        <v>259</v>
      </c>
      <c r="JX5" s="100" t="s">
        <v>260</v>
      </c>
      <c r="JY5" s="100" t="s">
        <v>261</v>
      </c>
      <c r="JZ5" s="100" t="s">
        <v>432</v>
      </c>
      <c r="KA5" s="100" t="s">
        <v>433</v>
      </c>
      <c r="KB5" s="100" t="s">
        <v>434</v>
      </c>
      <c r="KC5" s="100" t="s">
        <v>435</v>
      </c>
      <c r="KD5" s="100" t="s">
        <v>436</v>
      </c>
      <c r="KE5" s="100" t="s">
        <v>437</v>
      </c>
      <c r="KF5" s="100" t="s">
        <v>438</v>
      </c>
      <c r="KG5" s="100" t="s">
        <v>439</v>
      </c>
      <c r="KH5" s="100" t="s">
        <v>440</v>
      </c>
      <c r="KI5" s="100" t="s">
        <v>441</v>
      </c>
      <c r="KJ5" s="88" t="s">
        <v>272</v>
      </c>
      <c r="KK5" s="88" t="s">
        <v>273</v>
      </c>
      <c r="KL5" s="88" t="s">
        <v>274</v>
      </c>
      <c r="KM5" s="88" t="s">
        <v>275</v>
      </c>
      <c r="KN5" s="88" t="s">
        <v>276</v>
      </c>
      <c r="KO5" s="88" t="s">
        <v>277</v>
      </c>
      <c r="KP5" s="88" t="s">
        <v>278</v>
      </c>
      <c r="KQ5" s="88" t="s">
        <v>279</v>
      </c>
      <c r="KR5" s="88" t="s">
        <v>280</v>
      </c>
      <c r="KS5" s="88" t="s">
        <v>281</v>
      </c>
      <c r="KT5" s="100" t="s">
        <v>442</v>
      </c>
      <c r="KU5" s="100" t="s">
        <v>443</v>
      </c>
      <c r="KV5" s="100" t="s">
        <v>444</v>
      </c>
      <c r="KW5" s="100" t="s">
        <v>445</v>
      </c>
      <c r="KX5" s="100" t="s">
        <v>446</v>
      </c>
      <c r="KY5" s="100" t="s">
        <v>447</v>
      </c>
      <c r="KZ5" s="100" t="s">
        <v>448</v>
      </c>
      <c r="LA5" s="100" t="s">
        <v>449</v>
      </c>
      <c r="LB5" s="100" t="s">
        <v>450</v>
      </c>
      <c r="LC5" s="100" t="s">
        <v>451</v>
      </c>
      <c r="LD5" s="100" t="s">
        <v>452</v>
      </c>
      <c r="LE5" s="100" t="s">
        <v>453</v>
      </c>
      <c r="LF5" s="100" t="s">
        <v>454</v>
      </c>
      <c r="LG5" s="100" t="s">
        <v>455</v>
      </c>
      <c r="LH5" s="100" t="s">
        <v>456</v>
      </c>
      <c r="LI5" s="100" t="s">
        <v>457</v>
      </c>
      <c r="LJ5" s="100" t="s">
        <v>458</v>
      </c>
      <c r="LK5" s="100" t="s">
        <v>459</v>
      </c>
      <c r="LL5" s="100" t="s">
        <v>460</v>
      </c>
      <c r="LM5" s="100" t="s">
        <v>461</v>
      </c>
      <c r="LN5" s="100" t="s">
        <v>462</v>
      </c>
      <c r="LO5" s="100" t="s">
        <v>463</v>
      </c>
      <c r="LP5" s="100" t="s">
        <v>464</v>
      </c>
      <c r="LQ5" s="100" t="s">
        <v>465</v>
      </c>
      <c r="LR5" s="100" t="s">
        <v>466</v>
      </c>
      <c r="LS5" s="100" t="s">
        <v>467</v>
      </c>
      <c r="LT5" s="100" t="s">
        <v>468</v>
      </c>
      <c r="LU5" s="100" t="s">
        <v>469</v>
      </c>
      <c r="LV5" s="100" t="s">
        <v>470</v>
      </c>
      <c r="LW5" s="88" t="s">
        <v>311</v>
      </c>
      <c r="LX5" s="88" t="s">
        <v>312</v>
      </c>
      <c r="LY5" s="88" t="s">
        <v>313</v>
      </c>
      <c r="LZ5" s="88" t="s">
        <v>314</v>
      </c>
      <c r="MA5" s="88" t="s">
        <v>315</v>
      </c>
      <c r="MB5" s="88" t="s">
        <v>316</v>
      </c>
      <c r="MC5" s="88" t="s">
        <v>317</v>
      </c>
      <c r="MD5" s="100" t="s">
        <v>471</v>
      </c>
      <c r="ME5" s="88" t="s">
        <v>320</v>
      </c>
      <c r="MF5" s="88" t="s">
        <v>321</v>
      </c>
      <c r="MG5" s="88" t="s">
        <v>322</v>
      </c>
      <c r="MH5" s="101" t="s">
        <v>323</v>
      </c>
      <c r="MI5" s="102" t="s">
        <v>472</v>
      </c>
      <c r="MJ5" s="102" t="s">
        <v>473</v>
      </c>
      <c r="MK5" s="102" t="s">
        <v>474</v>
      </c>
      <c r="ML5" s="102" t="s">
        <v>475</v>
      </c>
      <c r="MM5" s="102" t="s">
        <v>476</v>
      </c>
      <c r="MN5" s="102" t="s">
        <v>477</v>
      </c>
      <c r="MO5" s="102" t="s">
        <v>478</v>
      </c>
      <c r="MP5" s="102" t="s">
        <v>479</v>
      </c>
      <c r="MQ5" s="102" t="s">
        <v>480</v>
      </c>
      <c r="MR5" s="102" t="s">
        <v>481</v>
      </c>
      <c r="MS5" s="102" t="s">
        <v>482</v>
      </c>
    </row>
    <row r="6" spans="1:357" ht="37.200000000000003" customHeight="1" x14ac:dyDescent="0.3">
      <c r="A6" s="171">
        <v>1</v>
      </c>
      <c r="B6" s="171" t="s">
        <v>483</v>
      </c>
      <c r="C6" s="171" t="s">
        <v>484</v>
      </c>
      <c r="D6" s="196">
        <v>44939</v>
      </c>
      <c r="E6" s="171" t="s">
        <v>753</v>
      </c>
      <c r="F6" s="171" t="s">
        <v>538</v>
      </c>
      <c r="G6" s="178" t="s">
        <v>485</v>
      </c>
      <c r="H6" s="171" t="s">
        <v>486</v>
      </c>
      <c r="I6" s="178" t="s">
        <v>487</v>
      </c>
      <c r="J6" s="186" t="s">
        <v>488</v>
      </c>
      <c r="K6" s="186" t="s">
        <v>489</v>
      </c>
      <c r="L6" s="187" t="s">
        <v>490</v>
      </c>
      <c r="M6" s="172" t="s">
        <v>491</v>
      </c>
      <c r="N6" s="172" t="s">
        <v>492</v>
      </c>
      <c r="O6" s="172" t="s">
        <v>493</v>
      </c>
      <c r="P6" s="171" t="s">
        <v>494</v>
      </c>
      <c r="Q6" s="172" t="s">
        <v>495</v>
      </c>
      <c r="R6" s="172">
        <v>2</v>
      </c>
      <c r="S6" s="103" t="s">
        <v>496</v>
      </c>
      <c r="T6" s="103" t="s">
        <v>497</v>
      </c>
      <c r="AB6" s="103">
        <v>395</v>
      </c>
      <c r="AC6" s="172">
        <f>AB6+AB7</f>
        <v>656</v>
      </c>
      <c r="AD6" s="103">
        <v>58</v>
      </c>
      <c r="AE6" s="191">
        <f>IF(AND(AD6="NR", AD7="NR"), "NR", (AD6*AB6+AD7*AB7)/AC6)</f>
        <v>58.795731707317074</v>
      </c>
      <c r="AF6" s="103">
        <v>252</v>
      </c>
      <c r="AG6" s="172">
        <f>IF(AND(AF6="NR", AF7="NR"), "NR", AF6+AF7)</f>
        <v>414</v>
      </c>
      <c r="AH6" s="103">
        <f>259+125</f>
        <v>384</v>
      </c>
      <c r="AI6" s="172">
        <f>IF(AND(AH6="NR", AH7="NR"), "NR", AH6+AH7)</f>
        <v>639</v>
      </c>
      <c r="CB6" s="172" t="s">
        <v>530</v>
      </c>
      <c r="CD6" s="103" t="s">
        <v>497</v>
      </c>
      <c r="CE6" s="172" t="str">
        <f>IF(AND(CD6="NR", CD7="NR"), "NR", CD6+CD7)</f>
        <v>NR</v>
      </c>
      <c r="CF6" s="103" t="s">
        <v>497</v>
      </c>
      <c r="CG6" s="103" t="s">
        <v>497</v>
      </c>
      <c r="CH6" s="103" t="s">
        <v>497</v>
      </c>
      <c r="CI6" s="103" t="s">
        <v>497</v>
      </c>
      <c r="CJ6" s="103" t="s">
        <v>497</v>
      </c>
      <c r="CK6" s="103" t="s">
        <v>497</v>
      </c>
      <c r="CL6" s="103" t="s">
        <v>497</v>
      </c>
      <c r="CY6" s="172" t="s">
        <v>532</v>
      </c>
      <c r="CZ6" s="103">
        <v>395</v>
      </c>
      <c r="DA6" s="172">
        <f>CZ6+CZ7</f>
        <v>656</v>
      </c>
      <c r="DB6" s="103">
        <v>26.5</v>
      </c>
      <c r="DC6" s="103">
        <v>23.7</v>
      </c>
      <c r="DD6" s="103">
        <v>33.799999999999997</v>
      </c>
      <c r="DE6" s="103">
        <v>0.72</v>
      </c>
      <c r="DF6" s="103">
        <v>0.57999999999999996</v>
      </c>
      <c r="DG6" s="103">
        <v>0.89</v>
      </c>
      <c r="DH6" s="103">
        <v>2.3E-3</v>
      </c>
      <c r="EL6" s="103">
        <v>395</v>
      </c>
      <c r="EM6" s="103" t="s">
        <v>497</v>
      </c>
      <c r="EN6" s="103" t="s">
        <v>497</v>
      </c>
      <c r="EO6" s="103" t="s">
        <v>497</v>
      </c>
      <c r="EP6" s="103" t="s">
        <v>497</v>
      </c>
      <c r="EQ6" s="103" t="s">
        <v>497</v>
      </c>
      <c r="ER6" s="103" t="s">
        <v>497</v>
      </c>
      <c r="EU6" s="103">
        <v>394</v>
      </c>
      <c r="EV6" s="103">
        <v>166</v>
      </c>
      <c r="EW6" s="103" t="s">
        <v>497</v>
      </c>
      <c r="EX6" s="103">
        <v>108</v>
      </c>
    </row>
    <row r="7" spans="1:357" ht="37.200000000000003" customHeight="1" x14ac:dyDescent="0.3">
      <c r="A7" s="123"/>
      <c r="B7" s="123"/>
      <c r="C7" s="123" t="str">
        <f t="shared" ref="C7:C9" si="0">C6</f>
        <v>Original &amp; Update</v>
      </c>
      <c r="D7" s="197"/>
      <c r="E7" s="123"/>
      <c r="F7" s="123"/>
      <c r="G7" s="179"/>
      <c r="H7" s="123"/>
      <c r="I7" s="179"/>
      <c r="J7" s="186"/>
      <c r="K7" s="186" t="str">
        <f t="shared" ref="K7:K9" si="1">K6</f>
        <v>TOURMALINE-MM3
NCT02181413</v>
      </c>
      <c r="L7" s="177"/>
      <c r="M7" s="177"/>
      <c r="N7" s="177"/>
      <c r="O7" s="172"/>
      <c r="P7" s="123"/>
      <c r="Q7" s="177"/>
      <c r="R7" s="177"/>
      <c r="S7" s="103" t="s">
        <v>498</v>
      </c>
      <c r="T7" s="103" t="s">
        <v>497</v>
      </c>
      <c r="AB7" s="103">
        <v>261</v>
      </c>
      <c r="AC7" s="173"/>
      <c r="AD7" s="103">
        <v>60</v>
      </c>
      <c r="AE7" s="192"/>
      <c r="AF7" s="103">
        <v>162</v>
      </c>
      <c r="AG7" s="173"/>
      <c r="AH7" s="103">
        <f>181+74</f>
        <v>255</v>
      </c>
      <c r="AI7" s="173"/>
      <c r="CB7" s="173" t="str">
        <f>CB6</f>
        <v>Phase 3 RCT</v>
      </c>
      <c r="CD7" s="103" t="s">
        <v>497</v>
      </c>
      <c r="CE7" s="172"/>
      <c r="CF7" s="103" t="s">
        <v>497</v>
      </c>
      <c r="CG7" s="105" t="s">
        <v>497</v>
      </c>
      <c r="CH7" s="105" t="s">
        <v>497</v>
      </c>
      <c r="CI7" s="103" t="s">
        <v>497</v>
      </c>
      <c r="CJ7" s="103" t="s">
        <v>497</v>
      </c>
      <c r="CK7" s="103" t="s">
        <v>497</v>
      </c>
      <c r="CL7" s="103" t="s">
        <v>497</v>
      </c>
      <c r="CY7" s="173"/>
      <c r="CZ7" s="103">
        <v>261</v>
      </c>
      <c r="DA7" s="173"/>
      <c r="DB7" s="103">
        <v>21.3</v>
      </c>
      <c r="DC7" s="105">
        <v>18</v>
      </c>
      <c r="DD7" s="103">
        <v>24.7</v>
      </c>
      <c r="DE7" s="103" t="s">
        <v>497</v>
      </c>
      <c r="DF7" s="103" t="s">
        <v>497</v>
      </c>
      <c r="DG7" s="103" t="s">
        <v>497</v>
      </c>
      <c r="DH7" s="103" t="s">
        <v>497</v>
      </c>
      <c r="EL7" s="103">
        <v>261</v>
      </c>
      <c r="EM7" s="103" t="s">
        <v>497</v>
      </c>
      <c r="EN7" s="103" t="s">
        <v>497</v>
      </c>
      <c r="EO7" s="103" t="s">
        <v>497</v>
      </c>
      <c r="EP7" s="103" t="s">
        <v>497</v>
      </c>
      <c r="EQ7" s="103" t="s">
        <v>497</v>
      </c>
      <c r="ER7" s="103" t="s">
        <v>497</v>
      </c>
      <c r="EU7" s="103">
        <v>259</v>
      </c>
      <c r="EV7" s="103">
        <v>67</v>
      </c>
      <c r="EW7" s="103" t="s">
        <v>497</v>
      </c>
      <c r="EX7" s="103">
        <v>51</v>
      </c>
    </row>
    <row r="8" spans="1:357" ht="37.200000000000003" customHeight="1" x14ac:dyDescent="0.3">
      <c r="A8" s="123"/>
      <c r="B8" s="123"/>
      <c r="C8" s="123" t="str">
        <f t="shared" si="0"/>
        <v>Original &amp; Update</v>
      </c>
      <c r="D8" s="197"/>
      <c r="E8" s="123"/>
      <c r="F8" s="123"/>
      <c r="G8" s="179"/>
      <c r="H8" s="123"/>
      <c r="I8" s="179"/>
      <c r="J8" s="186"/>
      <c r="K8" s="186" t="str">
        <f t="shared" si="1"/>
        <v>TOURMALINE-MM3
NCT02181413</v>
      </c>
      <c r="L8" s="177"/>
      <c r="M8" s="177"/>
      <c r="N8" s="177"/>
      <c r="O8" s="172"/>
      <c r="P8" s="123"/>
      <c r="Q8" s="177"/>
      <c r="R8" s="177"/>
      <c r="S8" s="103" t="s">
        <v>499</v>
      </c>
      <c r="T8" s="103" t="s">
        <v>499</v>
      </c>
      <c r="AB8" s="103" t="s">
        <v>499</v>
      </c>
      <c r="AC8" s="173"/>
      <c r="AD8" s="103" t="s">
        <v>499</v>
      </c>
      <c r="AE8" s="192"/>
      <c r="AF8" s="103" t="s">
        <v>499</v>
      </c>
      <c r="AG8" s="173"/>
      <c r="AH8" s="103" t="s">
        <v>499</v>
      </c>
      <c r="AI8" s="173"/>
      <c r="CB8" s="173" t="str">
        <f>CB7</f>
        <v>Phase 3 RCT</v>
      </c>
      <c r="CD8" s="103" t="s">
        <v>499</v>
      </c>
      <c r="CE8" s="172"/>
      <c r="CF8" s="103" t="s">
        <v>499</v>
      </c>
      <c r="CG8" s="103" t="s">
        <v>499</v>
      </c>
      <c r="CH8" s="103" t="s">
        <v>499</v>
      </c>
      <c r="CI8" s="103" t="s">
        <v>499</v>
      </c>
      <c r="CJ8" s="103" t="s">
        <v>499</v>
      </c>
      <c r="CK8" s="103" t="s">
        <v>499</v>
      </c>
      <c r="CL8" s="103" t="s">
        <v>499</v>
      </c>
      <c r="CY8" s="173"/>
      <c r="CZ8" s="103" t="s">
        <v>499</v>
      </c>
      <c r="DA8" s="173"/>
      <c r="DB8" s="103" t="s">
        <v>499</v>
      </c>
      <c r="DC8" s="103" t="s">
        <v>499</v>
      </c>
      <c r="DD8" s="103" t="s">
        <v>499</v>
      </c>
      <c r="DE8" s="103" t="s">
        <v>499</v>
      </c>
      <c r="DF8" s="103" t="s">
        <v>499</v>
      </c>
      <c r="DG8" s="103" t="s">
        <v>499</v>
      </c>
      <c r="DH8" s="103" t="s">
        <v>499</v>
      </c>
      <c r="EL8" s="103" t="s">
        <v>499</v>
      </c>
      <c r="EM8" s="103" t="s">
        <v>499</v>
      </c>
      <c r="EN8" s="103" t="s">
        <v>499</v>
      </c>
      <c r="EO8" s="103" t="s">
        <v>499</v>
      </c>
      <c r="EP8" s="103" t="s">
        <v>499</v>
      </c>
      <c r="EQ8" s="103" t="s">
        <v>499</v>
      </c>
      <c r="ER8" s="103" t="s">
        <v>499</v>
      </c>
      <c r="EU8" s="103" t="s">
        <v>499</v>
      </c>
      <c r="EV8" s="103" t="s">
        <v>499</v>
      </c>
      <c r="EW8" s="103" t="s">
        <v>499</v>
      </c>
      <c r="EX8" s="103" t="s">
        <v>499</v>
      </c>
    </row>
    <row r="9" spans="1:357" ht="37.200000000000003" customHeight="1" x14ac:dyDescent="0.3">
      <c r="A9" s="124"/>
      <c r="B9" s="124"/>
      <c r="C9" s="124" t="str">
        <f t="shared" si="0"/>
        <v>Original &amp; Update</v>
      </c>
      <c r="D9" s="198"/>
      <c r="E9" s="124"/>
      <c r="F9" s="124"/>
      <c r="G9" s="180"/>
      <c r="H9" s="124"/>
      <c r="I9" s="180"/>
      <c r="J9" s="186"/>
      <c r="K9" s="186" t="str">
        <f t="shared" si="1"/>
        <v>TOURMALINE-MM3
NCT02181413</v>
      </c>
      <c r="L9" s="177"/>
      <c r="M9" s="177"/>
      <c r="N9" s="177"/>
      <c r="O9" s="172"/>
      <c r="P9" s="124"/>
      <c r="Q9" s="177"/>
      <c r="R9" s="177"/>
      <c r="S9" s="103" t="s">
        <v>499</v>
      </c>
      <c r="T9" s="103" t="s">
        <v>499</v>
      </c>
      <c r="AB9" s="103" t="s">
        <v>499</v>
      </c>
      <c r="AC9" s="173"/>
      <c r="AD9" s="103" t="s">
        <v>499</v>
      </c>
      <c r="AE9" s="192"/>
      <c r="AF9" s="103" t="s">
        <v>499</v>
      </c>
      <c r="AG9" s="173"/>
      <c r="AH9" s="103" t="s">
        <v>499</v>
      </c>
      <c r="AI9" s="173"/>
      <c r="CB9" s="173" t="str">
        <f>CB8</f>
        <v>Phase 3 RCT</v>
      </c>
      <c r="CD9" s="103" t="s">
        <v>499</v>
      </c>
      <c r="CE9" s="172"/>
      <c r="CF9" s="103" t="s">
        <v>499</v>
      </c>
      <c r="CG9" s="103" t="s">
        <v>499</v>
      </c>
      <c r="CH9" s="103" t="s">
        <v>499</v>
      </c>
      <c r="CI9" s="103" t="s">
        <v>499</v>
      </c>
      <c r="CJ9" s="103" t="s">
        <v>499</v>
      </c>
      <c r="CK9" s="103" t="s">
        <v>499</v>
      </c>
      <c r="CL9" s="103" t="s">
        <v>499</v>
      </c>
      <c r="CY9" s="173"/>
      <c r="CZ9" s="103" t="s">
        <v>499</v>
      </c>
      <c r="DA9" s="173"/>
      <c r="DB9" s="103" t="s">
        <v>499</v>
      </c>
      <c r="DC9" s="103" t="s">
        <v>499</v>
      </c>
      <c r="DD9" s="103" t="s">
        <v>499</v>
      </c>
      <c r="DE9" s="103" t="s">
        <v>499</v>
      </c>
      <c r="DF9" s="103" t="s">
        <v>499</v>
      </c>
      <c r="DG9" s="103" t="s">
        <v>499</v>
      </c>
      <c r="DH9" s="103" t="s">
        <v>499</v>
      </c>
      <c r="EL9" s="103" t="s">
        <v>499</v>
      </c>
      <c r="EM9" s="103" t="s">
        <v>499</v>
      </c>
      <c r="EN9" s="103" t="s">
        <v>499</v>
      </c>
      <c r="EO9" s="103" t="s">
        <v>499</v>
      </c>
      <c r="EP9" s="103" t="s">
        <v>499</v>
      </c>
      <c r="EQ9" s="103" t="s">
        <v>499</v>
      </c>
      <c r="ER9" s="103" t="s">
        <v>499</v>
      </c>
      <c r="EU9" s="103" t="s">
        <v>499</v>
      </c>
      <c r="EV9" s="103" t="s">
        <v>499</v>
      </c>
      <c r="EW9" s="103" t="s">
        <v>499</v>
      </c>
      <c r="EX9" s="103" t="s">
        <v>499</v>
      </c>
    </row>
    <row r="10" spans="1:357" x14ac:dyDescent="0.3">
      <c r="A10" s="171">
        <v>2</v>
      </c>
      <c r="B10" s="171">
        <v>8</v>
      </c>
      <c r="C10" s="171" t="s">
        <v>500</v>
      </c>
      <c r="D10" s="196">
        <v>44939</v>
      </c>
      <c r="E10" s="171" t="s">
        <v>501</v>
      </c>
      <c r="F10" s="171" t="s">
        <v>538</v>
      </c>
      <c r="G10" s="178" t="s">
        <v>502</v>
      </c>
      <c r="H10" s="171" t="s">
        <v>503</v>
      </c>
      <c r="I10" s="178" t="s">
        <v>504</v>
      </c>
      <c r="J10" s="181" t="s">
        <v>505</v>
      </c>
      <c r="K10" s="181" t="s">
        <v>506</v>
      </c>
      <c r="L10" s="174" t="s">
        <v>507</v>
      </c>
      <c r="M10" s="171" t="s">
        <v>491</v>
      </c>
      <c r="N10" s="171" t="s">
        <v>508</v>
      </c>
      <c r="O10" s="171" t="s">
        <v>493</v>
      </c>
      <c r="P10" s="171" t="s">
        <v>509</v>
      </c>
      <c r="Q10" s="171" t="s">
        <v>495</v>
      </c>
      <c r="R10" s="171">
        <v>2</v>
      </c>
      <c r="S10" s="103" t="s">
        <v>496</v>
      </c>
      <c r="T10" s="103" t="s">
        <v>497</v>
      </c>
      <c r="AB10" s="103">
        <v>90</v>
      </c>
      <c r="AC10" s="171">
        <f>AB10+AB11</f>
        <v>184</v>
      </c>
      <c r="AD10" s="103">
        <v>57</v>
      </c>
      <c r="AE10" s="191">
        <f>(AB10*AD10+AB11*AD11)/AC10</f>
        <v>57.510869565217391</v>
      </c>
      <c r="AF10" s="106">
        <f>63%*AB10</f>
        <v>56.7</v>
      </c>
      <c r="AG10" s="193">
        <f>IF(AND(AF10="NR", AF11="NR"), "NR", AF10+AF11)</f>
        <v>118.74000000000001</v>
      </c>
      <c r="AH10" s="103" t="s">
        <v>497</v>
      </c>
      <c r="AI10" s="171" t="str">
        <f>IF(AND(AH10="NR", AH11="NR"), "NR", AH10+AH11)</f>
        <v>NR</v>
      </c>
      <c r="CB10" s="171" t="s">
        <v>531</v>
      </c>
      <c r="CD10" s="103" t="s">
        <v>497</v>
      </c>
      <c r="CE10" s="171" t="str">
        <f>IF(AND(CD10="NR", CD11="NR"), "NR", CD10+CD11)</f>
        <v>NR</v>
      </c>
      <c r="CF10" s="103" t="s">
        <v>497</v>
      </c>
      <c r="CG10" s="103" t="s">
        <v>497</v>
      </c>
      <c r="CH10" s="103" t="s">
        <v>497</v>
      </c>
      <c r="CI10" s="103" t="s">
        <v>497</v>
      </c>
      <c r="CJ10" s="103" t="s">
        <v>497</v>
      </c>
      <c r="CK10" s="103" t="s">
        <v>497</v>
      </c>
      <c r="CL10" s="103" t="s">
        <v>497</v>
      </c>
      <c r="CY10" s="171" t="s">
        <v>497</v>
      </c>
      <c r="CZ10" s="103" t="s">
        <v>497</v>
      </c>
      <c r="DA10" s="171" t="s">
        <v>497</v>
      </c>
      <c r="DB10" s="103" t="s">
        <v>497</v>
      </c>
      <c r="DC10" s="103" t="s">
        <v>497</v>
      </c>
      <c r="DD10" s="103" t="s">
        <v>497</v>
      </c>
      <c r="DE10" s="103" t="s">
        <v>497</v>
      </c>
      <c r="DF10" s="103" t="s">
        <v>497</v>
      </c>
      <c r="DG10" s="103" t="s">
        <v>497</v>
      </c>
      <c r="DH10" s="103" t="s">
        <v>497</v>
      </c>
      <c r="EL10" s="103" t="s">
        <v>497</v>
      </c>
      <c r="EM10" s="103" t="s">
        <v>497</v>
      </c>
      <c r="EN10" s="103" t="s">
        <v>497</v>
      </c>
      <c r="EO10" s="103" t="s">
        <v>497</v>
      </c>
      <c r="EP10" s="103" t="s">
        <v>497</v>
      </c>
      <c r="EQ10" s="103" t="s">
        <v>497</v>
      </c>
      <c r="ER10" s="103" t="s">
        <v>497</v>
      </c>
      <c r="EU10" s="103">
        <v>90</v>
      </c>
      <c r="EV10" s="103" t="s">
        <v>497</v>
      </c>
      <c r="EW10" s="103" t="s">
        <v>497</v>
      </c>
      <c r="EX10" s="103" t="s">
        <v>497</v>
      </c>
    </row>
    <row r="11" spans="1:357" ht="27.6" x14ac:dyDescent="0.3">
      <c r="A11" s="123"/>
      <c r="B11" s="123"/>
      <c r="C11" s="123" t="str">
        <f t="shared" ref="C11:C13" si="2">C10</f>
        <v>Original</v>
      </c>
      <c r="D11" s="197"/>
      <c r="E11" s="123"/>
      <c r="F11" s="123"/>
      <c r="G11" s="179"/>
      <c r="H11" s="123"/>
      <c r="I11" s="179"/>
      <c r="J11" s="182"/>
      <c r="K11" s="182" t="str">
        <f t="shared" ref="K11:K13" si="3">K10</f>
        <v>NCT02253316</v>
      </c>
      <c r="L11" s="175"/>
      <c r="M11" s="123"/>
      <c r="N11" s="123"/>
      <c r="O11" s="123"/>
      <c r="P11" s="123"/>
      <c r="Q11" s="123"/>
      <c r="R11" s="123"/>
      <c r="S11" s="103" t="s">
        <v>510</v>
      </c>
      <c r="T11" s="103" t="s">
        <v>497</v>
      </c>
      <c r="AB11" s="103">
        <v>94</v>
      </c>
      <c r="AC11" s="123"/>
      <c r="AD11" s="103">
        <v>58</v>
      </c>
      <c r="AE11" s="192"/>
      <c r="AF11" s="106">
        <f>66%*AB11</f>
        <v>62.040000000000006</v>
      </c>
      <c r="AG11" s="194"/>
      <c r="AH11" s="103" t="s">
        <v>497</v>
      </c>
      <c r="AI11" s="123"/>
      <c r="CB11" s="123" t="str">
        <f>CB10</f>
        <v>Phase 2 RCT</v>
      </c>
      <c r="CD11" s="103" t="s">
        <v>497</v>
      </c>
      <c r="CE11" s="123"/>
      <c r="CF11" s="103" t="s">
        <v>497</v>
      </c>
      <c r="CG11" s="103" t="s">
        <v>497</v>
      </c>
      <c r="CH11" s="103" t="s">
        <v>497</v>
      </c>
      <c r="CI11" s="103" t="s">
        <v>497</v>
      </c>
      <c r="CJ11" s="103" t="s">
        <v>497</v>
      </c>
      <c r="CK11" s="103" t="s">
        <v>497</v>
      </c>
      <c r="CL11" s="103" t="s">
        <v>497</v>
      </c>
      <c r="CY11" s="123"/>
      <c r="CZ11" s="103" t="s">
        <v>497</v>
      </c>
      <c r="DA11" s="123"/>
      <c r="DB11" s="103" t="s">
        <v>497</v>
      </c>
      <c r="DC11" s="103" t="s">
        <v>497</v>
      </c>
      <c r="DD11" s="103" t="s">
        <v>497</v>
      </c>
      <c r="DE11" s="103" t="s">
        <v>497</v>
      </c>
      <c r="DF11" s="103" t="s">
        <v>497</v>
      </c>
      <c r="DG11" s="103" t="s">
        <v>497</v>
      </c>
      <c r="DH11" s="103" t="s">
        <v>497</v>
      </c>
      <c r="EL11" s="103" t="s">
        <v>497</v>
      </c>
      <c r="EM11" s="103" t="s">
        <v>497</v>
      </c>
      <c r="EN11" s="103" t="s">
        <v>497</v>
      </c>
      <c r="EO11" s="103" t="s">
        <v>497</v>
      </c>
      <c r="EP11" s="103" t="s">
        <v>497</v>
      </c>
      <c r="EQ11" s="103" t="s">
        <v>497</v>
      </c>
      <c r="ER11" s="103" t="s">
        <v>497</v>
      </c>
      <c r="EU11" s="103">
        <v>94</v>
      </c>
      <c r="EV11" s="103" t="s">
        <v>497</v>
      </c>
      <c r="EW11" s="103" t="s">
        <v>497</v>
      </c>
      <c r="EX11" s="103" t="s">
        <v>497</v>
      </c>
    </row>
    <row r="12" spans="1:357" x14ac:dyDescent="0.3">
      <c r="A12" s="123"/>
      <c r="B12" s="123"/>
      <c r="C12" s="123" t="str">
        <f t="shared" si="2"/>
        <v>Original</v>
      </c>
      <c r="D12" s="197"/>
      <c r="E12" s="123"/>
      <c r="F12" s="123"/>
      <c r="G12" s="179"/>
      <c r="H12" s="123"/>
      <c r="I12" s="179"/>
      <c r="J12" s="182"/>
      <c r="K12" s="182" t="str">
        <f t="shared" si="3"/>
        <v>NCT02253316</v>
      </c>
      <c r="L12" s="175"/>
      <c r="M12" s="123"/>
      <c r="N12" s="123"/>
      <c r="O12" s="123"/>
      <c r="P12" s="123"/>
      <c r="Q12" s="123"/>
      <c r="R12" s="123"/>
      <c r="S12" s="103" t="s">
        <v>499</v>
      </c>
      <c r="T12" s="103" t="s">
        <v>499</v>
      </c>
      <c r="AB12" s="103" t="s">
        <v>499</v>
      </c>
      <c r="AC12" s="123"/>
      <c r="AD12" s="103" t="s">
        <v>499</v>
      </c>
      <c r="AE12" s="192"/>
      <c r="AF12" s="103" t="s">
        <v>499</v>
      </c>
      <c r="AG12" s="194"/>
      <c r="AH12" s="103" t="s">
        <v>499</v>
      </c>
      <c r="AI12" s="123"/>
      <c r="CB12" s="123" t="str">
        <f>CB11</f>
        <v>Phase 2 RCT</v>
      </c>
      <c r="CD12" s="103" t="s">
        <v>499</v>
      </c>
      <c r="CE12" s="123"/>
      <c r="CF12" s="103" t="s">
        <v>499</v>
      </c>
      <c r="CG12" s="103" t="s">
        <v>499</v>
      </c>
      <c r="CH12" s="103" t="s">
        <v>499</v>
      </c>
      <c r="CI12" s="103" t="s">
        <v>499</v>
      </c>
      <c r="CJ12" s="103" t="s">
        <v>499</v>
      </c>
      <c r="CK12" s="103" t="s">
        <v>499</v>
      </c>
      <c r="CL12" s="103" t="s">
        <v>499</v>
      </c>
      <c r="CY12" s="123"/>
      <c r="CZ12" s="103" t="s">
        <v>499</v>
      </c>
      <c r="DA12" s="123"/>
      <c r="DB12" s="103" t="s">
        <v>499</v>
      </c>
      <c r="DC12" s="103" t="s">
        <v>499</v>
      </c>
      <c r="DD12" s="103" t="s">
        <v>499</v>
      </c>
      <c r="DE12" s="103" t="s">
        <v>499</v>
      </c>
      <c r="DF12" s="103" t="s">
        <v>499</v>
      </c>
      <c r="DG12" s="103" t="s">
        <v>499</v>
      </c>
      <c r="DH12" s="103" t="s">
        <v>499</v>
      </c>
      <c r="EL12" s="103" t="s">
        <v>499</v>
      </c>
      <c r="EM12" s="103" t="s">
        <v>499</v>
      </c>
      <c r="EN12" s="103" t="s">
        <v>499</v>
      </c>
      <c r="EO12" s="103" t="s">
        <v>499</v>
      </c>
      <c r="EP12" s="103" t="s">
        <v>499</v>
      </c>
      <c r="EQ12" s="103" t="s">
        <v>499</v>
      </c>
      <c r="ER12" s="103" t="s">
        <v>499</v>
      </c>
      <c r="EU12" s="103" t="s">
        <v>499</v>
      </c>
      <c r="EV12" s="103" t="s">
        <v>499</v>
      </c>
      <c r="EW12" s="103" t="s">
        <v>499</v>
      </c>
      <c r="EX12" s="103" t="s">
        <v>499</v>
      </c>
    </row>
    <row r="13" spans="1:357" x14ac:dyDescent="0.3">
      <c r="A13" s="124"/>
      <c r="B13" s="124"/>
      <c r="C13" s="124" t="str">
        <f t="shared" si="2"/>
        <v>Original</v>
      </c>
      <c r="D13" s="198"/>
      <c r="E13" s="124"/>
      <c r="F13" s="124"/>
      <c r="G13" s="180"/>
      <c r="H13" s="124"/>
      <c r="I13" s="180"/>
      <c r="J13" s="183"/>
      <c r="K13" s="183" t="str">
        <f t="shared" si="3"/>
        <v>NCT02253316</v>
      </c>
      <c r="L13" s="176"/>
      <c r="M13" s="124"/>
      <c r="N13" s="124"/>
      <c r="O13" s="124"/>
      <c r="P13" s="124"/>
      <c r="Q13" s="124"/>
      <c r="R13" s="124"/>
      <c r="S13" s="103" t="s">
        <v>499</v>
      </c>
      <c r="T13" s="103" t="s">
        <v>499</v>
      </c>
      <c r="AB13" s="103" t="s">
        <v>499</v>
      </c>
      <c r="AC13" s="124"/>
      <c r="AD13" s="103" t="s">
        <v>499</v>
      </c>
      <c r="AE13" s="192"/>
      <c r="AF13" s="103" t="s">
        <v>499</v>
      </c>
      <c r="AG13" s="195"/>
      <c r="AH13" s="103" t="s">
        <v>499</v>
      </c>
      <c r="AI13" s="124"/>
      <c r="CB13" s="124" t="str">
        <f>CB12</f>
        <v>Phase 2 RCT</v>
      </c>
      <c r="CD13" s="103" t="s">
        <v>499</v>
      </c>
      <c r="CE13" s="124"/>
      <c r="CF13" s="103" t="s">
        <v>499</v>
      </c>
      <c r="CG13" s="103" t="s">
        <v>499</v>
      </c>
      <c r="CH13" s="103" t="s">
        <v>499</v>
      </c>
      <c r="CI13" s="103" t="s">
        <v>499</v>
      </c>
      <c r="CJ13" s="103" t="s">
        <v>499</v>
      </c>
      <c r="CK13" s="103" t="s">
        <v>499</v>
      </c>
      <c r="CL13" s="103" t="s">
        <v>499</v>
      </c>
      <c r="CY13" s="124"/>
      <c r="CZ13" s="103" t="s">
        <v>499</v>
      </c>
      <c r="DA13" s="124"/>
      <c r="DB13" s="103" t="s">
        <v>499</v>
      </c>
      <c r="DC13" s="103" t="s">
        <v>499</v>
      </c>
      <c r="DD13" s="103" t="s">
        <v>499</v>
      </c>
      <c r="DE13" s="103" t="s">
        <v>499</v>
      </c>
      <c r="DF13" s="103" t="s">
        <v>499</v>
      </c>
      <c r="DG13" s="103" t="s">
        <v>499</v>
      </c>
      <c r="DH13" s="103" t="s">
        <v>499</v>
      </c>
      <c r="EL13" s="103" t="s">
        <v>499</v>
      </c>
      <c r="EM13" s="103" t="s">
        <v>499</v>
      </c>
      <c r="EN13" s="103" t="s">
        <v>499</v>
      </c>
      <c r="EO13" s="103" t="s">
        <v>499</v>
      </c>
      <c r="EP13" s="103" t="s">
        <v>499</v>
      </c>
      <c r="EQ13" s="103" t="s">
        <v>499</v>
      </c>
      <c r="ER13" s="103" t="s">
        <v>499</v>
      </c>
      <c r="EU13" s="103" t="s">
        <v>499</v>
      </c>
      <c r="EV13" s="103" t="s">
        <v>499</v>
      </c>
      <c r="EW13" s="103" t="s">
        <v>499</v>
      </c>
      <c r="EX13" s="103" t="s">
        <v>499</v>
      </c>
    </row>
    <row r="14" spans="1:357" ht="55.2" x14ac:dyDescent="0.3">
      <c r="A14" s="172">
        <v>3</v>
      </c>
      <c r="B14" s="172" t="s">
        <v>511</v>
      </c>
      <c r="C14" s="172" t="s">
        <v>484</v>
      </c>
      <c r="D14" s="199">
        <v>44939</v>
      </c>
      <c r="E14" s="172" t="s">
        <v>512</v>
      </c>
      <c r="F14" s="172" t="s">
        <v>538</v>
      </c>
      <c r="G14" s="184" t="s">
        <v>513</v>
      </c>
      <c r="H14" s="186" t="s">
        <v>514</v>
      </c>
      <c r="I14" s="178" t="s">
        <v>515</v>
      </c>
      <c r="J14" s="186" t="s">
        <v>516</v>
      </c>
      <c r="K14" s="186" t="s">
        <v>517</v>
      </c>
      <c r="L14" s="188" t="s">
        <v>518</v>
      </c>
      <c r="M14" s="172" t="s">
        <v>491</v>
      </c>
      <c r="N14" s="172" t="s">
        <v>519</v>
      </c>
      <c r="O14" s="172" t="s">
        <v>493</v>
      </c>
      <c r="P14" s="171" t="s">
        <v>520</v>
      </c>
      <c r="Q14" s="172" t="s">
        <v>495</v>
      </c>
      <c r="R14" s="172">
        <v>2</v>
      </c>
      <c r="S14" s="103" t="s">
        <v>510</v>
      </c>
      <c r="T14" s="103" t="s">
        <v>497</v>
      </c>
      <c r="AB14" s="103">
        <v>231</v>
      </c>
      <c r="AC14" s="172">
        <f>AB14+AB15</f>
        <v>460</v>
      </c>
      <c r="AD14" s="103">
        <v>59</v>
      </c>
      <c r="AE14" s="172">
        <v>59</v>
      </c>
      <c r="AF14" s="103">
        <v>121</v>
      </c>
      <c r="AG14" s="172">
        <f>AF14+AF15</f>
        <v>250</v>
      </c>
      <c r="AH14" s="103">
        <v>231</v>
      </c>
      <c r="AI14" s="172">
        <f>AH14+AH15</f>
        <v>460</v>
      </c>
      <c r="CB14" s="172" t="s">
        <v>530</v>
      </c>
      <c r="CD14" s="103">
        <v>231</v>
      </c>
      <c r="CE14" s="172">
        <f>CD14+CD15</f>
        <v>460</v>
      </c>
      <c r="CF14" s="103">
        <v>113.8</v>
      </c>
      <c r="CG14" s="103">
        <v>100.4</v>
      </c>
      <c r="CH14" s="103" t="s">
        <v>497</v>
      </c>
      <c r="CI14" s="103">
        <v>0.61</v>
      </c>
      <c r="CJ14" s="103">
        <v>0.46</v>
      </c>
      <c r="CK14" s="107">
        <v>0.8</v>
      </c>
      <c r="CL14" s="108">
        <v>4.0000000000000002E-4</v>
      </c>
      <c r="CY14" s="172" t="s">
        <v>532</v>
      </c>
      <c r="CZ14" s="103">
        <v>231</v>
      </c>
      <c r="DA14" s="172">
        <f>CZ14+CZ15</f>
        <v>460</v>
      </c>
      <c r="DB14" s="103" t="s">
        <v>497</v>
      </c>
      <c r="DC14" s="103" t="s">
        <v>497</v>
      </c>
      <c r="DD14" s="103" t="s">
        <v>497</v>
      </c>
      <c r="DE14" s="103" t="s">
        <v>497</v>
      </c>
      <c r="DF14" s="103" t="s">
        <v>497</v>
      </c>
      <c r="DG14" s="103" t="s">
        <v>497</v>
      </c>
      <c r="DH14" s="103" t="s">
        <v>497</v>
      </c>
      <c r="EL14" s="103">
        <f>231-50</f>
        <v>181</v>
      </c>
      <c r="EM14" s="103">
        <f>46+36+65</f>
        <v>147</v>
      </c>
      <c r="EN14" s="103" t="s">
        <v>497</v>
      </c>
      <c r="EO14" s="103">
        <v>46</v>
      </c>
      <c r="EP14" s="103" t="s">
        <v>497</v>
      </c>
      <c r="EQ14" s="103" t="s">
        <v>534</v>
      </c>
      <c r="ER14" s="103" t="s">
        <v>497</v>
      </c>
      <c r="EU14" s="103">
        <v>231</v>
      </c>
      <c r="EV14" s="109" t="s">
        <v>536</v>
      </c>
      <c r="EW14" s="103" t="s">
        <v>497</v>
      </c>
      <c r="EX14" s="103" t="s">
        <v>497</v>
      </c>
    </row>
    <row r="15" spans="1:357" ht="55.2" x14ac:dyDescent="0.3">
      <c r="A15" s="177"/>
      <c r="B15" s="177"/>
      <c r="C15" s="172" t="str">
        <f t="shared" ref="C15:C17" si="4">C14</f>
        <v>Original &amp; Update</v>
      </c>
      <c r="D15" s="200"/>
      <c r="E15" s="125"/>
      <c r="F15" s="125"/>
      <c r="G15" s="185"/>
      <c r="H15" s="189"/>
      <c r="I15" s="179"/>
      <c r="J15" s="186"/>
      <c r="K15" s="186" t="str">
        <f t="shared" ref="K15:K17" si="5">K14</f>
        <v>CALGB/Alliance 100104
NCT00114101</v>
      </c>
      <c r="L15" s="177"/>
      <c r="M15" s="177"/>
      <c r="N15" s="177"/>
      <c r="O15" s="172"/>
      <c r="P15" s="123"/>
      <c r="Q15" s="177"/>
      <c r="R15" s="177"/>
      <c r="S15" s="103" t="s">
        <v>498</v>
      </c>
      <c r="T15" s="103" t="s">
        <v>497</v>
      </c>
      <c r="AB15" s="103">
        <v>229</v>
      </c>
      <c r="AC15" s="173"/>
      <c r="AD15" s="103">
        <v>58</v>
      </c>
      <c r="AE15" s="173"/>
      <c r="AF15" s="103">
        <v>129</v>
      </c>
      <c r="AG15" s="173"/>
      <c r="AH15" s="103">
        <v>229</v>
      </c>
      <c r="AI15" s="173"/>
      <c r="CB15" s="173" t="str">
        <f>CB14</f>
        <v>Phase 3 RCT</v>
      </c>
      <c r="CD15" s="103">
        <v>229</v>
      </c>
      <c r="CE15" s="172"/>
      <c r="CF15" s="103">
        <v>84.1</v>
      </c>
      <c r="CG15" s="105">
        <v>73.8</v>
      </c>
      <c r="CH15" s="105">
        <v>106</v>
      </c>
      <c r="CI15" s="103" t="s">
        <v>497</v>
      </c>
      <c r="CJ15" s="103" t="s">
        <v>497</v>
      </c>
      <c r="CK15" s="103" t="s">
        <v>497</v>
      </c>
      <c r="CL15" s="103" t="s">
        <v>497</v>
      </c>
      <c r="CY15" s="173"/>
      <c r="CZ15" s="103">
        <v>229</v>
      </c>
      <c r="DA15" s="173"/>
      <c r="DB15" s="103" t="s">
        <v>497</v>
      </c>
      <c r="DC15" s="103" t="s">
        <v>497</v>
      </c>
      <c r="DD15" s="103" t="s">
        <v>497</v>
      </c>
      <c r="DE15" s="103" t="s">
        <v>497</v>
      </c>
      <c r="DF15" s="103" t="s">
        <v>497</v>
      </c>
      <c r="DG15" s="103" t="s">
        <v>497</v>
      </c>
      <c r="DH15" s="103" t="s">
        <v>497</v>
      </c>
      <c r="EL15" s="103">
        <f>229-28</f>
        <v>201</v>
      </c>
      <c r="EM15" s="103">
        <f>48+21+68</f>
        <v>137</v>
      </c>
      <c r="EN15" s="103" t="s">
        <v>497</v>
      </c>
      <c r="EO15" s="103">
        <v>48</v>
      </c>
      <c r="EP15" s="103" t="s">
        <v>497</v>
      </c>
      <c r="EQ15" s="103" t="s">
        <v>535</v>
      </c>
      <c r="ER15" s="103" t="s">
        <v>497</v>
      </c>
      <c r="EU15" s="103">
        <f>143+86</f>
        <v>229</v>
      </c>
      <c r="EV15" s="109" t="s">
        <v>537</v>
      </c>
      <c r="EW15" s="103" t="s">
        <v>497</v>
      </c>
      <c r="EX15" s="103" t="s">
        <v>497</v>
      </c>
    </row>
    <row r="16" spans="1:357" x14ac:dyDescent="0.3">
      <c r="A16" s="177"/>
      <c r="B16" s="177"/>
      <c r="C16" s="172" t="str">
        <f t="shared" si="4"/>
        <v>Original &amp; Update</v>
      </c>
      <c r="D16" s="200"/>
      <c r="E16" s="125"/>
      <c r="F16" s="125"/>
      <c r="G16" s="185"/>
      <c r="H16" s="189"/>
      <c r="I16" s="179"/>
      <c r="J16" s="186"/>
      <c r="K16" s="186" t="str">
        <f t="shared" si="5"/>
        <v>CALGB/Alliance 100104
NCT00114101</v>
      </c>
      <c r="L16" s="177"/>
      <c r="M16" s="177"/>
      <c r="N16" s="177"/>
      <c r="O16" s="172"/>
      <c r="P16" s="123"/>
      <c r="Q16" s="177"/>
      <c r="R16" s="177"/>
      <c r="S16" s="103" t="s">
        <v>499</v>
      </c>
      <c r="T16" s="103" t="s">
        <v>499</v>
      </c>
      <c r="AB16" s="103" t="s">
        <v>499</v>
      </c>
      <c r="AC16" s="173"/>
      <c r="AD16" s="103" t="s">
        <v>499</v>
      </c>
      <c r="AE16" s="173"/>
      <c r="AF16" s="103" t="s">
        <v>499</v>
      </c>
      <c r="AG16" s="173"/>
      <c r="AH16" s="103" t="s">
        <v>499</v>
      </c>
      <c r="AI16" s="173"/>
      <c r="CB16" s="173" t="str">
        <f>CB15</f>
        <v>Phase 3 RCT</v>
      </c>
      <c r="CD16" s="103" t="s">
        <v>499</v>
      </c>
      <c r="CE16" s="172"/>
      <c r="CF16" s="103" t="s">
        <v>499</v>
      </c>
      <c r="CG16" s="103" t="s">
        <v>499</v>
      </c>
      <c r="CH16" s="103" t="s">
        <v>499</v>
      </c>
      <c r="CI16" s="103" t="s">
        <v>499</v>
      </c>
      <c r="CJ16" s="103" t="s">
        <v>499</v>
      </c>
      <c r="CK16" s="103" t="s">
        <v>499</v>
      </c>
      <c r="CL16" s="103" t="s">
        <v>499</v>
      </c>
      <c r="CY16" s="173"/>
      <c r="CZ16" s="103" t="s">
        <v>499</v>
      </c>
      <c r="DA16" s="173"/>
      <c r="DB16" s="103" t="s">
        <v>499</v>
      </c>
      <c r="DC16" s="103" t="s">
        <v>499</v>
      </c>
      <c r="DD16" s="103" t="s">
        <v>499</v>
      </c>
      <c r="DE16" s="103" t="s">
        <v>499</v>
      </c>
      <c r="DF16" s="103" t="s">
        <v>499</v>
      </c>
      <c r="DG16" s="103" t="s">
        <v>499</v>
      </c>
      <c r="DH16" s="103" t="s">
        <v>499</v>
      </c>
      <c r="EL16" s="103" t="s">
        <v>499</v>
      </c>
      <c r="EM16" s="103" t="s">
        <v>499</v>
      </c>
      <c r="EN16" s="103" t="s">
        <v>499</v>
      </c>
      <c r="EO16" s="103" t="s">
        <v>499</v>
      </c>
      <c r="EP16" s="103" t="s">
        <v>499</v>
      </c>
      <c r="EQ16" s="103" t="s">
        <v>499</v>
      </c>
      <c r="ER16" s="103" t="s">
        <v>499</v>
      </c>
      <c r="EU16" s="103" t="s">
        <v>499</v>
      </c>
      <c r="EV16" s="103" t="s">
        <v>499</v>
      </c>
      <c r="EW16" s="103" t="s">
        <v>499</v>
      </c>
      <c r="EX16" s="103" t="s">
        <v>499</v>
      </c>
    </row>
    <row r="17" spans="1:154" x14ac:dyDescent="0.3">
      <c r="A17" s="177"/>
      <c r="B17" s="177"/>
      <c r="C17" s="172" t="str">
        <f t="shared" si="4"/>
        <v>Original &amp; Update</v>
      </c>
      <c r="D17" s="200"/>
      <c r="E17" s="125"/>
      <c r="F17" s="125"/>
      <c r="G17" s="185"/>
      <c r="H17" s="189"/>
      <c r="I17" s="180"/>
      <c r="J17" s="186"/>
      <c r="K17" s="186" t="str">
        <f t="shared" si="5"/>
        <v>CALGB/Alliance 100104
NCT00114101</v>
      </c>
      <c r="L17" s="177"/>
      <c r="M17" s="177"/>
      <c r="N17" s="177"/>
      <c r="O17" s="172"/>
      <c r="P17" s="124"/>
      <c r="Q17" s="177"/>
      <c r="R17" s="177"/>
      <c r="S17" s="103" t="s">
        <v>499</v>
      </c>
      <c r="T17" s="103" t="s">
        <v>499</v>
      </c>
      <c r="AB17" s="103" t="s">
        <v>499</v>
      </c>
      <c r="AC17" s="173"/>
      <c r="AD17" s="103" t="s">
        <v>499</v>
      </c>
      <c r="AE17" s="173"/>
      <c r="AF17" s="103" t="s">
        <v>499</v>
      </c>
      <c r="AG17" s="173"/>
      <c r="AH17" s="103" t="s">
        <v>499</v>
      </c>
      <c r="AI17" s="173"/>
      <c r="CB17" s="173" t="str">
        <f>CB16</f>
        <v>Phase 3 RCT</v>
      </c>
      <c r="CD17" s="103" t="s">
        <v>499</v>
      </c>
      <c r="CE17" s="172"/>
      <c r="CF17" s="103" t="s">
        <v>499</v>
      </c>
      <c r="CG17" s="103" t="s">
        <v>499</v>
      </c>
      <c r="CH17" s="103" t="s">
        <v>499</v>
      </c>
      <c r="CI17" s="103" t="s">
        <v>499</v>
      </c>
      <c r="CJ17" s="103" t="s">
        <v>499</v>
      </c>
      <c r="CK17" s="103" t="s">
        <v>499</v>
      </c>
      <c r="CL17" s="103" t="s">
        <v>499</v>
      </c>
      <c r="CY17" s="173"/>
      <c r="CZ17" s="103" t="s">
        <v>499</v>
      </c>
      <c r="DA17" s="173"/>
      <c r="DB17" s="103" t="s">
        <v>499</v>
      </c>
      <c r="DC17" s="103" t="s">
        <v>499</v>
      </c>
      <c r="DD17" s="103" t="s">
        <v>499</v>
      </c>
      <c r="DE17" s="103" t="s">
        <v>499</v>
      </c>
      <c r="DF17" s="103" t="s">
        <v>499</v>
      </c>
      <c r="DG17" s="103" t="s">
        <v>499</v>
      </c>
      <c r="DH17" s="103" t="s">
        <v>499</v>
      </c>
      <c r="EL17" s="103" t="s">
        <v>499</v>
      </c>
      <c r="EM17" s="103" t="s">
        <v>499</v>
      </c>
      <c r="EN17" s="103" t="s">
        <v>499</v>
      </c>
      <c r="EO17" s="103" t="s">
        <v>499</v>
      </c>
      <c r="EP17" s="103" t="s">
        <v>499</v>
      </c>
      <c r="EQ17" s="103" t="s">
        <v>499</v>
      </c>
      <c r="ER17" s="103" t="s">
        <v>499</v>
      </c>
      <c r="EU17" s="103" t="s">
        <v>499</v>
      </c>
      <c r="EV17" s="103" t="s">
        <v>499</v>
      </c>
      <c r="EW17" s="103" t="s">
        <v>499</v>
      </c>
      <c r="EX17" s="103" t="s">
        <v>499</v>
      </c>
    </row>
    <row r="18" spans="1:154" ht="27.6" x14ac:dyDescent="0.3">
      <c r="A18" s="172">
        <v>4</v>
      </c>
      <c r="B18" s="172">
        <v>12</v>
      </c>
      <c r="C18" s="172" t="s">
        <v>500</v>
      </c>
      <c r="D18" s="199">
        <v>44939</v>
      </c>
      <c r="E18" s="172" t="s">
        <v>521</v>
      </c>
      <c r="F18" s="172" t="s">
        <v>538</v>
      </c>
      <c r="G18" s="184" t="s">
        <v>522</v>
      </c>
      <c r="H18" s="172" t="s">
        <v>523</v>
      </c>
      <c r="I18" s="172" t="s">
        <v>524</v>
      </c>
      <c r="J18" s="186" t="s">
        <v>525</v>
      </c>
      <c r="K18" s="186" t="s">
        <v>526</v>
      </c>
      <c r="L18" s="188" t="s">
        <v>527</v>
      </c>
      <c r="M18" s="172" t="s">
        <v>491</v>
      </c>
      <c r="N18" s="172" t="s">
        <v>528</v>
      </c>
      <c r="O18" s="172" t="s">
        <v>493</v>
      </c>
      <c r="P18" s="171" t="s">
        <v>529</v>
      </c>
      <c r="Q18" s="172" t="s">
        <v>495</v>
      </c>
      <c r="R18" s="172">
        <v>2</v>
      </c>
      <c r="S18" s="103" t="s">
        <v>510</v>
      </c>
      <c r="T18" s="103" t="s">
        <v>497</v>
      </c>
      <c r="AB18" s="103">
        <v>307</v>
      </c>
      <c r="AC18" s="172">
        <f>AB18+AB19</f>
        <v>614</v>
      </c>
      <c r="AD18" s="103" t="s">
        <v>497</v>
      </c>
      <c r="AE18" s="172" t="s">
        <v>497</v>
      </c>
      <c r="AF18" s="103">
        <v>169</v>
      </c>
      <c r="AG18" s="172">
        <f>AF18+AF19</f>
        <v>350</v>
      </c>
      <c r="AH18" s="103" t="s">
        <v>497</v>
      </c>
      <c r="AI18" s="172" t="s">
        <v>497</v>
      </c>
      <c r="CB18" s="172" t="s">
        <v>530</v>
      </c>
      <c r="CD18" s="103">
        <v>307</v>
      </c>
      <c r="CE18" s="172">
        <f>CD18+CD19</f>
        <v>614</v>
      </c>
      <c r="CF18" s="103" t="s">
        <v>497</v>
      </c>
      <c r="CG18" s="103" t="s">
        <v>497</v>
      </c>
      <c r="CH18" s="103" t="s">
        <v>497</v>
      </c>
      <c r="CI18" s="103">
        <v>1.25</v>
      </c>
      <c r="CJ18" s="103" t="s">
        <v>497</v>
      </c>
      <c r="CK18" s="103" t="s">
        <v>497</v>
      </c>
      <c r="CL18" s="103">
        <v>0.28999999999999998</v>
      </c>
      <c r="CY18" s="172" t="s">
        <v>532</v>
      </c>
      <c r="CZ18" s="103">
        <v>307</v>
      </c>
      <c r="DA18" s="172">
        <f>CZ18+CZ19</f>
        <v>614</v>
      </c>
      <c r="DB18" s="103">
        <v>41</v>
      </c>
      <c r="DC18" s="103" t="s">
        <v>497</v>
      </c>
      <c r="DD18" s="103" t="s">
        <v>497</v>
      </c>
      <c r="DE18" s="107">
        <v>0.5</v>
      </c>
      <c r="DF18" s="103" t="s">
        <v>497</v>
      </c>
      <c r="DG18" s="103" t="s">
        <v>497</v>
      </c>
      <c r="DH18" s="103" t="s">
        <v>533</v>
      </c>
      <c r="EL18" s="103">
        <v>300</v>
      </c>
      <c r="EM18" s="103" t="s">
        <v>497</v>
      </c>
      <c r="EN18" s="103" t="s">
        <v>497</v>
      </c>
      <c r="EO18" s="106">
        <f>ET18*EL18</f>
        <v>0</v>
      </c>
      <c r="EP18" s="103" t="s">
        <v>497</v>
      </c>
      <c r="EQ18" s="106">
        <f>ES18*EL18</f>
        <v>0</v>
      </c>
      <c r="ER18" s="103" t="s">
        <v>497</v>
      </c>
      <c r="EU18" s="103">
        <v>306</v>
      </c>
      <c r="EV18" s="103">
        <v>225</v>
      </c>
      <c r="EW18" s="103" t="s">
        <v>497</v>
      </c>
      <c r="EX18" s="103" t="s">
        <v>497</v>
      </c>
    </row>
    <row r="19" spans="1:154" x14ac:dyDescent="0.3">
      <c r="A19" s="177"/>
      <c r="B19" s="177"/>
      <c r="C19" s="172" t="str">
        <f t="shared" ref="C19:C21" si="6">C18</f>
        <v>Original</v>
      </c>
      <c r="D19" s="200"/>
      <c r="E19" s="125"/>
      <c r="F19" s="125"/>
      <c r="G19" s="185"/>
      <c r="H19" s="173"/>
      <c r="I19" s="190"/>
      <c r="J19" s="186"/>
      <c r="K19" s="186" t="str">
        <f t="shared" ref="K19:K21" si="7">K18</f>
        <v>IFM 2005-02
NCT00430365</v>
      </c>
      <c r="L19" s="177"/>
      <c r="M19" s="177"/>
      <c r="N19" s="177"/>
      <c r="O19" s="172"/>
      <c r="P19" s="123"/>
      <c r="Q19" s="177"/>
      <c r="R19" s="177"/>
      <c r="S19" s="103" t="s">
        <v>498</v>
      </c>
      <c r="T19" s="103" t="s">
        <v>497</v>
      </c>
      <c r="AB19" s="103">
        <v>307</v>
      </c>
      <c r="AC19" s="173"/>
      <c r="AD19" s="103" t="s">
        <v>497</v>
      </c>
      <c r="AE19" s="173"/>
      <c r="AF19" s="103">
        <v>181</v>
      </c>
      <c r="AG19" s="173"/>
      <c r="AH19" s="103" t="s">
        <v>497</v>
      </c>
      <c r="AI19" s="173"/>
      <c r="CB19" s="173" t="str">
        <f>CB18</f>
        <v>Phase 3 RCT</v>
      </c>
      <c r="CD19" s="103">
        <v>307</v>
      </c>
      <c r="CE19" s="172"/>
      <c r="CF19" s="103" t="s">
        <v>497</v>
      </c>
      <c r="CG19" s="105" t="s">
        <v>497</v>
      </c>
      <c r="CH19" s="105" t="s">
        <v>497</v>
      </c>
      <c r="CI19" s="103" t="s">
        <v>497</v>
      </c>
      <c r="CJ19" s="103" t="s">
        <v>497</v>
      </c>
      <c r="CK19" s="103" t="s">
        <v>497</v>
      </c>
      <c r="CL19" s="103" t="s">
        <v>497</v>
      </c>
      <c r="CY19" s="173"/>
      <c r="CZ19" s="103">
        <v>307</v>
      </c>
      <c r="DA19" s="173"/>
      <c r="DB19" s="103">
        <v>23</v>
      </c>
      <c r="DC19" s="103" t="s">
        <v>497</v>
      </c>
      <c r="DD19" s="103" t="s">
        <v>497</v>
      </c>
      <c r="DE19" s="103" t="s">
        <v>497</v>
      </c>
      <c r="DF19" s="103" t="s">
        <v>497</v>
      </c>
      <c r="DG19" s="103" t="s">
        <v>497</v>
      </c>
      <c r="DH19" s="103" t="s">
        <v>497</v>
      </c>
      <c r="EL19" s="103">
        <v>293</v>
      </c>
      <c r="EM19" s="103" t="s">
        <v>497</v>
      </c>
      <c r="EN19" s="103" t="s">
        <v>497</v>
      </c>
      <c r="EO19" s="106">
        <f>ET19*EL19</f>
        <v>0</v>
      </c>
      <c r="EP19" s="103" t="s">
        <v>497</v>
      </c>
      <c r="EQ19" s="106">
        <f>ES19*EL19</f>
        <v>0</v>
      </c>
      <c r="ER19" s="103" t="s">
        <v>497</v>
      </c>
      <c r="EU19" s="103">
        <v>302</v>
      </c>
      <c r="EV19" s="103">
        <v>130</v>
      </c>
      <c r="EW19" s="103" t="s">
        <v>497</v>
      </c>
      <c r="EX19" s="103" t="s">
        <v>497</v>
      </c>
    </row>
    <row r="20" spans="1:154" x14ac:dyDescent="0.3">
      <c r="A20" s="177"/>
      <c r="B20" s="177"/>
      <c r="C20" s="172" t="str">
        <f t="shared" si="6"/>
        <v>Original</v>
      </c>
      <c r="D20" s="200"/>
      <c r="E20" s="125"/>
      <c r="F20" s="125"/>
      <c r="G20" s="185"/>
      <c r="H20" s="173"/>
      <c r="I20" s="190"/>
      <c r="J20" s="186"/>
      <c r="K20" s="186" t="str">
        <f t="shared" si="7"/>
        <v>IFM 2005-02
NCT00430365</v>
      </c>
      <c r="L20" s="177"/>
      <c r="M20" s="177"/>
      <c r="N20" s="177"/>
      <c r="O20" s="172"/>
      <c r="P20" s="123"/>
      <c r="Q20" s="177"/>
      <c r="R20" s="177"/>
      <c r="S20" s="103" t="s">
        <v>499</v>
      </c>
      <c r="T20" s="103" t="s">
        <v>499</v>
      </c>
      <c r="AB20" s="103" t="s">
        <v>499</v>
      </c>
      <c r="AC20" s="173"/>
      <c r="AD20" s="103" t="s">
        <v>499</v>
      </c>
      <c r="AE20" s="173"/>
      <c r="AF20" s="103" t="s">
        <v>499</v>
      </c>
      <c r="AG20" s="173"/>
      <c r="AH20" s="103" t="s">
        <v>499</v>
      </c>
      <c r="AI20" s="173"/>
      <c r="CB20" s="173" t="str">
        <f>CB19</f>
        <v>Phase 3 RCT</v>
      </c>
      <c r="CD20" s="103" t="s">
        <v>499</v>
      </c>
      <c r="CE20" s="172"/>
      <c r="CF20" s="103" t="s">
        <v>499</v>
      </c>
      <c r="CG20" s="103" t="s">
        <v>499</v>
      </c>
      <c r="CH20" s="103" t="s">
        <v>499</v>
      </c>
      <c r="CI20" s="103" t="s">
        <v>499</v>
      </c>
      <c r="CJ20" s="103" t="s">
        <v>499</v>
      </c>
      <c r="CK20" s="103" t="s">
        <v>499</v>
      </c>
      <c r="CL20" s="103" t="s">
        <v>499</v>
      </c>
      <c r="CY20" s="173"/>
      <c r="CZ20" s="103" t="s">
        <v>499</v>
      </c>
      <c r="DA20" s="173"/>
      <c r="DB20" s="103" t="s">
        <v>499</v>
      </c>
      <c r="DC20" s="103" t="s">
        <v>499</v>
      </c>
      <c r="DD20" s="103" t="s">
        <v>499</v>
      </c>
      <c r="DE20" s="103" t="s">
        <v>499</v>
      </c>
      <c r="DF20" s="103" t="s">
        <v>499</v>
      </c>
      <c r="DG20" s="103" t="s">
        <v>499</v>
      </c>
      <c r="DH20" s="103" t="s">
        <v>499</v>
      </c>
      <c r="EL20" s="103" t="s">
        <v>499</v>
      </c>
      <c r="EM20" s="103" t="s">
        <v>499</v>
      </c>
      <c r="EN20" s="103" t="s">
        <v>499</v>
      </c>
      <c r="EO20" s="103" t="s">
        <v>499</v>
      </c>
      <c r="EP20" s="103" t="s">
        <v>499</v>
      </c>
      <c r="EQ20" s="103" t="s">
        <v>499</v>
      </c>
      <c r="ER20" s="103" t="s">
        <v>499</v>
      </c>
      <c r="EU20" s="103" t="s">
        <v>499</v>
      </c>
      <c r="EV20" s="103" t="s">
        <v>499</v>
      </c>
      <c r="EW20" s="103" t="s">
        <v>499</v>
      </c>
      <c r="EX20" s="103" t="s">
        <v>499</v>
      </c>
    </row>
    <row r="21" spans="1:154" x14ac:dyDescent="0.3">
      <c r="A21" s="177"/>
      <c r="B21" s="177"/>
      <c r="C21" s="172" t="str">
        <f t="shared" si="6"/>
        <v>Original</v>
      </c>
      <c r="D21" s="200"/>
      <c r="E21" s="125"/>
      <c r="F21" s="125"/>
      <c r="G21" s="185"/>
      <c r="H21" s="173"/>
      <c r="I21" s="190"/>
      <c r="J21" s="186"/>
      <c r="K21" s="186" t="str">
        <f t="shared" si="7"/>
        <v>IFM 2005-02
NCT00430365</v>
      </c>
      <c r="L21" s="177"/>
      <c r="M21" s="177"/>
      <c r="N21" s="177"/>
      <c r="O21" s="172"/>
      <c r="P21" s="124"/>
      <c r="Q21" s="177"/>
      <c r="R21" s="177"/>
      <c r="S21" s="103" t="s">
        <v>499</v>
      </c>
      <c r="T21" s="103" t="s">
        <v>499</v>
      </c>
      <c r="AB21" s="103" t="s">
        <v>499</v>
      </c>
      <c r="AC21" s="173"/>
      <c r="AD21" s="103" t="s">
        <v>499</v>
      </c>
      <c r="AE21" s="173"/>
      <c r="AF21" s="103" t="s">
        <v>499</v>
      </c>
      <c r="AG21" s="173"/>
      <c r="AH21" s="103" t="s">
        <v>499</v>
      </c>
      <c r="AI21" s="173"/>
      <c r="CB21" s="173" t="str">
        <f>CB20</f>
        <v>Phase 3 RCT</v>
      </c>
      <c r="CD21" s="103" t="s">
        <v>499</v>
      </c>
      <c r="CE21" s="172"/>
      <c r="CF21" s="103" t="s">
        <v>499</v>
      </c>
      <c r="CG21" s="103" t="s">
        <v>499</v>
      </c>
      <c r="CH21" s="103" t="s">
        <v>499</v>
      </c>
      <c r="CI21" s="103" t="s">
        <v>499</v>
      </c>
      <c r="CJ21" s="103" t="s">
        <v>499</v>
      </c>
      <c r="CK21" s="103" t="s">
        <v>499</v>
      </c>
      <c r="CL21" s="103" t="s">
        <v>499</v>
      </c>
      <c r="CY21" s="173"/>
      <c r="CZ21" s="103" t="s">
        <v>499</v>
      </c>
      <c r="DA21" s="173"/>
      <c r="DB21" s="103" t="s">
        <v>499</v>
      </c>
      <c r="DC21" s="103" t="s">
        <v>499</v>
      </c>
      <c r="DD21" s="103" t="s">
        <v>499</v>
      </c>
      <c r="DE21" s="103" t="s">
        <v>499</v>
      </c>
      <c r="DF21" s="103" t="s">
        <v>499</v>
      </c>
      <c r="DG21" s="103" t="s">
        <v>499</v>
      </c>
      <c r="DH21" s="103" t="s">
        <v>499</v>
      </c>
      <c r="EL21" s="103" t="s">
        <v>499</v>
      </c>
      <c r="EM21" s="103" t="s">
        <v>499</v>
      </c>
      <c r="EN21" s="103" t="s">
        <v>499</v>
      </c>
      <c r="EO21" s="103" t="s">
        <v>499</v>
      </c>
      <c r="EP21" s="103" t="s">
        <v>499</v>
      </c>
      <c r="EQ21" s="103" t="s">
        <v>499</v>
      </c>
      <c r="ER21" s="103" t="s">
        <v>499</v>
      </c>
      <c r="EU21" s="103" t="s">
        <v>499</v>
      </c>
      <c r="EV21" s="103" t="s">
        <v>499</v>
      </c>
      <c r="EW21" s="103" t="s">
        <v>499</v>
      </c>
      <c r="EX21" s="103" t="s">
        <v>499</v>
      </c>
    </row>
    <row r="22" spans="1:154" ht="27.6" x14ac:dyDescent="0.3">
      <c r="A22" s="172">
        <v>5</v>
      </c>
      <c r="B22" s="172">
        <v>13</v>
      </c>
      <c r="C22" s="172" t="s">
        <v>500</v>
      </c>
      <c r="D22" s="199">
        <v>44939</v>
      </c>
      <c r="E22" s="172" t="s">
        <v>539</v>
      </c>
      <c r="F22" s="172" t="s">
        <v>538</v>
      </c>
      <c r="G22" s="184" t="s">
        <v>540</v>
      </c>
      <c r="H22" s="172" t="s">
        <v>541</v>
      </c>
      <c r="I22" s="178" t="s">
        <v>542</v>
      </c>
      <c r="J22" s="186" t="s">
        <v>543</v>
      </c>
      <c r="K22" s="186" t="s">
        <v>544</v>
      </c>
      <c r="L22" s="188" t="s">
        <v>545</v>
      </c>
      <c r="M22" s="172" t="s">
        <v>491</v>
      </c>
      <c r="N22" s="172" t="s">
        <v>546</v>
      </c>
      <c r="O22" s="172" t="s">
        <v>493</v>
      </c>
      <c r="P22" s="171" t="s">
        <v>547</v>
      </c>
      <c r="Q22" s="172" t="s">
        <v>495</v>
      </c>
      <c r="R22" s="172">
        <v>2</v>
      </c>
      <c r="S22" s="103" t="s">
        <v>510</v>
      </c>
      <c r="T22" s="103" t="s">
        <v>497</v>
      </c>
      <c r="AB22" s="103">
        <v>67</v>
      </c>
      <c r="AC22" s="172">
        <f>AB22+AB23</f>
        <v>135</v>
      </c>
      <c r="AD22" s="103" t="s">
        <v>497</v>
      </c>
      <c r="AE22" s="172" t="s">
        <v>497</v>
      </c>
      <c r="AF22" s="103" t="s">
        <v>497</v>
      </c>
      <c r="AG22" s="172" t="str">
        <f>IF(AND(AF22="NR", AF23="NR"), "NR", AF22+AF23)</f>
        <v>NR</v>
      </c>
      <c r="AH22" s="103" t="s">
        <v>497</v>
      </c>
      <c r="AI22" s="172" t="str">
        <f>IF(AND(AH22="NR", AH23="NR"), "NR", AH22+AH23)</f>
        <v>NR</v>
      </c>
      <c r="CB22" s="172" t="s">
        <v>530</v>
      </c>
      <c r="CD22" s="103">
        <v>67</v>
      </c>
      <c r="CE22" s="172">
        <f>CD22+CD23</f>
        <v>135</v>
      </c>
      <c r="CF22" s="103" t="s">
        <v>497</v>
      </c>
      <c r="CG22" s="103" t="s">
        <v>497</v>
      </c>
      <c r="CH22" s="103" t="s">
        <v>497</v>
      </c>
      <c r="CI22" s="103">
        <v>0.62</v>
      </c>
      <c r="CJ22" s="103">
        <v>0.24</v>
      </c>
      <c r="CK22" s="107">
        <v>1.59</v>
      </c>
      <c r="CL22" s="107" t="s">
        <v>497</v>
      </c>
      <c r="CY22" s="172" t="s">
        <v>532</v>
      </c>
      <c r="CZ22" s="103">
        <v>67</v>
      </c>
      <c r="DA22" s="172">
        <f>CZ22+CZ23</f>
        <v>135</v>
      </c>
      <c r="DB22" s="103">
        <v>54.7</v>
      </c>
      <c r="DC22" s="103" t="s">
        <v>497</v>
      </c>
      <c r="DD22" s="103" t="s">
        <v>497</v>
      </c>
      <c r="DE22" s="103">
        <v>0.42</v>
      </c>
      <c r="DF22" s="103">
        <v>0.24</v>
      </c>
      <c r="DG22" s="103">
        <v>0.73</v>
      </c>
      <c r="DH22" s="103" t="s">
        <v>497</v>
      </c>
      <c r="EL22" s="103" t="s">
        <v>497</v>
      </c>
      <c r="EM22" s="103" t="s">
        <v>497</v>
      </c>
      <c r="EN22" s="103" t="s">
        <v>497</v>
      </c>
      <c r="EO22" s="103" t="s">
        <v>497</v>
      </c>
      <c r="EP22" s="103" t="s">
        <v>497</v>
      </c>
      <c r="EQ22" s="103" t="s">
        <v>497</v>
      </c>
      <c r="ER22" s="103" t="s">
        <v>497</v>
      </c>
      <c r="EU22" s="103" t="s">
        <v>497</v>
      </c>
      <c r="EV22" s="103" t="s">
        <v>497</v>
      </c>
      <c r="EW22" s="103" t="s">
        <v>497</v>
      </c>
      <c r="EX22" s="103" t="s">
        <v>497</v>
      </c>
    </row>
    <row r="23" spans="1:154" ht="27.6" x14ac:dyDescent="0.3">
      <c r="A23" s="177"/>
      <c r="B23" s="177"/>
      <c r="C23" s="172" t="str">
        <f t="shared" ref="C23:C25" si="8">C22</f>
        <v>Original</v>
      </c>
      <c r="D23" s="200"/>
      <c r="E23" s="125"/>
      <c r="F23" s="125"/>
      <c r="G23" s="185"/>
      <c r="H23" s="173"/>
      <c r="I23" s="179"/>
      <c r="J23" s="186"/>
      <c r="K23" s="186" t="str">
        <f t="shared" ref="K23:K25" si="9">K22</f>
        <v>NCT00551928</v>
      </c>
      <c r="L23" s="177"/>
      <c r="M23" s="177"/>
      <c r="N23" s="177"/>
      <c r="O23" s="172"/>
      <c r="P23" s="123"/>
      <c r="Q23" s="177"/>
      <c r="R23" s="177"/>
      <c r="S23" s="103" t="s">
        <v>548</v>
      </c>
      <c r="T23" s="103" t="s">
        <v>497</v>
      </c>
      <c r="AB23" s="103">
        <v>68</v>
      </c>
      <c r="AC23" s="173"/>
      <c r="AD23" s="103" t="s">
        <v>497</v>
      </c>
      <c r="AE23" s="173"/>
      <c r="AF23" s="104" t="s">
        <v>497</v>
      </c>
      <c r="AG23" s="173"/>
      <c r="AH23" s="103" t="s">
        <v>497</v>
      </c>
      <c r="AI23" s="173"/>
      <c r="CB23" s="173" t="str">
        <f>CB22</f>
        <v>Phase 3 RCT</v>
      </c>
      <c r="CD23" s="103">
        <v>68</v>
      </c>
      <c r="CE23" s="172"/>
      <c r="CF23" s="103" t="s">
        <v>497</v>
      </c>
      <c r="CG23" s="105" t="s">
        <v>497</v>
      </c>
      <c r="CH23" s="105" t="s">
        <v>497</v>
      </c>
      <c r="CI23" s="103" t="s">
        <v>497</v>
      </c>
      <c r="CJ23" s="103" t="s">
        <v>497</v>
      </c>
      <c r="CK23" s="103" t="s">
        <v>497</v>
      </c>
      <c r="CL23" s="103" t="s">
        <v>497</v>
      </c>
      <c r="CY23" s="173"/>
      <c r="CZ23" s="103">
        <v>68</v>
      </c>
      <c r="DA23" s="173"/>
      <c r="DB23" s="103">
        <v>37.4</v>
      </c>
      <c r="DC23" s="107" t="s">
        <v>497</v>
      </c>
      <c r="DD23" s="103" t="s">
        <v>497</v>
      </c>
      <c r="DE23" s="103" t="s">
        <v>497</v>
      </c>
      <c r="DF23" s="103" t="s">
        <v>497</v>
      </c>
      <c r="DG23" s="103" t="s">
        <v>497</v>
      </c>
      <c r="DH23" s="103" t="s">
        <v>497</v>
      </c>
      <c r="EL23" s="103" t="s">
        <v>497</v>
      </c>
      <c r="EM23" s="103" t="s">
        <v>497</v>
      </c>
      <c r="EN23" s="103" t="s">
        <v>497</v>
      </c>
      <c r="EO23" s="103" t="s">
        <v>497</v>
      </c>
      <c r="EP23" s="103" t="s">
        <v>497</v>
      </c>
      <c r="EQ23" s="103" t="s">
        <v>497</v>
      </c>
      <c r="ER23" s="103" t="s">
        <v>497</v>
      </c>
      <c r="EU23" s="103" t="s">
        <v>497</v>
      </c>
      <c r="EV23" s="103" t="s">
        <v>497</v>
      </c>
      <c r="EW23" s="103" t="s">
        <v>497</v>
      </c>
      <c r="EX23" s="103" t="s">
        <v>497</v>
      </c>
    </row>
    <row r="24" spans="1:154" x14ac:dyDescent="0.3">
      <c r="A24" s="177"/>
      <c r="B24" s="177"/>
      <c r="C24" s="172" t="str">
        <f t="shared" si="8"/>
        <v>Original</v>
      </c>
      <c r="D24" s="200"/>
      <c r="E24" s="125"/>
      <c r="F24" s="125"/>
      <c r="G24" s="185"/>
      <c r="H24" s="173"/>
      <c r="I24" s="179"/>
      <c r="J24" s="186"/>
      <c r="K24" s="186" t="str">
        <f t="shared" si="9"/>
        <v>NCT00551928</v>
      </c>
      <c r="L24" s="177"/>
      <c r="M24" s="177"/>
      <c r="N24" s="177"/>
      <c r="O24" s="172"/>
      <c r="P24" s="123"/>
      <c r="Q24" s="177"/>
      <c r="R24" s="177"/>
      <c r="S24" s="103" t="s">
        <v>499</v>
      </c>
      <c r="T24" s="103" t="s">
        <v>499</v>
      </c>
      <c r="AB24" s="103" t="s">
        <v>499</v>
      </c>
      <c r="AC24" s="173"/>
      <c r="AD24" s="103" t="s">
        <v>499</v>
      </c>
      <c r="AE24" s="173"/>
      <c r="AF24" s="103" t="s">
        <v>499</v>
      </c>
      <c r="AG24" s="173"/>
      <c r="AH24" s="103" t="s">
        <v>499</v>
      </c>
      <c r="AI24" s="173"/>
      <c r="CB24" s="173" t="str">
        <f>CB23</f>
        <v>Phase 3 RCT</v>
      </c>
      <c r="CD24" s="103" t="s">
        <v>499</v>
      </c>
      <c r="CE24" s="172"/>
      <c r="CF24" s="103" t="s">
        <v>499</v>
      </c>
      <c r="CG24" s="103" t="s">
        <v>499</v>
      </c>
      <c r="CH24" s="103" t="s">
        <v>499</v>
      </c>
      <c r="CI24" s="103" t="s">
        <v>499</v>
      </c>
      <c r="CJ24" s="103" t="s">
        <v>499</v>
      </c>
      <c r="CK24" s="103" t="s">
        <v>499</v>
      </c>
      <c r="CL24" s="103" t="s">
        <v>499</v>
      </c>
      <c r="CY24" s="173"/>
      <c r="CZ24" s="103" t="s">
        <v>499</v>
      </c>
      <c r="DA24" s="173"/>
      <c r="DB24" s="103" t="s">
        <v>499</v>
      </c>
      <c r="DC24" s="103" t="s">
        <v>499</v>
      </c>
      <c r="DD24" s="103" t="s">
        <v>499</v>
      </c>
      <c r="DE24" s="103" t="s">
        <v>499</v>
      </c>
      <c r="DF24" s="103" t="s">
        <v>499</v>
      </c>
      <c r="DG24" s="103" t="s">
        <v>499</v>
      </c>
      <c r="DH24" s="103" t="s">
        <v>499</v>
      </c>
      <c r="EL24" s="103" t="s">
        <v>499</v>
      </c>
      <c r="EM24" s="103" t="s">
        <v>499</v>
      </c>
      <c r="EN24" s="103" t="s">
        <v>499</v>
      </c>
      <c r="EO24" s="103" t="s">
        <v>499</v>
      </c>
      <c r="EP24" s="103" t="s">
        <v>499</v>
      </c>
      <c r="EQ24" s="103" t="s">
        <v>499</v>
      </c>
      <c r="ER24" s="103" t="s">
        <v>499</v>
      </c>
      <c r="EU24" s="103" t="s">
        <v>499</v>
      </c>
      <c r="EV24" s="103" t="s">
        <v>499</v>
      </c>
      <c r="EW24" s="103" t="s">
        <v>499</v>
      </c>
      <c r="EX24" s="103" t="s">
        <v>499</v>
      </c>
    </row>
    <row r="25" spans="1:154" x14ac:dyDescent="0.3">
      <c r="A25" s="177"/>
      <c r="B25" s="177"/>
      <c r="C25" s="172" t="str">
        <f t="shared" si="8"/>
        <v>Original</v>
      </c>
      <c r="D25" s="200"/>
      <c r="E25" s="125"/>
      <c r="F25" s="125"/>
      <c r="G25" s="185"/>
      <c r="H25" s="173"/>
      <c r="I25" s="180"/>
      <c r="J25" s="186"/>
      <c r="K25" s="186" t="str">
        <f t="shared" si="9"/>
        <v>NCT00551928</v>
      </c>
      <c r="L25" s="177"/>
      <c r="M25" s="177"/>
      <c r="N25" s="177"/>
      <c r="O25" s="172"/>
      <c r="P25" s="124"/>
      <c r="Q25" s="177"/>
      <c r="R25" s="177"/>
      <c r="S25" s="103" t="s">
        <v>499</v>
      </c>
      <c r="T25" s="103" t="s">
        <v>499</v>
      </c>
      <c r="AB25" s="103" t="s">
        <v>499</v>
      </c>
      <c r="AC25" s="173"/>
      <c r="AD25" s="103" t="s">
        <v>499</v>
      </c>
      <c r="AE25" s="173"/>
      <c r="AF25" s="103" t="s">
        <v>499</v>
      </c>
      <c r="AG25" s="173"/>
      <c r="AH25" s="103" t="s">
        <v>499</v>
      </c>
      <c r="AI25" s="173"/>
      <c r="CB25" s="173" t="str">
        <f>CB24</f>
        <v>Phase 3 RCT</v>
      </c>
      <c r="CD25" s="103" t="s">
        <v>499</v>
      </c>
      <c r="CE25" s="172"/>
      <c r="CF25" s="103" t="s">
        <v>499</v>
      </c>
      <c r="CG25" s="103" t="s">
        <v>499</v>
      </c>
      <c r="CH25" s="103" t="s">
        <v>499</v>
      </c>
      <c r="CI25" s="103" t="s">
        <v>499</v>
      </c>
      <c r="CJ25" s="103" t="s">
        <v>499</v>
      </c>
      <c r="CK25" s="103" t="s">
        <v>499</v>
      </c>
      <c r="CL25" s="103" t="s">
        <v>499</v>
      </c>
      <c r="CY25" s="173"/>
      <c r="CZ25" s="103" t="s">
        <v>499</v>
      </c>
      <c r="DA25" s="173"/>
      <c r="DB25" s="103" t="s">
        <v>499</v>
      </c>
      <c r="DC25" s="103" t="s">
        <v>499</v>
      </c>
      <c r="DD25" s="103" t="s">
        <v>499</v>
      </c>
      <c r="DE25" s="103" t="s">
        <v>499</v>
      </c>
      <c r="DF25" s="103" t="s">
        <v>499</v>
      </c>
      <c r="DG25" s="103" t="s">
        <v>499</v>
      </c>
      <c r="DH25" s="103" t="s">
        <v>499</v>
      </c>
      <c r="EL25" s="103" t="s">
        <v>499</v>
      </c>
      <c r="EM25" s="103" t="s">
        <v>499</v>
      </c>
      <c r="EN25" s="103" t="s">
        <v>499</v>
      </c>
      <c r="EO25" s="103" t="s">
        <v>499</v>
      </c>
      <c r="EP25" s="103" t="s">
        <v>499</v>
      </c>
      <c r="EQ25" s="103" t="s">
        <v>499</v>
      </c>
      <c r="ER25" s="103" t="s">
        <v>499</v>
      </c>
      <c r="EU25" s="103" t="s">
        <v>499</v>
      </c>
      <c r="EV25" s="103" t="s">
        <v>499</v>
      </c>
      <c r="EW25" s="103" t="s">
        <v>499</v>
      </c>
      <c r="EX25" s="103" t="s">
        <v>499</v>
      </c>
    </row>
    <row r="26" spans="1:154" ht="27.6" x14ac:dyDescent="0.3">
      <c r="A26" s="172">
        <v>6</v>
      </c>
      <c r="B26" s="172" t="s">
        <v>549</v>
      </c>
      <c r="C26" s="172" t="s">
        <v>484</v>
      </c>
      <c r="D26" s="196">
        <v>44939</v>
      </c>
      <c r="E26" s="171" t="s">
        <v>550</v>
      </c>
      <c r="F26" s="172" t="s">
        <v>538</v>
      </c>
      <c r="G26" s="184" t="s">
        <v>551</v>
      </c>
      <c r="H26" s="172" t="s">
        <v>552</v>
      </c>
      <c r="I26" s="178" t="s">
        <v>553</v>
      </c>
      <c r="J26" s="186" t="s">
        <v>554</v>
      </c>
      <c r="K26" s="186" t="s">
        <v>555</v>
      </c>
      <c r="L26" s="187" t="s">
        <v>556</v>
      </c>
      <c r="M26" s="172" t="s">
        <v>491</v>
      </c>
      <c r="N26" s="172" t="s">
        <v>557</v>
      </c>
      <c r="O26" s="172" t="s">
        <v>493</v>
      </c>
      <c r="P26" s="171" t="s">
        <v>558</v>
      </c>
      <c r="Q26" s="172" t="s">
        <v>495</v>
      </c>
      <c r="R26" s="172">
        <v>2</v>
      </c>
      <c r="S26" s="103" t="s">
        <v>559</v>
      </c>
      <c r="T26" s="103" t="s">
        <v>497</v>
      </c>
      <c r="AB26" s="103">
        <v>451</v>
      </c>
      <c r="AC26" s="172">
        <f>AB26+AB27</f>
        <v>828</v>
      </c>
      <c r="AD26" s="105">
        <v>61</v>
      </c>
      <c r="AE26" s="172">
        <f>IF(AND(AD26="NR", AD27="NR"), "NR", (AD26*AB26+AD27*AB27)/AC26)</f>
        <v>61</v>
      </c>
      <c r="AF26" s="103">
        <v>294</v>
      </c>
      <c r="AG26" s="172">
        <f>IF(AND(AF26="NR", AF27="NR"), "NR", AF26+AF27)</f>
        <v>529</v>
      </c>
      <c r="AH26" s="103" t="s">
        <v>497</v>
      </c>
      <c r="AI26" s="172" t="str">
        <f>IF(AND(AH26="NR", AH27="NR"), "NR", AH26+AH27)</f>
        <v>NR</v>
      </c>
      <c r="CB26" s="172" t="s">
        <v>530</v>
      </c>
      <c r="CD26" s="103" t="s">
        <v>497</v>
      </c>
      <c r="CE26" s="172" t="str">
        <f>IF(AND(CD26="NR", CD27="NR"), "NR", CD26+CD27)</f>
        <v>NR</v>
      </c>
      <c r="CF26" s="103" t="s">
        <v>497</v>
      </c>
      <c r="CG26" s="103" t="s">
        <v>497</v>
      </c>
      <c r="CH26" s="103" t="s">
        <v>497</v>
      </c>
      <c r="CI26" s="103" t="s">
        <v>497</v>
      </c>
      <c r="CJ26" s="103" t="s">
        <v>497</v>
      </c>
      <c r="CK26" s="103" t="s">
        <v>497</v>
      </c>
      <c r="CL26" s="103" t="s">
        <v>497</v>
      </c>
      <c r="CY26" s="172" t="s">
        <v>532</v>
      </c>
      <c r="CZ26" s="103">
        <v>451</v>
      </c>
      <c r="DA26" s="172">
        <f>IF(AND(CZ26="NR", CZ27="NR"), "NR", CZ26+CZ27)</f>
        <v>828</v>
      </c>
      <c r="DB26" s="103">
        <v>50</v>
      </c>
      <c r="DC26" s="103" t="s">
        <v>497</v>
      </c>
      <c r="DD26" s="103" t="s">
        <v>497</v>
      </c>
      <c r="DE26" s="103">
        <v>0.47</v>
      </c>
      <c r="DF26" s="103">
        <v>0.37</v>
      </c>
      <c r="DG26" s="103">
        <v>0.6</v>
      </c>
      <c r="DH26" s="103" t="s">
        <v>573</v>
      </c>
      <c r="EL26" s="103" t="s">
        <v>497</v>
      </c>
      <c r="EM26" s="103" t="s">
        <v>497</v>
      </c>
      <c r="EN26" s="103" t="s">
        <v>497</v>
      </c>
      <c r="EO26" s="103" t="s">
        <v>497</v>
      </c>
      <c r="EP26" s="103" t="s">
        <v>497</v>
      </c>
      <c r="EQ26" s="103" t="s">
        <v>497</v>
      </c>
      <c r="ER26" s="103" t="s">
        <v>497</v>
      </c>
      <c r="EU26" s="103">
        <v>451</v>
      </c>
      <c r="EV26" s="103" t="s">
        <v>497</v>
      </c>
      <c r="EW26" s="103" t="s">
        <v>497</v>
      </c>
      <c r="EX26" s="103" t="s">
        <v>497</v>
      </c>
    </row>
    <row r="27" spans="1:154" ht="27.6" x14ac:dyDescent="0.3">
      <c r="A27" s="177"/>
      <c r="B27" s="177"/>
      <c r="C27" s="172" t="str">
        <f t="shared" ref="C27:C29" si="10">C26</f>
        <v>Original &amp; Update</v>
      </c>
      <c r="D27" s="197"/>
      <c r="E27" s="123"/>
      <c r="F27" s="125"/>
      <c r="G27" s="185"/>
      <c r="H27" s="173"/>
      <c r="I27" s="179"/>
      <c r="J27" s="186"/>
      <c r="K27" s="186" t="str">
        <f t="shared" ref="K27:K29" si="11">K26</f>
        <v>Myeloma XI (EudraCT 2009-010956-93)
NCT01554852</v>
      </c>
      <c r="L27" s="177"/>
      <c r="M27" s="177"/>
      <c r="N27" s="177"/>
      <c r="O27" s="172"/>
      <c r="P27" s="123"/>
      <c r="Q27" s="177"/>
      <c r="R27" s="177"/>
      <c r="S27" s="103" t="s">
        <v>548</v>
      </c>
      <c r="T27" s="103" t="s">
        <v>497</v>
      </c>
      <c r="AB27" s="103">
        <v>377</v>
      </c>
      <c r="AC27" s="173"/>
      <c r="AD27" s="105">
        <v>61</v>
      </c>
      <c r="AE27" s="173"/>
      <c r="AF27" s="103">
        <v>235</v>
      </c>
      <c r="AG27" s="173"/>
      <c r="AH27" s="103" t="s">
        <v>497</v>
      </c>
      <c r="AI27" s="173"/>
      <c r="CB27" s="173" t="str">
        <f>CB26</f>
        <v>Phase 3 RCT</v>
      </c>
      <c r="CD27" s="103" t="s">
        <v>497</v>
      </c>
      <c r="CE27" s="172"/>
      <c r="CF27" s="103" t="s">
        <v>497</v>
      </c>
      <c r="CG27" s="103" t="s">
        <v>497</v>
      </c>
      <c r="CH27" s="103" t="s">
        <v>497</v>
      </c>
      <c r="CI27" s="103" t="s">
        <v>497</v>
      </c>
      <c r="CJ27" s="103" t="s">
        <v>497</v>
      </c>
      <c r="CK27" s="103" t="s">
        <v>497</v>
      </c>
      <c r="CL27" s="103" t="s">
        <v>497</v>
      </c>
      <c r="CY27" s="173"/>
      <c r="CZ27" s="103">
        <v>377</v>
      </c>
      <c r="DA27" s="172"/>
      <c r="DB27" s="103">
        <v>28</v>
      </c>
      <c r="DC27" s="103" t="s">
        <v>497</v>
      </c>
      <c r="DD27" s="103" t="s">
        <v>497</v>
      </c>
      <c r="DE27" s="103" t="s">
        <v>497</v>
      </c>
      <c r="DF27" s="103" t="s">
        <v>497</v>
      </c>
      <c r="DG27" s="103" t="s">
        <v>497</v>
      </c>
      <c r="DH27" s="103" t="s">
        <v>497</v>
      </c>
      <c r="EL27" s="103" t="s">
        <v>497</v>
      </c>
      <c r="EM27" s="103" t="s">
        <v>497</v>
      </c>
      <c r="EN27" s="103" t="s">
        <v>497</v>
      </c>
      <c r="EO27" s="103" t="s">
        <v>497</v>
      </c>
      <c r="EP27" s="103" t="s">
        <v>497</v>
      </c>
      <c r="EQ27" s="103" t="s">
        <v>497</v>
      </c>
      <c r="ER27" s="103" t="s">
        <v>497</v>
      </c>
      <c r="EU27" s="103">
        <v>377</v>
      </c>
      <c r="EV27" s="103" t="s">
        <v>497</v>
      </c>
      <c r="EW27" s="103" t="s">
        <v>497</v>
      </c>
      <c r="EX27" s="103" t="s">
        <v>497</v>
      </c>
    </row>
    <row r="28" spans="1:154" x14ac:dyDescent="0.3">
      <c r="A28" s="177"/>
      <c r="B28" s="177"/>
      <c r="C28" s="172" t="str">
        <f t="shared" si="10"/>
        <v>Original &amp; Update</v>
      </c>
      <c r="D28" s="197"/>
      <c r="E28" s="123"/>
      <c r="F28" s="125"/>
      <c r="G28" s="185"/>
      <c r="H28" s="173"/>
      <c r="I28" s="179"/>
      <c r="J28" s="186"/>
      <c r="K28" s="186" t="str">
        <f t="shared" si="11"/>
        <v>Myeloma XI (EudraCT 2009-010956-93)
NCT01554852</v>
      </c>
      <c r="L28" s="177"/>
      <c r="M28" s="177"/>
      <c r="N28" s="177"/>
      <c r="O28" s="172"/>
      <c r="P28" s="123"/>
      <c r="Q28" s="177"/>
      <c r="R28" s="177"/>
      <c r="S28" s="103" t="s">
        <v>499</v>
      </c>
      <c r="T28" s="103" t="s">
        <v>499</v>
      </c>
      <c r="AB28" s="103" t="s">
        <v>499</v>
      </c>
      <c r="AC28" s="173"/>
      <c r="AD28" s="103" t="s">
        <v>499</v>
      </c>
      <c r="AE28" s="173"/>
      <c r="AF28" s="103" t="s">
        <v>499</v>
      </c>
      <c r="AG28" s="173"/>
      <c r="AH28" s="103" t="s">
        <v>499</v>
      </c>
      <c r="AI28" s="173"/>
      <c r="CB28" s="173" t="str">
        <f>CB27</f>
        <v>Phase 3 RCT</v>
      </c>
      <c r="CD28" s="103" t="s">
        <v>499</v>
      </c>
      <c r="CE28" s="172"/>
      <c r="CF28" s="103" t="s">
        <v>499</v>
      </c>
      <c r="CG28" s="103" t="s">
        <v>499</v>
      </c>
      <c r="CH28" s="103" t="s">
        <v>499</v>
      </c>
      <c r="CI28" s="103" t="s">
        <v>499</v>
      </c>
      <c r="CJ28" s="103" t="s">
        <v>499</v>
      </c>
      <c r="CK28" s="103" t="s">
        <v>499</v>
      </c>
      <c r="CL28" s="103" t="s">
        <v>499</v>
      </c>
      <c r="CY28" s="173"/>
      <c r="CZ28" s="103" t="s">
        <v>499</v>
      </c>
      <c r="DA28" s="172"/>
      <c r="DB28" s="103" t="s">
        <v>499</v>
      </c>
      <c r="DC28" s="103" t="s">
        <v>499</v>
      </c>
      <c r="DD28" s="103" t="s">
        <v>499</v>
      </c>
      <c r="DE28" s="103" t="s">
        <v>499</v>
      </c>
      <c r="DF28" s="103" t="s">
        <v>499</v>
      </c>
      <c r="DG28" s="103" t="s">
        <v>499</v>
      </c>
      <c r="DH28" s="103" t="s">
        <v>499</v>
      </c>
      <c r="EL28" s="103" t="s">
        <v>499</v>
      </c>
      <c r="EM28" s="103" t="s">
        <v>499</v>
      </c>
      <c r="EN28" s="103" t="s">
        <v>499</v>
      </c>
      <c r="EO28" s="103" t="s">
        <v>499</v>
      </c>
      <c r="EP28" s="103" t="s">
        <v>499</v>
      </c>
      <c r="EQ28" s="103" t="s">
        <v>499</v>
      </c>
      <c r="ER28" s="103" t="s">
        <v>499</v>
      </c>
      <c r="EU28" s="103" t="s">
        <v>499</v>
      </c>
      <c r="EV28" s="103" t="s">
        <v>499</v>
      </c>
      <c r="EW28" s="103" t="s">
        <v>499</v>
      </c>
      <c r="EX28" s="103" t="s">
        <v>499</v>
      </c>
    </row>
    <row r="29" spans="1:154" x14ac:dyDescent="0.3">
      <c r="A29" s="177"/>
      <c r="B29" s="177"/>
      <c r="C29" s="172" t="str">
        <f t="shared" si="10"/>
        <v>Original &amp; Update</v>
      </c>
      <c r="D29" s="198"/>
      <c r="E29" s="124"/>
      <c r="F29" s="125"/>
      <c r="G29" s="185"/>
      <c r="H29" s="173"/>
      <c r="I29" s="180"/>
      <c r="J29" s="186"/>
      <c r="K29" s="186" t="str">
        <f t="shared" si="11"/>
        <v>Myeloma XI (EudraCT 2009-010956-93)
NCT01554852</v>
      </c>
      <c r="L29" s="177"/>
      <c r="M29" s="177"/>
      <c r="N29" s="177"/>
      <c r="O29" s="172"/>
      <c r="P29" s="124"/>
      <c r="Q29" s="177"/>
      <c r="R29" s="177"/>
      <c r="S29" s="103" t="s">
        <v>499</v>
      </c>
      <c r="T29" s="103" t="s">
        <v>499</v>
      </c>
      <c r="AB29" s="103" t="s">
        <v>499</v>
      </c>
      <c r="AC29" s="173"/>
      <c r="AD29" s="103" t="s">
        <v>499</v>
      </c>
      <c r="AE29" s="173"/>
      <c r="AF29" s="103" t="s">
        <v>499</v>
      </c>
      <c r="AG29" s="173"/>
      <c r="AH29" s="103" t="s">
        <v>499</v>
      </c>
      <c r="AI29" s="173"/>
      <c r="CB29" s="173" t="str">
        <f>CB28</f>
        <v>Phase 3 RCT</v>
      </c>
      <c r="CD29" s="103" t="s">
        <v>499</v>
      </c>
      <c r="CE29" s="172"/>
      <c r="CF29" s="103" t="s">
        <v>499</v>
      </c>
      <c r="CG29" s="103" t="s">
        <v>499</v>
      </c>
      <c r="CH29" s="103" t="s">
        <v>499</v>
      </c>
      <c r="CI29" s="103" t="s">
        <v>499</v>
      </c>
      <c r="CJ29" s="103" t="s">
        <v>499</v>
      </c>
      <c r="CK29" s="103" t="s">
        <v>499</v>
      </c>
      <c r="CL29" s="103" t="s">
        <v>499</v>
      </c>
      <c r="CY29" s="173"/>
      <c r="CZ29" s="103" t="s">
        <v>499</v>
      </c>
      <c r="DA29" s="172"/>
      <c r="DB29" s="103" t="s">
        <v>499</v>
      </c>
      <c r="DC29" s="103" t="s">
        <v>499</v>
      </c>
      <c r="DD29" s="103" t="s">
        <v>499</v>
      </c>
      <c r="DE29" s="103" t="s">
        <v>499</v>
      </c>
      <c r="DF29" s="103" t="s">
        <v>499</v>
      </c>
      <c r="DG29" s="103" t="s">
        <v>499</v>
      </c>
      <c r="DH29" s="103" t="s">
        <v>499</v>
      </c>
      <c r="EL29" s="103" t="s">
        <v>499</v>
      </c>
      <c r="EM29" s="103" t="s">
        <v>499</v>
      </c>
      <c r="EN29" s="103" t="s">
        <v>499</v>
      </c>
      <c r="EO29" s="103" t="s">
        <v>499</v>
      </c>
      <c r="EP29" s="103" t="s">
        <v>499</v>
      </c>
      <c r="EQ29" s="103" t="s">
        <v>499</v>
      </c>
      <c r="ER29" s="103" t="s">
        <v>499</v>
      </c>
      <c r="EU29" s="103" t="s">
        <v>499</v>
      </c>
      <c r="EV29" s="103" t="s">
        <v>499</v>
      </c>
      <c r="EW29" s="103" t="s">
        <v>499</v>
      </c>
      <c r="EX29" s="103" t="s">
        <v>499</v>
      </c>
    </row>
    <row r="30" spans="1:154" ht="27.6" x14ac:dyDescent="0.3">
      <c r="A30" s="172">
        <v>6</v>
      </c>
      <c r="B30" s="172" t="s">
        <v>560</v>
      </c>
      <c r="C30" s="172" t="s">
        <v>561</v>
      </c>
      <c r="D30" s="196">
        <v>44939</v>
      </c>
      <c r="E30" s="171" t="s">
        <v>562</v>
      </c>
      <c r="F30" s="172" t="s">
        <v>538</v>
      </c>
      <c r="G30" s="184" t="s">
        <v>563</v>
      </c>
      <c r="H30" s="172" t="s">
        <v>564</v>
      </c>
      <c r="I30" s="178" t="s">
        <v>553</v>
      </c>
      <c r="J30" s="186" t="s">
        <v>554</v>
      </c>
      <c r="K30" s="186" t="s">
        <v>555</v>
      </c>
      <c r="L30" s="187" t="s">
        <v>556</v>
      </c>
      <c r="M30" s="172" t="s">
        <v>491</v>
      </c>
      <c r="N30" s="172" t="s">
        <v>557</v>
      </c>
      <c r="O30" s="172" t="s">
        <v>493</v>
      </c>
      <c r="P30" s="171" t="s">
        <v>558</v>
      </c>
      <c r="Q30" s="172" t="s">
        <v>495</v>
      </c>
      <c r="R30" s="172">
        <v>2</v>
      </c>
      <c r="S30" s="103" t="s">
        <v>559</v>
      </c>
      <c r="T30" s="103" t="s">
        <v>497</v>
      </c>
      <c r="AB30" s="103">
        <v>496</v>
      </c>
      <c r="AC30" s="172">
        <f>AB30+AB31</f>
        <v>897</v>
      </c>
      <c r="AD30" s="105" t="s">
        <v>497</v>
      </c>
      <c r="AE30" s="172" t="s">
        <v>497</v>
      </c>
      <c r="AF30" s="103" t="s">
        <v>497</v>
      </c>
      <c r="AG30" s="172" t="str">
        <f>IF(AND(AF30="NR", AF31="NR"), "NR", AF30+AF31)</f>
        <v>NR</v>
      </c>
      <c r="AH30" s="103" t="s">
        <v>497</v>
      </c>
      <c r="AI30" s="172" t="str">
        <f>IF(AND(AH30="NR", AH31="NR"), "NR", AH30+AH31)</f>
        <v>NR</v>
      </c>
      <c r="CB30" s="172" t="s">
        <v>530</v>
      </c>
      <c r="CD30" s="103" t="s">
        <v>497</v>
      </c>
      <c r="CE30" s="172" t="s">
        <v>497</v>
      </c>
      <c r="CF30" s="103" t="s">
        <v>497</v>
      </c>
      <c r="CG30" s="103" t="s">
        <v>497</v>
      </c>
      <c r="CH30" s="103" t="s">
        <v>497</v>
      </c>
      <c r="CI30" s="103" t="s">
        <v>497</v>
      </c>
      <c r="CJ30" s="103" t="s">
        <v>497</v>
      </c>
      <c r="CK30" s="103" t="s">
        <v>497</v>
      </c>
      <c r="CL30" s="103" t="s">
        <v>497</v>
      </c>
      <c r="CY30" s="172" t="s">
        <v>532</v>
      </c>
      <c r="CZ30" s="103">
        <v>496</v>
      </c>
      <c r="DA30" s="172">
        <f>IF(AND(CZ30="NR", CZ31="NR"), "NR", CZ30+CZ31)</f>
        <v>897</v>
      </c>
      <c r="DB30" s="103">
        <v>64</v>
      </c>
      <c r="DC30" s="103">
        <v>54</v>
      </c>
      <c r="DD30" s="103">
        <v>76</v>
      </c>
      <c r="DE30" s="103">
        <v>0.52</v>
      </c>
      <c r="DF30" s="103">
        <v>0.45</v>
      </c>
      <c r="DG30" s="103">
        <v>0.61</v>
      </c>
      <c r="DH30" s="103" t="s">
        <v>533</v>
      </c>
      <c r="EL30" s="103" t="s">
        <v>497</v>
      </c>
      <c r="EM30" s="103" t="s">
        <v>497</v>
      </c>
      <c r="EN30" s="103" t="s">
        <v>497</v>
      </c>
      <c r="EO30" s="103" t="s">
        <v>497</v>
      </c>
      <c r="EP30" s="103" t="s">
        <v>497</v>
      </c>
      <c r="EQ30" s="103" t="s">
        <v>497</v>
      </c>
      <c r="ER30" s="103" t="s">
        <v>497</v>
      </c>
      <c r="EU30" s="103">
        <v>496</v>
      </c>
      <c r="EV30" s="103" t="s">
        <v>497</v>
      </c>
      <c r="EW30" s="103" t="s">
        <v>497</v>
      </c>
      <c r="EX30" s="103" t="s">
        <v>497</v>
      </c>
    </row>
    <row r="31" spans="1:154" ht="27.6" x14ac:dyDescent="0.3">
      <c r="A31" s="177"/>
      <c r="B31" s="177"/>
      <c r="C31" s="172" t="str">
        <f t="shared" ref="C31:C33" si="12">C30</f>
        <v>Subgroup</v>
      </c>
      <c r="D31" s="197"/>
      <c r="E31" s="123"/>
      <c r="F31" s="125"/>
      <c r="G31" s="185"/>
      <c r="H31" s="173"/>
      <c r="I31" s="179"/>
      <c r="J31" s="186"/>
      <c r="K31" s="186" t="str">
        <f t="shared" ref="K31:K33" si="13">K30</f>
        <v>Myeloma XI (EudraCT 2009-010956-93)
NCT01554852</v>
      </c>
      <c r="L31" s="177"/>
      <c r="M31" s="177"/>
      <c r="N31" s="177"/>
      <c r="O31" s="172"/>
      <c r="P31" s="123"/>
      <c r="Q31" s="177"/>
      <c r="R31" s="177"/>
      <c r="S31" s="103" t="s">
        <v>548</v>
      </c>
      <c r="T31" s="103" t="s">
        <v>497</v>
      </c>
      <c r="AB31" s="103">
        <v>401</v>
      </c>
      <c r="AC31" s="173"/>
      <c r="AD31" s="105" t="s">
        <v>497</v>
      </c>
      <c r="AE31" s="173"/>
      <c r="AF31" s="103" t="s">
        <v>497</v>
      </c>
      <c r="AG31" s="173"/>
      <c r="AH31" s="103" t="s">
        <v>497</v>
      </c>
      <c r="AI31" s="173"/>
      <c r="CB31" s="173" t="str">
        <f>CB30</f>
        <v>Phase 3 RCT</v>
      </c>
      <c r="CD31" s="103" t="s">
        <v>497</v>
      </c>
      <c r="CE31" s="172"/>
      <c r="CF31" s="103" t="s">
        <v>497</v>
      </c>
      <c r="CG31" s="103" t="s">
        <v>497</v>
      </c>
      <c r="CH31" s="103" t="s">
        <v>497</v>
      </c>
      <c r="CI31" s="103" t="s">
        <v>497</v>
      </c>
      <c r="CJ31" s="103" t="s">
        <v>497</v>
      </c>
      <c r="CK31" s="103" t="s">
        <v>497</v>
      </c>
      <c r="CL31" s="103" t="s">
        <v>497</v>
      </c>
      <c r="CY31" s="173"/>
      <c r="CZ31" s="103">
        <v>401</v>
      </c>
      <c r="DA31" s="172"/>
      <c r="DB31" s="103">
        <v>32</v>
      </c>
      <c r="DC31" s="103">
        <v>28</v>
      </c>
      <c r="DD31" s="103">
        <v>36</v>
      </c>
      <c r="DE31" s="103" t="s">
        <v>497</v>
      </c>
      <c r="DF31" s="103" t="s">
        <v>497</v>
      </c>
      <c r="DG31" s="103" t="s">
        <v>497</v>
      </c>
      <c r="DH31" s="103" t="s">
        <v>497</v>
      </c>
      <c r="EL31" s="103" t="s">
        <v>497</v>
      </c>
      <c r="EM31" s="103" t="s">
        <v>497</v>
      </c>
      <c r="EN31" s="103" t="s">
        <v>497</v>
      </c>
      <c r="EO31" s="103" t="s">
        <v>497</v>
      </c>
      <c r="EP31" s="103" t="s">
        <v>497</v>
      </c>
      <c r="EQ31" s="103" t="s">
        <v>497</v>
      </c>
      <c r="ER31" s="103" t="s">
        <v>497</v>
      </c>
      <c r="EU31" s="103">
        <v>401</v>
      </c>
      <c r="EV31" s="103" t="s">
        <v>497</v>
      </c>
      <c r="EW31" s="103" t="s">
        <v>497</v>
      </c>
      <c r="EX31" s="103" t="s">
        <v>497</v>
      </c>
    </row>
    <row r="32" spans="1:154" x14ac:dyDescent="0.3">
      <c r="A32" s="177"/>
      <c r="B32" s="177"/>
      <c r="C32" s="172" t="str">
        <f t="shared" si="12"/>
        <v>Subgroup</v>
      </c>
      <c r="D32" s="197"/>
      <c r="E32" s="123"/>
      <c r="F32" s="125"/>
      <c r="G32" s="185"/>
      <c r="H32" s="173"/>
      <c r="I32" s="179"/>
      <c r="J32" s="186"/>
      <c r="K32" s="186" t="str">
        <f t="shared" si="13"/>
        <v>Myeloma XI (EudraCT 2009-010956-93)
NCT01554852</v>
      </c>
      <c r="L32" s="177"/>
      <c r="M32" s="177"/>
      <c r="N32" s="177"/>
      <c r="O32" s="172"/>
      <c r="P32" s="123"/>
      <c r="Q32" s="177"/>
      <c r="R32" s="177"/>
      <c r="S32" s="103" t="s">
        <v>499</v>
      </c>
      <c r="T32" s="103" t="s">
        <v>499</v>
      </c>
      <c r="AB32" s="103" t="s">
        <v>499</v>
      </c>
      <c r="AC32" s="173"/>
      <c r="AD32" s="103" t="s">
        <v>499</v>
      </c>
      <c r="AE32" s="173"/>
      <c r="AF32" s="103" t="s">
        <v>499</v>
      </c>
      <c r="AG32" s="173"/>
      <c r="AH32" s="103" t="s">
        <v>499</v>
      </c>
      <c r="AI32" s="173"/>
      <c r="CB32" s="173" t="str">
        <f>CB31</f>
        <v>Phase 3 RCT</v>
      </c>
      <c r="CD32" s="103" t="s">
        <v>499</v>
      </c>
      <c r="CE32" s="172"/>
      <c r="CF32" s="103" t="s">
        <v>499</v>
      </c>
      <c r="CG32" s="103" t="s">
        <v>499</v>
      </c>
      <c r="CH32" s="103" t="s">
        <v>499</v>
      </c>
      <c r="CI32" s="103" t="s">
        <v>499</v>
      </c>
      <c r="CJ32" s="103" t="s">
        <v>499</v>
      </c>
      <c r="CK32" s="103" t="s">
        <v>499</v>
      </c>
      <c r="CL32" s="103" t="s">
        <v>499</v>
      </c>
      <c r="CY32" s="173"/>
      <c r="CZ32" s="103" t="s">
        <v>499</v>
      </c>
      <c r="DA32" s="172"/>
      <c r="DB32" s="103" t="s">
        <v>499</v>
      </c>
      <c r="DC32" s="103" t="s">
        <v>499</v>
      </c>
      <c r="DD32" s="103" t="s">
        <v>499</v>
      </c>
      <c r="DE32" s="103" t="s">
        <v>499</v>
      </c>
      <c r="DF32" s="103" t="s">
        <v>499</v>
      </c>
      <c r="DG32" s="103" t="s">
        <v>499</v>
      </c>
      <c r="DH32" s="103" t="s">
        <v>499</v>
      </c>
      <c r="EL32" s="103" t="s">
        <v>499</v>
      </c>
      <c r="EM32" s="103" t="s">
        <v>499</v>
      </c>
      <c r="EN32" s="103" t="s">
        <v>499</v>
      </c>
      <c r="EO32" s="103" t="s">
        <v>499</v>
      </c>
      <c r="EP32" s="103" t="s">
        <v>499</v>
      </c>
      <c r="EQ32" s="103" t="s">
        <v>499</v>
      </c>
      <c r="ER32" s="103" t="s">
        <v>499</v>
      </c>
      <c r="EU32" s="103" t="s">
        <v>499</v>
      </c>
      <c r="EV32" s="103" t="s">
        <v>499</v>
      </c>
      <c r="EW32" s="103" t="s">
        <v>499</v>
      </c>
      <c r="EX32" s="103" t="s">
        <v>499</v>
      </c>
    </row>
    <row r="33" spans="1:201" x14ac:dyDescent="0.3">
      <c r="A33" s="177"/>
      <c r="B33" s="177"/>
      <c r="C33" s="172" t="str">
        <f t="shared" si="12"/>
        <v>Subgroup</v>
      </c>
      <c r="D33" s="198"/>
      <c r="E33" s="124"/>
      <c r="F33" s="125"/>
      <c r="G33" s="185"/>
      <c r="H33" s="173"/>
      <c r="I33" s="180"/>
      <c r="J33" s="186"/>
      <c r="K33" s="186" t="str">
        <f t="shared" si="13"/>
        <v>Myeloma XI (EudraCT 2009-010956-93)
NCT01554852</v>
      </c>
      <c r="L33" s="177"/>
      <c r="M33" s="177"/>
      <c r="N33" s="177"/>
      <c r="O33" s="172"/>
      <c r="P33" s="124"/>
      <c r="Q33" s="177"/>
      <c r="R33" s="177"/>
      <c r="S33" s="103" t="s">
        <v>499</v>
      </c>
      <c r="T33" s="103" t="s">
        <v>499</v>
      </c>
      <c r="AB33" s="103" t="s">
        <v>499</v>
      </c>
      <c r="AC33" s="173"/>
      <c r="AD33" s="103" t="s">
        <v>499</v>
      </c>
      <c r="AE33" s="173"/>
      <c r="AF33" s="103" t="s">
        <v>499</v>
      </c>
      <c r="AG33" s="173"/>
      <c r="AH33" s="103" t="s">
        <v>499</v>
      </c>
      <c r="AI33" s="173"/>
      <c r="CB33" s="173" t="str">
        <f>CB32</f>
        <v>Phase 3 RCT</v>
      </c>
      <c r="CD33" s="103" t="s">
        <v>499</v>
      </c>
      <c r="CE33" s="172"/>
      <c r="CF33" s="103" t="s">
        <v>499</v>
      </c>
      <c r="CG33" s="103" t="s">
        <v>499</v>
      </c>
      <c r="CH33" s="103" t="s">
        <v>499</v>
      </c>
      <c r="CI33" s="103" t="s">
        <v>499</v>
      </c>
      <c r="CJ33" s="103" t="s">
        <v>499</v>
      </c>
      <c r="CK33" s="103" t="s">
        <v>499</v>
      </c>
      <c r="CL33" s="103" t="s">
        <v>499</v>
      </c>
      <c r="CY33" s="173"/>
      <c r="CZ33" s="103" t="s">
        <v>499</v>
      </c>
      <c r="DA33" s="172"/>
      <c r="DB33" s="103" t="s">
        <v>499</v>
      </c>
      <c r="DC33" s="103" t="s">
        <v>499</v>
      </c>
      <c r="DD33" s="103" t="s">
        <v>499</v>
      </c>
      <c r="DE33" s="103" t="s">
        <v>499</v>
      </c>
      <c r="DF33" s="103" t="s">
        <v>499</v>
      </c>
      <c r="DG33" s="103" t="s">
        <v>499</v>
      </c>
      <c r="DH33" s="103" t="s">
        <v>499</v>
      </c>
      <c r="EL33" s="103" t="s">
        <v>499</v>
      </c>
      <c r="EM33" s="103" t="s">
        <v>499</v>
      </c>
      <c r="EN33" s="103" t="s">
        <v>499</v>
      </c>
      <c r="EO33" s="103" t="s">
        <v>499</v>
      </c>
      <c r="EP33" s="103" t="s">
        <v>499</v>
      </c>
      <c r="EQ33" s="103" t="s">
        <v>499</v>
      </c>
      <c r="ER33" s="103" t="s">
        <v>499</v>
      </c>
      <c r="EU33" s="103" t="s">
        <v>499</v>
      </c>
      <c r="EV33" s="103" t="s">
        <v>499</v>
      </c>
      <c r="EW33" s="103" t="s">
        <v>499</v>
      </c>
      <c r="EX33" s="103" t="s">
        <v>499</v>
      </c>
    </row>
    <row r="34" spans="1:201" ht="27.6" x14ac:dyDescent="0.3">
      <c r="A34" s="172">
        <v>7</v>
      </c>
      <c r="B34" s="171">
        <v>21</v>
      </c>
      <c r="C34" s="171" t="s">
        <v>500</v>
      </c>
      <c r="D34" s="196">
        <v>44939</v>
      </c>
      <c r="E34" s="171" t="s">
        <v>565</v>
      </c>
      <c r="F34" s="171" t="s">
        <v>538</v>
      </c>
      <c r="G34" s="178" t="s">
        <v>566</v>
      </c>
      <c r="H34" s="171" t="s">
        <v>567</v>
      </c>
      <c r="I34" s="178" t="s">
        <v>568</v>
      </c>
      <c r="J34" s="181" t="s">
        <v>569</v>
      </c>
      <c r="K34" s="181" t="s">
        <v>497</v>
      </c>
      <c r="L34" s="174" t="s">
        <v>570</v>
      </c>
      <c r="M34" s="171" t="s">
        <v>491</v>
      </c>
      <c r="N34" s="171" t="s">
        <v>571</v>
      </c>
      <c r="O34" s="171" t="s">
        <v>493</v>
      </c>
      <c r="P34" s="171" t="s">
        <v>572</v>
      </c>
      <c r="Q34" s="171" t="s">
        <v>497</v>
      </c>
      <c r="R34" s="171">
        <v>2</v>
      </c>
      <c r="S34" s="103" t="s">
        <v>510</v>
      </c>
      <c r="T34" s="103" t="s">
        <v>497</v>
      </c>
      <c r="AB34" s="103">
        <v>37</v>
      </c>
      <c r="AC34" s="171">
        <f>AB34+AB35</f>
        <v>70</v>
      </c>
      <c r="AD34" s="103" t="s">
        <v>497</v>
      </c>
      <c r="AE34" s="171">
        <v>56</v>
      </c>
      <c r="AF34" s="103" t="s">
        <v>497</v>
      </c>
      <c r="AG34" s="171">
        <v>24</v>
      </c>
      <c r="AH34" s="103" t="s">
        <v>497</v>
      </c>
      <c r="AI34" s="171" t="str">
        <f>IF(AND(AH34="NR", AH35="NR"), "NR", AH34+AH35)</f>
        <v>NR</v>
      </c>
      <c r="CB34" s="171" t="s">
        <v>530</v>
      </c>
      <c r="CD34" s="103" t="s">
        <v>497</v>
      </c>
      <c r="CE34" s="171" t="str">
        <f>IF(AND(CD34="NR", CD35="NR"), "NR", CD34+CD35)</f>
        <v>NR</v>
      </c>
      <c r="CF34" s="103" t="s">
        <v>497</v>
      </c>
      <c r="CG34" s="103" t="s">
        <v>497</v>
      </c>
      <c r="CH34" s="103" t="s">
        <v>497</v>
      </c>
      <c r="CI34" s="103" t="s">
        <v>497</v>
      </c>
      <c r="CJ34" s="103" t="s">
        <v>497</v>
      </c>
      <c r="CK34" s="103" t="s">
        <v>497</v>
      </c>
      <c r="CL34" s="103" t="s">
        <v>497</v>
      </c>
      <c r="CY34" s="171" t="s">
        <v>532</v>
      </c>
      <c r="CZ34" s="103">
        <v>23</v>
      </c>
      <c r="DA34" s="171">
        <f>CZ34+CZ35</f>
        <v>47</v>
      </c>
      <c r="DB34" s="103" t="s">
        <v>497</v>
      </c>
      <c r="DC34" s="103" t="s">
        <v>497</v>
      </c>
      <c r="DD34" s="103" t="s">
        <v>497</v>
      </c>
      <c r="DE34" s="103" t="s">
        <v>497</v>
      </c>
      <c r="DF34" s="103" t="s">
        <v>497</v>
      </c>
      <c r="DG34" s="103" t="s">
        <v>497</v>
      </c>
      <c r="DH34" s="103">
        <v>0.3</v>
      </c>
      <c r="EL34" s="103">
        <v>37</v>
      </c>
      <c r="EM34" s="103" t="s">
        <v>497</v>
      </c>
      <c r="EN34" s="103" t="s">
        <v>497</v>
      </c>
      <c r="EO34" s="103" t="s">
        <v>497</v>
      </c>
      <c r="EP34" s="103" t="s">
        <v>497</v>
      </c>
      <c r="EQ34" s="103" t="s">
        <v>497</v>
      </c>
      <c r="ER34" s="103" t="s">
        <v>497</v>
      </c>
      <c r="EU34" s="103" t="s">
        <v>497</v>
      </c>
      <c r="EV34" s="103" t="s">
        <v>497</v>
      </c>
      <c r="EW34" s="103" t="s">
        <v>497</v>
      </c>
      <c r="EX34" s="103" t="s">
        <v>497</v>
      </c>
    </row>
    <row r="35" spans="1:201" ht="27.6" x14ac:dyDescent="0.3">
      <c r="A35" s="177"/>
      <c r="B35" s="123"/>
      <c r="C35" s="123" t="str">
        <f t="shared" ref="C35:C37" si="14">C34</f>
        <v>Original</v>
      </c>
      <c r="D35" s="197"/>
      <c r="E35" s="123"/>
      <c r="F35" s="123"/>
      <c r="G35" s="179"/>
      <c r="H35" s="123"/>
      <c r="I35" s="179"/>
      <c r="J35" s="182"/>
      <c r="K35" s="182" t="str">
        <f t="shared" ref="K35:K37" si="15">K34</f>
        <v>NR</v>
      </c>
      <c r="L35" s="175"/>
      <c r="M35" s="123"/>
      <c r="N35" s="123"/>
      <c r="O35" s="123"/>
      <c r="P35" s="123"/>
      <c r="Q35" s="123"/>
      <c r="R35" s="123"/>
      <c r="S35" s="103" t="s">
        <v>548</v>
      </c>
      <c r="T35" s="103" t="s">
        <v>497</v>
      </c>
      <c r="AB35" s="103">
        <f>70-AB34</f>
        <v>33</v>
      </c>
      <c r="AC35" s="123"/>
      <c r="AD35" s="103" t="s">
        <v>497</v>
      </c>
      <c r="AE35" s="123"/>
      <c r="AF35" s="103" t="s">
        <v>497</v>
      </c>
      <c r="AG35" s="123"/>
      <c r="AH35" s="103" t="s">
        <v>497</v>
      </c>
      <c r="AI35" s="123"/>
      <c r="CB35" s="123" t="str">
        <f>CB34</f>
        <v>Phase 3 RCT</v>
      </c>
      <c r="CD35" s="103" t="s">
        <v>497</v>
      </c>
      <c r="CE35" s="123"/>
      <c r="CF35" s="103" t="s">
        <v>497</v>
      </c>
      <c r="CG35" s="103" t="s">
        <v>497</v>
      </c>
      <c r="CH35" s="103" t="s">
        <v>497</v>
      </c>
      <c r="CI35" s="103" t="s">
        <v>497</v>
      </c>
      <c r="CJ35" s="103" t="s">
        <v>497</v>
      </c>
      <c r="CK35" s="103" t="s">
        <v>497</v>
      </c>
      <c r="CL35" s="103" t="s">
        <v>497</v>
      </c>
      <c r="CY35" s="123"/>
      <c r="CZ35" s="103">
        <v>24</v>
      </c>
      <c r="DA35" s="123"/>
      <c r="DB35" s="103" t="s">
        <v>497</v>
      </c>
      <c r="DC35" s="103" t="s">
        <v>497</v>
      </c>
      <c r="DD35" s="103" t="s">
        <v>497</v>
      </c>
      <c r="DE35" s="103" t="s">
        <v>497</v>
      </c>
      <c r="DF35" s="103" t="s">
        <v>497</v>
      </c>
      <c r="DG35" s="103" t="s">
        <v>497</v>
      </c>
      <c r="DH35" s="103" t="s">
        <v>497</v>
      </c>
      <c r="EL35" s="103">
        <v>33</v>
      </c>
      <c r="EM35" s="103" t="s">
        <v>497</v>
      </c>
      <c r="EN35" s="103" t="s">
        <v>497</v>
      </c>
      <c r="EO35" s="103" t="s">
        <v>497</v>
      </c>
      <c r="EP35" s="103" t="s">
        <v>497</v>
      </c>
      <c r="EQ35" s="103" t="s">
        <v>497</v>
      </c>
      <c r="ER35" s="103" t="s">
        <v>497</v>
      </c>
      <c r="EU35" s="103" t="s">
        <v>497</v>
      </c>
      <c r="EV35" s="103" t="s">
        <v>497</v>
      </c>
      <c r="EW35" s="103" t="s">
        <v>497</v>
      </c>
      <c r="EX35" s="103" t="s">
        <v>497</v>
      </c>
    </row>
    <row r="36" spans="1:201" x14ac:dyDescent="0.3">
      <c r="A36" s="177"/>
      <c r="B36" s="123"/>
      <c r="C36" s="123" t="str">
        <f t="shared" si="14"/>
        <v>Original</v>
      </c>
      <c r="D36" s="197"/>
      <c r="E36" s="123"/>
      <c r="F36" s="123"/>
      <c r="G36" s="179"/>
      <c r="H36" s="123"/>
      <c r="I36" s="179"/>
      <c r="J36" s="182"/>
      <c r="K36" s="182" t="str">
        <f t="shared" si="15"/>
        <v>NR</v>
      </c>
      <c r="L36" s="175"/>
      <c r="M36" s="123"/>
      <c r="N36" s="123"/>
      <c r="O36" s="123"/>
      <c r="P36" s="123"/>
      <c r="Q36" s="123"/>
      <c r="R36" s="123"/>
      <c r="S36" s="103" t="s">
        <v>499</v>
      </c>
      <c r="T36" s="103" t="s">
        <v>499</v>
      </c>
      <c r="AB36" s="103" t="s">
        <v>499</v>
      </c>
      <c r="AC36" s="123"/>
      <c r="AD36" s="103" t="s">
        <v>499</v>
      </c>
      <c r="AE36" s="123"/>
      <c r="AF36" s="110" t="s">
        <v>499</v>
      </c>
      <c r="AG36" s="123"/>
      <c r="AH36" s="103" t="s">
        <v>499</v>
      </c>
      <c r="AI36" s="123"/>
      <c r="CB36" s="123" t="str">
        <f>CB35</f>
        <v>Phase 3 RCT</v>
      </c>
      <c r="CD36" s="103" t="s">
        <v>499</v>
      </c>
      <c r="CE36" s="123"/>
      <c r="CF36" s="103" t="s">
        <v>499</v>
      </c>
      <c r="CG36" s="103" t="s">
        <v>499</v>
      </c>
      <c r="CH36" s="103" t="s">
        <v>499</v>
      </c>
      <c r="CI36" s="103" t="s">
        <v>499</v>
      </c>
      <c r="CJ36" s="103" t="s">
        <v>499</v>
      </c>
      <c r="CK36" s="103" t="s">
        <v>499</v>
      </c>
      <c r="CL36" s="103" t="s">
        <v>499</v>
      </c>
      <c r="CY36" s="123"/>
      <c r="CZ36" s="103" t="s">
        <v>499</v>
      </c>
      <c r="DA36" s="123"/>
      <c r="DB36" s="103" t="s">
        <v>499</v>
      </c>
      <c r="DC36" s="103" t="s">
        <v>499</v>
      </c>
      <c r="DD36" s="103" t="s">
        <v>499</v>
      </c>
      <c r="DE36" s="103" t="s">
        <v>499</v>
      </c>
      <c r="DF36" s="103" t="s">
        <v>499</v>
      </c>
      <c r="DG36" s="103" t="s">
        <v>499</v>
      </c>
      <c r="DH36" s="103" t="s">
        <v>499</v>
      </c>
      <c r="EL36" s="103" t="s">
        <v>499</v>
      </c>
      <c r="EM36" s="103" t="s">
        <v>499</v>
      </c>
      <c r="EN36" s="103" t="s">
        <v>499</v>
      </c>
      <c r="EO36" s="103" t="s">
        <v>499</v>
      </c>
      <c r="EP36" s="103" t="s">
        <v>499</v>
      </c>
      <c r="EQ36" s="103" t="s">
        <v>499</v>
      </c>
      <c r="ER36" s="103" t="s">
        <v>499</v>
      </c>
      <c r="EU36" s="103" t="s">
        <v>499</v>
      </c>
      <c r="EV36" s="103" t="s">
        <v>499</v>
      </c>
      <c r="EW36" s="103" t="s">
        <v>499</v>
      </c>
      <c r="EX36" s="103" t="s">
        <v>499</v>
      </c>
    </row>
    <row r="37" spans="1:201" x14ac:dyDescent="0.3">
      <c r="A37" s="177"/>
      <c r="B37" s="124"/>
      <c r="C37" s="124" t="str">
        <f t="shared" si="14"/>
        <v>Original</v>
      </c>
      <c r="D37" s="198"/>
      <c r="E37" s="124"/>
      <c r="F37" s="124"/>
      <c r="G37" s="180"/>
      <c r="H37" s="124"/>
      <c r="I37" s="180"/>
      <c r="J37" s="183"/>
      <c r="K37" s="183" t="str">
        <f t="shared" si="15"/>
        <v>NR</v>
      </c>
      <c r="L37" s="176"/>
      <c r="M37" s="124"/>
      <c r="N37" s="124"/>
      <c r="O37" s="124"/>
      <c r="P37" s="124"/>
      <c r="Q37" s="124"/>
      <c r="R37" s="124"/>
      <c r="S37" s="103" t="s">
        <v>499</v>
      </c>
      <c r="T37" s="103" t="s">
        <v>499</v>
      </c>
      <c r="AB37" s="103" t="s">
        <v>499</v>
      </c>
      <c r="AC37" s="124"/>
      <c r="AD37" s="103" t="s">
        <v>499</v>
      </c>
      <c r="AE37" s="124"/>
      <c r="AF37" s="110" t="s">
        <v>499</v>
      </c>
      <c r="AG37" s="124"/>
      <c r="AH37" s="103" t="s">
        <v>499</v>
      </c>
      <c r="AI37" s="124"/>
      <c r="CB37" s="124" t="str">
        <f>CB36</f>
        <v>Phase 3 RCT</v>
      </c>
      <c r="CD37" s="103" t="s">
        <v>499</v>
      </c>
      <c r="CE37" s="124"/>
      <c r="CF37" s="103" t="s">
        <v>499</v>
      </c>
      <c r="CG37" s="103" t="s">
        <v>499</v>
      </c>
      <c r="CH37" s="103" t="s">
        <v>499</v>
      </c>
      <c r="CI37" s="103" t="s">
        <v>499</v>
      </c>
      <c r="CJ37" s="103" t="s">
        <v>499</v>
      </c>
      <c r="CK37" s="103" t="s">
        <v>499</v>
      </c>
      <c r="CL37" s="103" t="s">
        <v>499</v>
      </c>
      <c r="CY37" s="124"/>
      <c r="CZ37" s="103" t="s">
        <v>499</v>
      </c>
      <c r="DA37" s="124"/>
      <c r="DB37" s="103" t="s">
        <v>499</v>
      </c>
      <c r="DC37" s="103" t="s">
        <v>499</v>
      </c>
      <c r="DD37" s="103" t="s">
        <v>499</v>
      </c>
      <c r="DE37" s="103" t="s">
        <v>499</v>
      </c>
      <c r="DF37" s="103" t="s">
        <v>499</v>
      </c>
      <c r="DG37" s="103" t="s">
        <v>499</v>
      </c>
      <c r="DH37" s="103" t="s">
        <v>499</v>
      </c>
      <c r="EL37" s="103" t="s">
        <v>499</v>
      </c>
      <c r="EM37" s="103" t="s">
        <v>499</v>
      </c>
      <c r="EN37" s="103" t="s">
        <v>499</v>
      </c>
      <c r="EO37" s="103" t="s">
        <v>499</v>
      </c>
      <c r="EP37" s="103" t="s">
        <v>499</v>
      </c>
      <c r="EQ37" s="103" t="s">
        <v>499</v>
      </c>
      <c r="ER37" s="103" t="s">
        <v>499</v>
      </c>
      <c r="EU37" s="103" t="s">
        <v>499</v>
      </c>
      <c r="EV37" s="103" t="s">
        <v>499</v>
      </c>
      <c r="EW37" s="103" t="s">
        <v>499</v>
      </c>
      <c r="EX37" s="103" t="s">
        <v>499</v>
      </c>
    </row>
    <row r="38" spans="1:201" ht="55.2" x14ac:dyDescent="0.3">
      <c r="A38" s="127">
        <v>1</v>
      </c>
      <c r="B38" s="127">
        <v>1</v>
      </c>
      <c r="C38" s="127" t="s">
        <v>500</v>
      </c>
      <c r="D38" s="201">
        <v>44939</v>
      </c>
      <c r="E38" s="127" t="s">
        <v>574</v>
      </c>
      <c r="F38" s="168" t="s">
        <v>575</v>
      </c>
      <c r="G38" s="145" t="s">
        <v>576</v>
      </c>
      <c r="H38" s="127" t="s">
        <v>577</v>
      </c>
      <c r="I38" s="145" t="s">
        <v>578</v>
      </c>
      <c r="J38" s="127" t="s">
        <v>579</v>
      </c>
      <c r="K38" s="127" t="s">
        <v>754</v>
      </c>
      <c r="L38" s="140" t="s">
        <v>580</v>
      </c>
      <c r="M38" s="127" t="s">
        <v>491</v>
      </c>
      <c r="N38" s="127" t="s">
        <v>581</v>
      </c>
      <c r="O38" s="127" t="s">
        <v>582</v>
      </c>
      <c r="P38" s="158" t="s">
        <v>583</v>
      </c>
      <c r="Q38" s="127" t="s">
        <v>495</v>
      </c>
      <c r="R38" s="127">
        <v>2</v>
      </c>
      <c r="S38" s="112" t="s">
        <v>584</v>
      </c>
      <c r="T38" s="112" t="s">
        <v>497</v>
      </c>
      <c r="AB38" s="114">
        <v>166</v>
      </c>
      <c r="AC38" s="158">
        <f>AB38+AB39</f>
        <v>332</v>
      </c>
      <c r="AD38" s="114">
        <v>57.8</v>
      </c>
      <c r="AE38" s="155">
        <f>IF(AND(AD38="NR", AD39="NR"), "NR", (AD38*AB38+AD39*AB39)/AC38)</f>
        <v>57.75</v>
      </c>
      <c r="AF38" s="114">
        <v>108</v>
      </c>
      <c r="AG38" s="158">
        <f>IF(AND(AF38="NR", AF39="NR"), "NR", AF38+AF39)</f>
        <v>218</v>
      </c>
      <c r="AH38" s="114">
        <f>65+92</f>
        <v>157</v>
      </c>
      <c r="AI38" s="158">
        <f>IF(AND(AH38="NR", AH39="NR"), "NR", AH38+AH39)</f>
        <v>317</v>
      </c>
      <c r="FJ38" s="127" t="s">
        <v>612</v>
      </c>
      <c r="FK38" s="127" t="s">
        <v>613</v>
      </c>
      <c r="FL38" s="127" t="s">
        <v>614</v>
      </c>
      <c r="FM38" s="127" t="s">
        <v>614</v>
      </c>
      <c r="FR38" s="152" t="s">
        <v>619</v>
      </c>
      <c r="FS38" s="127" t="s">
        <v>620</v>
      </c>
      <c r="GP38" s="127" t="s">
        <v>497</v>
      </c>
      <c r="GQ38" s="103" t="s">
        <v>497</v>
      </c>
      <c r="GR38" s="116" t="str">
        <f t="shared" ref="GR38" si="16">IF(GQ38="NR", GQ38, GQ38/#REF!)</f>
        <v>NR</v>
      </c>
      <c r="GS38" s="103" t="s">
        <v>497</v>
      </c>
    </row>
    <row r="39" spans="1:201" ht="27.6" x14ac:dyDescent="0.3">
      <c r="A39" s="121"/>
      <c r="B39" s="121"/>
      <c r="C39" s="121"/>
      <c r="D39" s="202"/>
      <c r="E39" s="121"/>
      <c r="F39" s="169"/>
      <c r="G39" s="146"/>
      <c r="H39" s="121"/>
      <c r="I39" s="146"/>
      <c r="J39" s="121"/>
      <c r="K39" s="121"/>
      <c r="L39" s="141"/>
      <c r="M39" s="121"/>
      <c r="N39" s="121"/>
      <c r="O39" s="121"/>
      <c r="P39" s="159"/>
      <c r="Q39" s="121"/>
      <c r="R39" s="121"/>
      <c r="S39" s="112" t="s">
        <v>548</v>
      </c>
      <c r="T39" s="112" t="s">
        <v>497</v>
      </c>
      <c r="AB39" s="114">
        <v>166</v>
      </c>
      <c r="AC39" s="159"/>
      <c r="AD39" s="114">
        <v>57.7</v>
      </c>
      <c r="AE39" s="156"/>
      <c r="AF39" s="114">
        <v>110</v>
      </c>
      <c r="AG39" s="159"/>
      <c r="AH39" s="114">
        <f>55+105</f>
        <v>160</v>
      </c>
      <c r="AI39" s="159"/>
      <c r="FJ39" s="121"/>
      <c r="FK39" s="121"/>
      <c r="FL39" s="121"/>
      <c r="FM39" s="121"/>
      <c r="FR39" s="153"/>
      <c r="FS39" s="121"/>
      <c r="GP39" s="121"/>
      <c r="GQ39" s="103" t="s">
        <v>497</v>
      </c>
      <c r="GR39" s="116" t="str">
        <f t="shared" ref="GR39" si="17">IF(GQ39="NR", GQ39, GQ39/#REF!)</f>
        <v>NR</v>
      </c>
      <c r="GS39" s="103" t="s">
        <v>497</v>
      </c>
    </row>
    <row r="40" spans="1:201" x14ac:dyDescent="0.3">
      <c r="A40" s="121"/>
      <c r="B40" s="121"/>
      <c r="C40" s="121"/>
      <c r="D40" s="202"/>
      <c r="E40" s="121"/>
      <c r="F40" s="169"/>
      <c r="G40" s="146"/>
      <c r="H40" s="121"/>
      <c r="I40" s="146"/>
      <c r="J40" s="121"/>
      <c r="K40" s="121"/>
      <c r="L40" s="141"/>
      <c r="M40" s="121"/>
      <c r="N40" s="121"/>
      <c r="O40" s="121"/>
      <c r="P40" s="159"/>
      <c r="Q40" s="121"/>
      <c r="R40" s="121"/>
      <c r="S40" s="112" t="s">
        <v>499</v>
      </c>
      <c r="T40" s="112" t="s">
        <v>499</v>
      </c>
      <c r="AB40" s="114" t="s">
        <v>499</v>
      </c>
      <c r="AC40" s="159"/>
      <c r="AD40" s="114" t="s">
        <v>499</v>
      </c>
      <c r="AE40" s="156"/>
      <c r="AF40" s="114" t="s">
        <v>499</v>
      </c>
      <c r="AG40" s="159"/>
      <c r="AH40" s="114" t="s">
        <v>499</v>
      </c>
      <c r="AI40" s="159"/>
      <c r="FJ40" s="121"/>
      <c r="FK40" s="121"/>
      <c r="FL40" s="121"/>
      <c r="FM40" s="121"/>
      <c r="FR40" s="153"/>
      <c r="FS40" s="121"/>
      <c r="GP40" s="121"/>
      <c r="GQ40" s="103" t="s">
        <v>497</v>
      </c>
      <c r="GR40" s="116" t="str">
        <f t="shared" ref="GR40" si="18">IF(GQ40="NR", GQ40, GQ40/#REF!)</f>
        <v>NR</v>
      </c>
      <c r="GS40" s="103" t="s">
        <v>497</v>
      </c>
    </row>
    <row r="41" spans="1:201" x14ac:dyDescent="0.3">
      <c r="A41" s="122"/>
      <c r="B41" s="122"/>
      <c r="C41" s="122"/>
      <c r="D41" s="203"/>
      <c r="E41" s="122"/>
      <c r="F41" s="170"/>
      <c r="G41" s="147"/>
      <c r="H41" s="122"/>
      <c r="I41" s="147"/>
      <c r="J41" s="122"/>
      <c r="K41" s="122"/>
      <c r="L41" s="142"/>
      <c r="M41" s="122"/>
      <c r="N41" s="122"/>
      <c r="O41" s="122"/>
      <c r="P41" s="160"/>
      <c r="Q41" s="122"/>
      <c r="R41" s="122"/>
      <c r="S41" s="112" t="s">
        <v>499</v>
      </c>
      <c r="T41" s="112" t="s">
        <v>499</v>
      </c>
      <c r="AB41" s="114" t="s">
        <v>499</v>
      </c>
      <c r="AC41" s="160"/>
      <c r="AD41" s="114" t="s">
        <v>499</v>
      </c>
      <c r="AE41" s="157"/>
      <c r="AF41" s="114" t="s">
        <v>499</v>
      </c>
      <c r="AG41" s="160"/>
      <c r="AH41" s="114" t="s">
        <v>499</v>
      </c>
      <c r="AI41" s="160"/>
      <c r="FJ41" s="122"/>
      <c r="FK41" s="122"/>
      <c r="FL41" s="122"/>
      <c r="FM41" s="122"/>
      <c r="FR41" s="154"/>
      <c r="FS41" s="122"/>
      <c r="GP41" s="122"/>
      <c r="GQ41" s="103" t="s">
        <v>497</v>
      </c>
      <c r="GR41" s="116" t="str">
        <f t="shared" ref="GR41" si="19">IF(GQ41="NR", GQ41, GQ41/#REF!)</f>
        <v>NR</v>
      </c>
      <c r="GS41" s="103" t="s">
        <v>497</v>
      </c>
    </row>
    <row r="42" spans="1:201" ht="27.6" x14ac:dyDescent="0.3">
      <c r="A42" s="127">
        <v>2</v>
      </c>
      <c r="B42" s="127">
        <v>2</v>
      </c>
      <c r="C42" s="127" t="s">
        <v>500</v>
      </c>
      <c r="D42" s="201">
        <v>44939</v>
      </c>
      <c r="E42" s="127" t="s">
        <v>585</v>
      </c>
      <c r="F42" s="168" t="s">
        <v>575</v>
      </c>
      <c r="G42" s="145" t="s">
        <v>586</v>
      </c>
      <c r="H42" s="127" t="s">
        <v>587</v>
      </c>
      <c r="I42" s="145" t="s">
        <v>588</v>
      </c>
      <c r="J42" s="127" t="s">
        <v>589</v>
      </c>
      <c r="K42" s="127" t="s">
        <v>590</v>
      </c>
      <c r="L42" s="140" t="s">
        <v>591</v>
      </c>
      <c r="M42" s="127" t="s">
        <v>491</v>
      </c>
      <c r="N42" s="127" t="s">
        <v>581</v>
      </c>
      <c r="O42" s="127" t="s">
        <v>493</v>
      </c>
      <c r="P42" s="158" t="s">
        <v>592</v>
      </c>
      <c r="Q42" s="127" t="s">
        <v>495</v>
      </c>
      <c r="R42" s="127">
        <v>2</v>
      </c>
      <c r="S42" s="112" t="s">
        <v>510</v>
      </c>
      <c r="T42" s="112" t="s">
        <v>497</v>
      </c>
      <c r="AB42" s="114">
        <v>94</v>
      </c>
      <c r="AC42" s="158">
        <f>AB42+AB43</f>
        <v>188</v>
      </c>
      <c r="AD42" s="114">
        <v>58</v>
      </c>
      <c r="AE42" s="155">
        <f>IF(AND(AD42="NR", AD43="NR"), "NR", (AD42*AB42+AD43*AB43)/AC42)</f>
        <v>58</v>
      </c>
      <c r="AF42" s="114">
        <v>56</v>
      </c>
      <c r="AG42" s="158">
        <f>IF(AND(AF42="NR", AF43="NR"), "NR", AF42+AF43)</f>
        <v>116</v>
      </c>
      <c r="AH42" s="114" t="s">
        <v>497</v>
      </c>
      <c r="AI42" s="158" t="str">
        <f>IF(AND(AH42="NR", AH43="NR"), "NR", AH42+AH43)</f>
        <v>NR</v>
      </c>
      <c r="FJ42" s="127" t="s">
        <v>612</v>
      </c>
      <c r="FK42" s="127" t="s">
        <v>615</v>
      </c>
      <c r="FL42" s="127" t="s">
        <v>614</v>
      </c>
      <c r="FM42" s="127" t="s">
        <v>616</v>
      </c>
      <c r="FR42" s="152" t="s">
        <v>619</v>
      </c>
      <c r="FS42" s="127" t="s">
        <v>621</v>
      </c>
      <c r="GP42" s="152" t="s">
        <v>625</v>
      </c>
      <c r="GQ42" s="103" t="s">
        <v>497</v>
      </c>
      <c r="GR42" s="116" t="str">
        <f t="shared" ref="GR42" si="20">IF(GQ42="NR", GQ42, GQ42/#REF!)</f>
        <v>NR</v>
      </c>
      <c r="GS42" s="103" t="s">
        <v>497</v>
      </c>
    </row>
    <row r="43" spans="1:201" ht="27.6" x14ac:dyDescent="0.3">
      <c r="A43" s="121"/>
      <c r="B43" s="121"/>
      <c r="C43" s="121"/>
      <c r="D43" s="202"/>
      <c r="E43" s="121"/>
      <c r="F43" s="169"/>
      <c r="G43" s="146"/>
      <c r="H43" s="121"/>
      <c r="I43" s="146"/>
      <c r="J43" s="121"/>
      <c r="K43" s="121"/>
      <c r="L43" s="141"/>
      <c r="M43" s="121"/>
      <c r="N43" s="121"/>
      <c r="O43" s="121"/>
      <c r="P43" s="159"/>
      <c r="Q43" s="121"/>
      <c r="R43" s="121"/>
      <c r="S43" s="112" t="s">
        <v>510</v>
      </c>
      <c r="T43" s="112" t="s">
        <v>497</v>
      </c>
      <c r="AB43" s="114">
        <v>94</v>
      </c>
      <c r="AC43" s="159"/>
      <c r="AD43" s="114">
        <v>58</v>
      </c>
      <c r="AE43" s="156"/>
      <c r="AF43" s="114">
        <v>60</v>
      </c>
      <c r="AG43" s="159"/>
      <c r="AH43" s="114" t="s">
        <v>497</v>
      </c>
      <c r="AI43" s="159"/>
      <c r="FJ43" s="121"/>
      <c r="FK43" s="121"/>
      <c r="FL43" s="121"/>
      <c r="FM43" s="121"/>
      <c r="FR43" s="153"/>
      <c r="FS43" s="121"/>
      <c r="GP43" s="153"/>
      <c r="GQ43" s="103" t="s">
        <v>497</v>
      </c>
      <c r="GR43" s="116" t="str">
        <f t="shared" ref="GR43" si="21">IF(GQ43="NR", GQ43, GQ43/#REF!)</f>
        <v>NR</v>
      </c>
      <c r="GS43" s="103" t="s">
        <v>497</v>
      </c>
    </row>
    <row r="44" spans="1:201" x14ac:dyDescent="0.3">
      <c r="A44" s="121"/>
      <c r="B44" s="121"/>
      <c r="C44" s="121"/>
      <c r="D44" s="202"/>
      <c r="E44" s="121"/>
      <c r="F44" s="169"/>
      <c r="G44" s="146"/>
      <c r="H44" s="121"/>
      <c r="I44" s="146"/>
      <c r="J44" s="121"/>
      <c r="K44" s="121"/>
      <c r="L44" s="141"/>
      <c r="M44" s="121"/>
      <c r="N44" s="121"/>
      <c r="O44" s="121"/>
      <c r="P44" s="159"/>
      <c r="Q44" s="121"/>
      <c r="R44" s="121"/>
      <c r="S44" s="112" t="s">
        <v>499</v>
      </c>
      <c r="T44" s="112" t="s">
        <v>499</v>
      </c>
      <c r="AB44" s="114" t="s">
        <v>499</v>
      </c>
      <c r="AC44" s="159"/>
      <c r="AD44" s="114" t="s">
        <v>499</v>
      </c>
      <c r="AE44" s="156"/>
      <c r="AF44" s="114" t="s">
        <v>499</v>
      </c>
      <c r="AG44" s="159"/>
      <c r="AH44" s="114" t="s">
        <v>499</v>
      </c>
      <c r="AI44" s="159"/>
      <c r="FJ44" s="121"/>
      <c r="FK44" s="121"/>
      <c r="FL44" s="121"/>
      <c r="FM44" s="121"/>
      <c r="FR44" s="153"/>
      <c r="FS44" s="121"/>
      <c r="GP44" s="153"/>
      <c r="GQ44" s="103" t="s">
        <v>497</v>
      </c>
      <c r="GR44" s="116" t="str">
        <f t="shared" ref="GR44" si="22">IF(GQ44="NR", GQ44, GQ44/#REF!)</f>
        <v>NR</v>
      </c>
      <c r="GS44" s="103" t="s">
        <v>497</v>
      </c>
    </row>
    <row r="45" spans="1:201" x14ac:dyDescent="0.3">
      <c r="A45" s="122"/>
      <c r="B45" s="122"/>
      <c r="C45" s="122"/>
      <c r="D45" s="203"/>
      <c r="E45" s="122"/>
      <c r="F45" s="170"/>
      <c r="G45" s="147"/>
      <c r="H45" s="122"/>
      <c r="I45" s="147"/>
      <c r="J45" s="122"/>
      <c r="K45" s="122"/>
      <c r="L45" s="142"/>
      <c r="M45" s="122"/>
      <c r="N45" s="122"/>
      <c r="O45" s="122"/>
      <c r="P45" s="160"/>
      <c r="Q45" s="122"/>
      <c r="R45" s="122"/>
      <c r="S45" s="112" t="s">
        <v>499</v>
      </c>
      <c r="T45" s="112" t="s">
        <v>499</v>
      </c>
      <c r="AB45" s="114" t="s">
        <v>499</v>
      </c>
      <c r="AC45" s="160"/>
      <c r="AD45" s="114" t="s">
        <v>499</v>
      </c>
      <c r="AE45" s="157"/>
      <c r="AF45" s="114" t="s">
        <v>499</v>
      </c>
      <c r="AG45" s="160"/>
      <c r="AH45" s="114" t="s">
        <v>499</v>
      </c>
      <c r="AI45" s="160"/>
      <c r="FJ45" s="122"/>
      <c r="FK45" s="122"/>
      <c r="FL45" s="122"/>
      <c r="FM45" s="122"/>
      <c r="FR45" s="154"/>
      <c r="FS45" s="122"/>
      <c r="GP45" s="154"/>
      <c r="GQ45" s="103" t="s">
        <v>497</v>
      </c>
      <c r="GR45" s="116" t="str">
        <f t="shared" ref="GR45" si="23">IF(GQ45="NR", GQ45, GQ45/#REF!)</f>
        <v>NR</v>
      </c>
      <c r="GS45" s="103" t="s">
        <v>497</v>
      </c>
    </row>
    <row r="46" spans="1:201" ht="145.19999999999999" x14ac:dyDescent="0.3">
      <c r="A46" s="127">
        <v>3</v>
      </c>
      <c r="B46" s="127">
        <v>3</v>
      </c>
      <c r="C46" s="127" t="s">
        <v>500</v>
      </c>
      <c r="D46" s="201">
        <v>44939</v>
      </c>
      <c r="E46" s="127" t="s">
        <v>593</v>
      </c>
      <c r="F46" s="168" t="s">
        <v>575</v>
      </c>
      <c r="G46" s="145" t="s">
        <v>594</v>
      </c>
      <c r="H46" s="127" t="s">
        <v>595</v>
      </c>
      <c r="I46" s="145" t="s">
        <v>596</v>
      </c>
      <c r="J46" s="127" t="s">
        <v>597</v>
      </c>
      <c r="K46" s="127" t="s">
        <v>497</v>
      </c>
      <c r="L46" s="140" t="s">
        <v>598</v>
      </c>
      <c r="M46" s="127" t="s">
        <v>491</v>
      </c>
      <c r="N46" s="127" t="s">
        <v>599</v>
      </c>
      <c r="O46" s="127" t="s">
        <v>493</v>
      </c>
      <c r="P46" s="158" t="s">
        <v>600</v>
      </c>
      <c r="Q46" s="127" t="s">
        <v>497</v>
      </c>
      <c r="R46" s="127">
        <v>1</v>
      </c>
      <c r="S46" s="114" t="s">
        <v>601</v>
      </c>
      <c r="T46" s="112" t="s">
        <v>497</v>
      </c>
      <c r="AB46" s="114">
        <v>28</v>
      </c>
      <c r="AC46" s="158">
        <f>AB46</f>
        <v>28</v>
      </c>
      <c r="AD46" s="114">
        <v>54</v>
      </c>
      <c r="AE46" s="164">
        <f>AD46</f>
        <v>54</v>
      </c>
      <c r="AF46" s="114">
        <v>17</v>
      </c>
      <c r="AG46" s="158">
        <f>AF46</f>
        <v>17</v>
      </c>
      <c r="AH46" s="114">
        <v>28</v>
      </c>
      <c r="AI46" s="158">
        <f>AH46</f>
        <v>28</v>
      </c>
      <c r="FJ46" s="127" t="s">
        <v>617</v>
      </c>
      <c r="FK46" s="127" t="s">
        <v>613</v>
      </c>
      <c r="FL46" s="127" t="s">
        <v>614</v>
      </c>
      <c r="FM46" s="127" t="s">
        <v>614</v>
      </c>
      <c r="FR46" s="152" t="s">
        <v>622</v>
      </c>
      <c r="FS46" s="152" t="s">
        <v>623</v>
      </c>
      <c r="GP46" s="127" t="s">
        <v>497</v>
      </c>
      <c r="GQ46" s="103" t="s">
        <v>497</v>
      </c>
      <c r="GR46" s="116" t="str">
        <f t="shared" ref="GR46" si="24">IF(GQ46="NR", GQ46, GQ46/#REF!)</f>
        <v>NR</v>
      </c>
      <c r="GS46" s="103" t="s">
        <v>497</v>
      </c>
    </row>
    <row r="47" spans="1:201" x14ac:dyDescent="0.3">
      <c r="A47" s="121"/>
      <c r="B47" s="121"/>
      <c r="C47" s="121"/>
      <c r="D47" s="202"/>
      <c r="E47" s="121"/>
      <c r="F47" s="169"/>
      <c r="G47" s="146"/>
      <c r="H47" s="121"/>
      <c r="I47" s="146"/>
      <c r="J47" s="121"/>
      <c r="K47" s="121"/>
      <c r="L47" s="141"/>
      <c r="M47" s="121"/>
      <c r="N47" s="121"/>
      <c r="O47" s="121"/>
      <c r="P47" s="159"/>
      <c r="Q47" s="121"/>
      <c r="R47" s="121"/>
      <c r="S47" s="112" t="s">
        <v>499</v>
      </c>
      <c r="T47" s="112" t="s">
        <v>499</v>
      </c>
      <c r="AB47" s="114" t="s">
        <v>499</v>
      </c>
      <c r="AC47" s="159"/>
      <c r="AD47" s="114" t="s">
        <v>499</v>
      </c>
      <c r="AE47" s="165"/>
      <c r="AF47" s="115" t="s">
        <v>499</v>
      </c>
      <c r="AG47" s="159"/>
      <c r="AH47" s="114" t="s">
        <v>499</v>
      </c>
      <c r="AI47" s="159"/>
      <c r="FJ47" s="121"/>
      <c r="FK47" s="121"/>
      <c r="FL47" s="121"/>
      <c r="FM47" s="121"/>
      <c r="FR47" s="153"/>
      <c r="FS47" s="153"/>
      <c r="GP47" s="121"/>
      <c r="GQ47" s="103" t="s">
        <v>497</v>
      </c>
      <c r="GR47" s="116" t="str">
        <f t="shared" ref="GR47" si="25">IF(GQ47="NR", GQ47, GQ47/#REF!)</f>
        <v>NR</v>
      </c>
      <c r="GS47" s="103" t="s">
        <v>497</v>
      </c>
    </row>
    <row r="48" spans="1:201" x14ac:dyDescent="0.3">
      <c r="A48" s="121"/>
      <c r="B48" s="121"/>
      <c r="C48" s="121"/>
      <c r="D48" s="202"/>
      <c r="E48" s="121"/>
      <c r="F48" s="169"/>
      <c r="G48" s="146"/>
      <c r="H48" s="121"/>
      <c r="I48" s="146"/>
      <c r="J48" s="121"/>
      <c r="K48" s="121"/>
      <c r="L48" s="141"/>
      <c r="M48" s="121"/>
      <c r="N48" s="121"/>
      <c r="O48" s="121"/>
      <c r="P48" s="159"/>
      <c r="Q48" s="121"/>
      <c r="R48" s="121"/>
      <c r="S48" s="112" t="s">
        <v>499</v>
      </c>
      <c r="T48" s="112" t="s">
        <v>499</v>
      </c>
      <c r="AB48" s="114" t="s">
        <v>499</v>
      </c>
      <c r="AC48" s="159"/>
      <c r="AD48" s="114" t="s">
        <v>499</v>
      </c>
      <c r="AE48" s="165"/>
      <c r="AF48" s="114" t="s">
        <v>499</v>
      </c>
      <c r="AG48" s="159"/>
      <c r="AH48" s="114" t="s">
        <v>499</v>
      </c>
      <c r="AI48" s="159"/>
      <c r="FJ48" s="121"/>
      <c r="FK48" s="121"/>
      <c r="FL48" s="121"/>
      <c r="FM48" s="121"/>
      <c r="FR48" s="153"/>
      <c r="FS48" s="153"/>
      <c r="GP48" s="121"/>
      <c r="GQ48" s="103" t="s">
        <v>497</v>
      </c>
      <c r="GR48" s="116" t="str">
        <f t="shared" ref="GR48" si="26">IF(GQ48="NR", GQ48, GQ48/#REF!)</f>
        <v>NR</v>
      </c>
      <c r="GS48" s="103" t="s">
        <v>497</v>
      </c>
    </row>
    <row r="49" spans="1:249" x14ac:dyDescent="0.3">
      <c r="A49" s="122"/>
      <c r="B49" s="122"/>
      <c r="C49" s="122"/>
      <c r="D49" s="203"/>
      <c r="E49" s="122"/>
      <c r="F49" s="170"/>
      <c r="G49" s="147"/>
      <c r="H49" s="122"/>
      <c r="I49" s="147"/>
      <c r="J49" s="122"/>
      <c r="K49" s="122"/>
      <c r="L49" s="142"/>
      <c r="M49" s="122"/>
      <c r="N49" s="122"/>
      <c r="O49" s="122"/>
      <c r="P49" s="160"/>
      <c r="Q49" s="122"/>
      <c r="R49" s="122"/>
      <c r="S49" s="112" t="s">
        <v>499</v>
      </c>
      <c r="T49" s="112" t="s">
        <v>499</v>
      </c>
      <c r="AB49" s="114" t="s">
        <v>499</v>
      </c>
      <c r="AC49" s="160"/>
      <c r="AD49" s="114" t="s">
        <v>499</v>
      </c>
      <c r="AE49" s="166"/>
      <c r="AF49" s="114" t="s">
        <v>499</v>
      </c>
      <c r="AG49" s="160"/>
      <c r="AH49" s="114" t="s">
        <v>499</v>
      </c>
      <c r="AI49" s="160"/>
      <c r="FJ49" s="122"/>
      <c r="FK49" s="122"/>
      <c r="FL49" s="122"/>
      <c r="FM49" s="122"/>
      <c r="FR49" s="154"/>
      <c r="FS49" s="154"/>
      <c r="GP49" s="122"/>
      <c r="GQ49" s="103" t="s">
        <v>497</v>
      </c>
      <c r="GR49" s="116" t="str">
        <f t="shared" ref="GR49" si="27">IF(GQ49="NR", GQ49, GQ49/#REF!)</f>
        <v>NR</v>
      </c>
      <c r="GS49" s="103" t="s">
        <v>497</v>
      </c>
    </row>
    <row r="50" spans="1:249" ht="27.6" x14ac:dyDescent="0.3">
      <c r="A50" s="127">
        <v>4</v>
      </c>
      <c r="B50" s="127">
        <v>4</v>
      </c>
      <c r="C50" s="127" t="s">
        <v>500</v>
      </c>
      <c r="D50" s="201">
        <v>44939</v>
      </c>
      <c r="E50" s="127" t="s">
        <v>602</v>
      </c>
      <c r="F50" s="168" t="s">
        <v>575</v>
      </c>
      <c r="G50" s="145" t="s">
        <v>603</v>
      </c>
      <c r="H50" s="127" t="s">
        <v>604</v>
      </c>
      <c r="I50" s="145" t="s">
        <v>605</v>
      </c>
      <c r="J50" s="127" t="s">
        <v>606</v>
      </c>
      <c r="K50" s="127" t="s">
        <v>607</v>
      </c>
      <c r="L50" s="140" t="s">
        <v>608</v>
      </c>
      <c r="M50" s="127" t="s">
        <v>491</v>
      </c>
      <c r="N50" s="127" t="s">
        <v>609</v>
      </c>
      <c r="O50" s="167" t="s">
        <v>610</v>
      </c>
      <c r="P50" s="127" t="s">
        <v>611</v>
      </c>
      <c r="Q50" s="127" t="s">
        <v>495</v>
      </c>
      <c r="R50" s="127">
        <v>1</v>
      </c>
      <c r="S50" s="112" t="s">
        <v>510</v>
      </c>
      <c r="T50" s="112" t="s">
        <v>497</v>
      </c>
      <c r="AB50" s="112">
        <v>309</v>
      </c>
      <c r="AC50" s="127">
        <f>SUM(AB50:AB51)</f>
        <v>604</v>
      </c>
      <c r="AD50" s="112" t="s">
        <v>497</v>
      </c>
      <c r="AE50" s="127" t="s">
        <v>497</v>
      </c>
      <c r="AF50" s="112">
        <v>183</v>
      </c>
      <c r="AG50" s="127">
        <f>SUM(AF50:AF51)</f>
        <v>362</v>
      </c>
      <c r="AH50" s="112">
        <f>151+128</f>
        <v>279</v>
      </c>
      <c r="AI50" s="127">
        <v>547</v>
      </c>
      <c r="FJ50" s="127" t="s">
        <v>612</v>
      </c>
      <c r="FK50" s="127" t="s">
        <v>618</v>
      </c>
      <c r="FL50" s="127" t="s">
        <v>614</v>
      </c>
      <c r="FM50" s="127" t="s">
        <v>614</v>
      </c>
      <c r="FR50" s="152" t="s">
        <v>622</v>
      </c>
      <c r="FS50" s="161" t="s">
        <v>624</v>
      </c>
      <c r="GP50" s="127" t="s">
        <v>497</v>
      </c>
      <c r="GQ50" s="103" t="s">
        <v>497</v>
      </c>
      <c r="GR50" s="116" t="str">
        <f t="shared" ref="GR50" si="28">IF(GQ50="NR", GQ50, GQ50/#REF!)</f>
        <v>NR</v>
      </c>
      <c r="GS50" s="103" t="s">
        <v>497</v>
      </c>
    </row>
    <row r="51" spans="1:249" ht="27.6" x14ac:dyDescent="0.3">
      <c r="A51" s="121"/>
      <c r="B51" s="121"/>
      <c r="C51" s="121"/>
      <c r="D51" s="202"/>
      <c r="E51" s="121"/>
      <c r="F51" s="169"/>
      <c r="G51" s="146"/>
      <c r="H51" s="121"/>
      <c r="I51" s="146"/>
      <c r="J51" s="121"/>
      <c r="K51" s="121"/>
      <c r="L51" s="141"/>
      <c r="M51" s="121"/>
      <c r="N51" s="121"/>
      <c r="O51" s="121"/>
      <c r="P51" s="121"/>
      <c r="Q51" s="121"/>
      <c r="R51" s="121"/>
      <c r="S51" s="112" t="s">
        <v>510</v>
      </c>
      <c r="T51" s="112" t="s">
        <v>497</v>
      </c>
      <c r="AB51" s="112">
        <v>295</v>
      </c>
      <c r="AC51" s="121"/>
      <c r="AD51" s="112" t="s">
        <v>497</v>
      </c>
      <c r="AE51" s="121"/>
      <c r="AF51" s="112">
        <v>179</v>
      </c>
      <c r="AG51" s="121"/>
      <c r="AH51" s="112">
        <f>138+130</f>
        <v>268</v>
      </c>
      <c r="AI51" s="121"/>
      <c r="FJ51" s="121"/>
      <c r="FK51" s="121"/>
      <c r="FL51" s="121"/>
      <c r="FM51" s="121"/>
      <c r="FR51" s="153"/>
      <c r="FS51" s="162"/>
      <c r="GP51" s="121"/>
      <c r="GQ51" s="103" t="s">
        <v>497</v>
      </c>
      <c r="GR51" s="116" t="str">
        <f t="shared" ref="GR51" si="29">IF(GQ51="NR", GQ51, GQ51/#REF!)</f>
        <v>NR</v>
      </c>
      <c r="GS51" s="103" t="s">
        <v>497</v>
      </c>
    </row>
    <row r="52" spans="1:249" x14ac:dyDescent="0.3">
      <c r="A52" s="121"/>
      <c r="B52" s="121"/>
      <c r="C52" s="121"/>
      <c r="D52" s="202"/>
      <c r="E52" s="121"/>
      <c r="F52" s="169"/>
      <c r="G52" s="146"/>
      <c r="H52" s="121"/>
      <c r="I52" s="146"/>
      <c r="J52" s="121"/>
      <c r="K52" s="121"/>
      <c r="L52" s="141"/>
      <c r="M52" s="121"/>
      <c r="N52" s="121"/>
      <c r="O52" s="121"/>
      <c r="P52" s="121"/>
      <c r="Q52" s="121"/>
      <c r="R52" s="121"/>
      <c r="S52" s="112" t="s">
        <v>499</v>
      </c>
      <c r="T52" s="112" t="s">
        <v>499</v>
      </c>
      <c r="AB52" s="112" t="s">
        <v>499</v>
      </c>
      <c r="AC52" s="121"/>
      <c r="AD52" s="112" t="s">
        <v>499</v>
      </c>
      <c r="AE52" s="121"/>
      <c r="AF52" s="112" t="s">
        <v>499</v>
      </c>
      <c r="AG52" s="121"/>
      <c r="AH52" s="112" t="s">
        <v>499</v>
      </c>
      <c r="AI52" s="121"/>
      <c r="FJ52" s="121"/>
      <c r="FK52" s="121"/>
      <c r="FL52" s="121"/>
      <c r="FM52" s="121"/>
      <c r="FR52" s="153"/>
      <c r="FS52" s="162"/>
      <c r="GP52" s="121"/>
      <c r="GQ52" s="103" t="s">
        <v>497</v>
      </c>
      <c r="GR52" s="116" t="str">
        <f t="shared" ref="GR52" si="30">IF(GQ52="NR", GQ52, GQ52/#REF!)</f>
        <v>NR</v>
      </c>
      <c r="GS52" s="103" t="s">
        <v>497</v>
      </c>
    </row>
    <row r="53" spans="1:249" x14ac:dyDescent="0.3">
      <c r="A53" s="122"/>
      <c r="B53" s="122"/>
      <c r="C53" s="122"/>
      <c r="D53" s="203"/>
      <c r="E53" s="122"/>
      <c r="F53" s="170"/>
      <c r="G53" s="147"/>
      <c r="H53" s="122"/>
      <c r="I53" s="147"/>
      <c r="J53" s="122"/>
      <c r="K53" s="122"/>
      <c r="L53" s="142"/>
      <c r="M53" s="122"/>
      <c r="N53" s="122"/>
      <c r="O53" s="122"/>
      <c r="P53" s="122"/>
      <c r="Q53" s="122"/>
      <c r="R53" s="122"/>
      <c r="S53" s="112" t="s">
        <v>499</v>
      </c>
      <c r="T53" s="112" t="s">
        <v>499</v>
      </c>
      <c r="AB53" s="112" t="s">
        <v>499</v>
      </c>
      <c r="AC53" s="122"/>
      <c r="AD53" s="112" t="s">
        <v>499</v>
      </c>
      <c r="AE53" s="122"/>
      <c r="AF53" s="112" t="s">
        <v>499</v>
      </c>
      <c r="AG53" s="122"/>
      <c r="AH53" s="112" t="s">
        <v>499</v>
      </c>
      <c r="AI53" s="122"/>
      <c r="FJ53" s="122"/>
      <c r="FK53" s="122"/>
      <c r="FL53" s="122"/>
      <c r="FM53" s="122"/>
      <c r="FR53" s="154"/>
      <c r="FS53" s="163"/>
      <c r="GP53" s="122"/>
      <c r="GQ53" s="103" t="s">
        <v>497</v>
      </c>
      <c r="GR53" s="116" t="str">
        <f t="shared" ref="GR53" si="31">IF(GQ53="NR", GQ53, GQ53/#REF!)</f>
        <v>NR</v>
      </c>
      <c r="GS53" s="103" t="s">
        <v>497</v>
      </c>
    </row>
    <row r="54" spans="1:249" ht="27.6" x14ac:dyDescent="0.3">
      <c r="A54" s="143">
        <v>1</v>
      </c>
      <c r="B54" s="143">
        <v>1</v>
      </c>
      <c r="C54" s="126" t="s">
        <v>500</v>
      </c>
      <c r="D54" s="204">
        <v>44939</v>
      </c>
      <c r="E54" s="126" t="s">
        <v>626</v>
      </c>
      <c r="F54" s="126" t="s">
        <v>627</v>
      </c>
      <c r="G54" s="150" t="s">
        <v>628</v>
      </c>
      <c r="H54" s="126" t="s">
        <v>629</v>
      </c>
      <c r="I54" s="150" t="s">
        <v>630</v>
      </c>
      <c r="J54" s="126" t="s">
        <v>631</v>
      </c>
      <c r="K54" s="126" t="s">
        <v>497</v>
      </c>
      <c r="L54" s="149" t="s">
        <v>632</v>
      </c>
      <c r="M54" s="126" t="s">
        <v>491</v>
      </c>
      <c r="N54" s="126" t="s">
        <v>633</v>
      </c>
      <c r="O54" s="126" t="s">
        <v>493</v>
      </c>
      <c r="P54" s="127" t="s">
        <v>497</v>
      </c>
      <c r="Q54" s="126" t="s">
        <v>497</v>
      </c>
      <c r="R54" s="126">
        <v>2</v>
      </c>
      <c r="S54" s="112" t="s">
        <v>634</v>
      </c>
      <c r="T54" s="112" t="s">
        <v>497</v>
      </c>
      <c r="AB54" s="112" t="s">
        <v>497</v>
      </c>
      <c r="AC54" s="126" t="s">
        <v>497</v>
      </c>
      <c r="AD54" s="112" t="s">
        <v>497</v>
      </c>
      <c r="AE54" s="126" t="s">
        <v>497</v>
      </c>
      <c r="AF54" s="112" t="s">
        <v>497</v>
      </c>
      <c r="AG54" s="126" t="s">
        <v>497</v>
      </c>
      <c r="AH54" s="112" t="s">
        <v>497</v>
      </c>
      <c r="AI54" s="126" t="s">
        <v>497</v>
      </c>
      <c r="GZ54" s="126" t="s">
        <v>663</v>
      </c>
      <c r="HA54" s="126">
        <v>2014</v>
      </c>
      <c r="HB54" s="126" t="s">
        <v>613</v>
      </c>
      <c r="HC54" s="126" t="s">
        <v>614</v>
      </c>
      <c r="HG54" s="126" t="str">
        <f>IJ54&amp;"
"&amp;IK54&amp;"
"&amp;IL54</f>
        <v xml:space="preserve">
NR</v>
      </c>
      <c r="HH54" s="126" t="str">
        <f>"Study design: "&amp;GQ54&amp;"
Model type: "&amp;HP54&amp;"
Time horizon: "&amp;HQ54&amp;"
Health states: "&amp;HR54&amp;"
Perspective: "&amp;HS54&amp;"
Discounts: "&amp;HT54&amp;"
Cycle length: "&amp;HU54</f>
        <v xml:space="preserve">Study design: 
Model type: 
Time horizon: 
Health states: 
Perspective: 
Discounts: 
Cycle length: </v>
      </c>
      <c r="HI54" s="148" t="s">
        <v>670</v>
      </c>
      <c r="HJ54" s="103" t="s">
        <v>497</v>
      </c>
      <c r="HK54" s="116" t="str">
        <f t="shared" ref="HK54" si="32">IF(HJ54="NR", HJ54, HJ54/#REF!)</f>
        <v>NR</v>
      </c>
      <c r="HL54" s="103" t="s">
        <v>497</v>
      </c>
      <c r="HM54" s="126" t="s">
        <v>497</v>
      </c>
      <c r="HN54" s="148" t="s">
        <v>671</v>
      </c>
      <c r="IL54" s="126" t="s">
        <v>497</v>
      </c>
      <c r="IM54" s="126" t="s">
        <v>497</v>
      </c>
      <c r="IN54" s="126" t="s">
        <v>497</v>
      </c>
      <c r="IO54" s="126" t="s">
        <v>497</v>
      </c>
    </row>
    <row r="55" spans="1:249" ht="27.6" x14ac:dyDescent="0.3">
      <c r="A55" s="144"/>
      <c r="B55" s="144"/>
      <c r="C55" s="126"/>
      <c r="D55" s="205"/>
      <c r="E55" s="120"/>
      <c r="F55" s="120"/>
      <c r="G55" s="151"/>
      <c r="H55" s="120"/>
      <c r="I55" s="151"/>
      <c r="J55" s="126"/>
      <c r="K55" s="126"/>
      <c r="L55" s="144"/>
      <c r="M55" s="120"/>
      <c r="N55" s="120"/>
      <c r="O55" s="126"/>
      <c r="P55" s="121"/>
      <c r="Q55" s="120"/>
      <c r="R55" s="120"/>
      <c r="S55" s="112" t="s">
        <v>510</v>
      </c>
      <c r="T55" s="112" t="s">
        <v>497</v>
      </c>
      <c r="AB55" s="112" t="s">
        <v>497</v>
      </c>
      <c r="AC55" s="120"/>
      <c r="AD55" s="112" t="s">
        <v>497</v>
      </c>
      <c r="AE55" s="120"/>
      <c r="AF55" s="112" t="s">
        <v>497</v>
      </c>
      <c r="AG55" s="120"/>
      <c r="AH55" s="112" t="s">
        <v>497</v>
      </c>
      <c r="AI55" s="120"/>
      <c r="GZ55" s="120"/>
      <c r="HA55" s="120"/>
      <c r="HB55" s="120"/>
      <c r="HC55" s="120"/>
      <c r="HG55" s="120"/>
      <c r="HH55" s="120"/>
      <c r="HI55" s="120"/>
      <c r="HJ55" s="103" t="s">
        <v>497</v>
      </c>
      <c r="HK55" s="116" t="str">
        <f t="shared" ref="HK55" si="33">IF(HJ55="NR", HJ55, HJ55/#REF!)</f>
        <v>NR</v>
      </c>
      <c r="HL55" s="103" t="s">
        <v>497</v>
      </c>
      <c r="HM55" s="120"/>
      <c r="HN55" s="120"/>
      <c r="IL55" s="120"/>
      <c r="IM55" s="120"/>
      <c r="IN55" s="120"/>
      <c r="IO55" s="120"/>
    </row>
    <row r="56" spans="1:249" x14ac:dyDescent="0.3">
      <c r="A56" s="144"/>
      <c r="B56" s="144"/>
      <c r="C56" s="126"/>
      <c r="D56" s="205"/>
      <c r="E56" s="120"/>
      <c r="F56" s="120"/>
      <c r="G56" s="151"/>
      <c r="H56" s="120"/>
      <c r="I56" s="151"/>
      <c r="J56" s="126"/>
      <c r="K56" s="126"/>
      <c r="L56" s="144"/>
      <c r="M56" s="120"/>
      <c r="N56" s="120"/>
      <c r="O56" s="126"/>
      <c r="P56" s="121"/>
      <c r="Q56" s="120"/>
      <c r="R56" s="120"/>
      <c r="S56" s="112" t="s">
        <v>499</v>
      </c>
      <c r="T56" s="112" t="s">
        <v>499</v>
      </c>
      <c r="AB56" s="112" t="s">
        <v>499</v>
      </c>
      <c r="AC56" s="120"/>
      <c r="AD56" s="112" t="s">
        <v>499</v>
      </c>
      <c r="AE56" s="120"/>
      <c r="AF56" s="112" t="s">
        <v>499</v>
      </c>
      <c r="AG56" s="120"/>
      <c r="AH56" s="112" t="s">
        <v>499</v>
      </c>
      <c r="AI56" s="120"/>
      <c r="GZ56" s="120"/>
      <c r="HA56" s="120"/>
      <c r="HB56" s="120"/>
      <c r="HC56" s="120"/>
      <c r="HG56" s="120"/>
      <c r="HH56" s="120"/>
      <c r="HI56" s="120"/>
      <c r="HJ56" s="103" t="s">
        <v>497</v>
      </c>
      <c r="HK56" s="116" t="str">
        <f t="shared" ref="HK56" si="34">IF(HJ56="NR", HJ56, HJ56/#REF!)</f>
        <v>NR</v>
      </c>
      <c r="HL56" s="103" t="s">
        <v>497</v>
      </c>
      <c r="HM56" s="120"/>
      <c r="HN56" s="120"/>
      <c r="IL56" s="120"/>
      <c r="IM56" s="120"/>
      <c r="IN56" s="120"/>
      <c r="IO56" s="120"/>
    </row>
    <row r="57" spans="1:249" x14ac:dyDescent="0.3">
      <c r="A57" s="144"/>
      <c r="B57" s="144"/>
      <c r="C57" s="126"/>
      <c r="D57" s="205"/>
      <c r="E57" s="120"/>
      <c r="F57" s="120"/>
      <c r="G57" s="151"/>
      <c r="H57" s="120"/>
      <c r="I57" s="151"/>
      <c r="J57" s="126"/>
      <c r="K57" s="126"/>
      <c r="L57" s="144"/>
      <c r="M57" s="120"/>
      <c r="N57" s="120"/>
      <c r="O57" s="126"/>
      <c r="P57" s="122"/>
      <c r="Q57" s="120"/>
      <c r="R57" s="120"/>
      <c r="S57" s="112" t="s">
        <v>499</v>
      </c>
      <c r="T57" s="112" t="s">
        <v>499</v>
      </c>
      <c r="AB57" s="112" t="s">
        <v>499</v>
      </c>
      <c r="AC57" s="120"/>
      <c r="AD57" s="112" t="s">
        <v>499</v>
      </c>
      <c r="AE57" s="120"/>
      <c r="AF57" s="112" t="s">
        <v>499</v>
      </c>
      <c r="AG57" s="120"/>
      <c r="AH57" s="112" t="s">
        <v>499</v>
      </c>
      <c r="AI57" s="120"/>
      <c r="GZ57" s="120"/>
      <c r="HA57" s="120"/>
      <c r="HB57" s="120"/>
      <c r="HC57" s="120"/>
      <c r="HG57" s="120"/>
      <c r="HH57" s="120"/>
      <c r="HI57" s="120"/>
      <c r="HJ57" s="103" t="s">
        <v>497</v>
      </c>
      <c r="HK57" s="116" t="str">
        <f t="shared" ref="HK57" si="35">IF(HJ57="NR", HJ57, HJ57/#REF!)</f>
        <v>NR</v>
      </c>
      <c r="HL57" s="103" t="s">
        <v>497</v>
      </c>
      <c r="HM57" s="120"/>
      <c r="HN57" s="120"/>
      <c r="IL57" s="120"/>
      <c r="IM57" s="120"/>
      <c r="IN57" s="120"/>
      <c r="IO57" s="120"/>
    </row>
    <row r="58" spans="1:249" ht="27.6" x14ac:dyDescent="0.3">
      <c r="A58" s="143">
        <v>2</v>
      </c>
      <c r="B58" s="143">
        <v>2</v>
      </c>
      <c r="C58" s="126" t="s">
        <v>500</v>
      </c>
      <c r="D58" s="204">
        <v>44939</v>
      </c>
      <c r="E58" s="126" t="s">
        <v>635</v>
      </c>
      <c r="F58" s="126" t="s">
        <v>627</v>
      </c>
      <c r="G58" s="150" t="s">
        <v>636</v>
      </c>
      <c r="H58" s="126" t="s">
        <v>637</v>
      </c>
      <c r="I58" s="150" t="s">
        <v>638</v>
      </c>
      <c r="J58" s="126" t="s">
        <v>639</v>
      </c>
      <c r="K58" s="126" t="s">
        <v>497</v>
      </c>
      <c r="L58" s="149" t="s">
        <v>640</v>
      </c>
      <c r="M58" s="126" t="s">
        <v>491</v>
      </c>
      <c r="N58" s="126" t="s">
        <v>755</v>
      </c>
      <c r="O58" s="126" t="s">
        <v>493</v>
      </c>
      <c r="P58" s="127" t="s">
        <v>497</v>
      </c>
      <c r="Q58" s="126" t="s">
        <v>495</v>
      </c>
      <c r="R58" s="126">
        <v>2</v>
      </c>
      <c r="S58" s="112" t="s">
        <v>510</v>
      </c>
      <c r="T58" s="112" t="s">
        <v>497</v>
      </c>
      <c r="AB58" s="112" t="s">
        <v>497</v>
      </c>
      <c r="AC58" s="126" t="s">
        <v>497</v>
      </c>
      <c r="AD58" s="112" t="s">
        <v>497</v>
      </c>
      <c r="AE58" s="126" t="s">
        <v>497</v>
      </c>
      <c r="AF58" s="112" t="s">
        <v>497</v>
      </c>
      <c r="AG58" s="126" t="s">
        <v>497</v>
      </c>
      <c r="AH58" s="112" t="s">
        <v>497</v>
      </c>
      <c r="AI58" s="126" t="s">
        <v>497</v>
      </c>
      <c r="GZ58" s="126" t="s">
        <v>664</v>
      </c>
      <c r="HA58" s="126">
        <v>2018</v>
      </c>
      <c r="HB58" s="126" t="s">
        <v>665</v>
      </c>
      <c r="HC58" s="126" t="s">
        <v>614</v>
      </c>
      <c r="HG58" s="126" t="str">
        <f>IJ58&amp;"
"&amp;IK58&amp;"
"&amp;IL58</f>
        <v xml:space="preserve">
NR</v>
      </c>
      <c r="HH58" s="126" t="str">
        <f>"Study design: "&amp;GQ58&amp;"
Model type: "&amp;HP58&amp;"
Time horizon: "&amp;HQ58&amp;"
Health states: "&amp;HR58&amp;"
Perspective: "&amp;HS58&amp;"
Cycle length: "&amp;HU58</f>
        <v xml:space="preserve">Study design: 
Model type: 
Time horizon: 
Health states: 
Perspective: 
Cycle length: </v>
      </c>
      <c r="HI58" s="148" t="s">
        <v>672</v>
      </c>
      <c r="HJ58" s="103" t="s">
        <v>497</v>
      </c>
      <c r="HK58" s="116" t="str">
        <f t="shared" ref="HK58" si="36">IF(HJ58="NR", HJ58, HJ58/#REF!)</f>
        <v>NR</v>
      </c>
      <c r="HL58" s="103" t="s">
        <v>497</v>
      </c>
      <c r="HM58" s="126" t="s">
        <v>497</v>
      </c>
      <c r="HN58" s="148" t="s">
        <v>673</v>
      </c>
      <c r="IL58" s="126" t="s">
        <v>497</v>
      </c>
      <c r="IM58" s="126" t="s">
        <v>497</v>
      </c>
      <c r="IN58" s="126" t="s">
        <v>497</v>
      </c>
      <c r="IO58" s="126" t="s">
        <v>497</v>
      </c>
    </row>
    <row r="59" spans="1:249" ht="27.6" x14ac:dyDescent="0.3">
      <c r="A59" s="144"/>
      <c r="B59" s="144"/>
      <c r="C59" s="126"/>
      <c r="D59" s="205"/>
      <c r="E59" s="120"/>
      <c r="F59" s="120"/>
      <c r="G59" s="151"/>
      <c r="H59" s="120"/>
      <c r="I59" s="151"/>
      <c r="J59" s="126"/>
      <c r="K59" s="126"/>
      <c r="L59" s="144"/>
      <c r="M59" s="120"/>
      <c r="N59" s="120"/>
      <c r="O59" s="126"/>
      <c r="P59" s="121"/>
      <c r="Q59" s="120"/>
      <c r="R59" s="120"/>
      <c r="S59" s="112" t="s">
        <v>634</v>
      </c>
      <c r="T59" s="112" t="s">
        <v>497</v>
      </c>
      <c r="AB59" s="112" t="s">
        <v>497</v>
      </c>
      <c r="AC59" s="120"/>
      <c r="AD59" s="112" t="s">
        <v>497</v>
      </c>
      <c r="AE59" s="120"/>
      <c r="AF59" s="112" t="s">
        <v>497</v>
      </c>
      <c r="AG59" s="120"/>
      <c r="AH59" s="112" t="s">
        <v>497</v>
      </c>
      <c r="AI59" s="120"/>
      <c r="GZ59" s="120"/>
      <c r="HA59" s="120"/>
      <c r="HB59" s="120"/>
      <c r="HC59" s="120"/>
      <c r="HG59" s="120"/>
      <c r="HH59" s="120"/>
      <c r="HI59" s="120"/>
      <c r="HJ59" s="103" t="s">
        <v>497</v>
      </c>
      <c r="HK59" s="116" t="str">
        <f t="shared" ref="HK59" si="37">IF(HJ59="NR", HJ59, HJ59/#REF!)</f>
        <v>NR</v>
      </c>
      <c r="HL59" s="103" t="s">
        <v>497</v>
      </c>
      <c r="HM59" s="120"/>
      <c r="HN59" s="120"/>
      <c r="IL59" s="120"/>
      <c r="IM59" s="120"/>
      <c r="IN59" s="120"/>
      <c r="IO59" s="120"/>
    </row>
    <row r="60" spans="1:249" x14ac:dyDescent="0.3">
      <c r="A60" s="144"/>
      <c r="B60" s="144"/>
      <c r="C60" s="126"/>
      <c r="D60" s="205"/>
      <c r="E60" s="120"/>
      <c r="F60" s="120"/>
      <c r="G60" s="151"/>
      <c r="H60" s="120"/>
      <c r="I60" s="151"/>
      <c r="J60" s="126"/>
      <c r="K60" s="126"/>
      <c r="L60" s="144"/>
      <c r="M60" s="120"/>
      <c r="N60" s="120"/>
      <c r="O60" s="126"/>
      <c r="P60" s="121"/>
      <c r="Q60" s="120"/>
      <c r="R60" s="120"/>
      <c r="S60" s="112" t="s">
        <v>499</v>
      </c>
      <c r="T60" s="112" t="s">
        <v>499</v>
      </c>
      <c r="AB60" s="112" t="s">
        <v>499</v>
      </c>
      <c r="AC60" s="120"/>
      <c r="AD60" s="112" t="s">
        <v>499</v>
      </c>
      <c r="AE60" s="120"/>
      <c r="AF60" s="112" t="s">
        <v>499</v>
      </c>
      <c r="AG60" s="120"/>
      <c r="AH60" s="112" t="s">
        <v>499</v>
      </c>
      <c r="AI60" s="120"/>
      <c r="GZ60" s="120"/>
      <c r="HA60" s="120"/>
      <c r="HB60" s="120"/>
      <c r="HC60" s="120"/>
      <c r="HG60" s="120"/>
      <c r="HH60" s="120"/>
      <c r="HI60" s="120"/>
      <c r="HJ60" s="103" t="s">
        <v>497</v>
      </c>
      <c r="HK60" s="116" t="str">
        <f t="shared" ref="HK60" si="38">IF(HJ60="NR", HJ60, HJ60/#REF!)</f>
        <v>NR</v>
      </c>
      <c r="HL60" s="103" t="s">
        <v>497</v>
      </c>
      <c r="HM60" s="120"/>
      <c r="HN60" s="120"/>
      <c r="IL60" s="120"/>
      <c r="IM60" s="120"/>
      <c r="IN60" s="120"/>
      <c r="IO60" s="120"/>
    </row>
    <row r="61" spans="1:249" x14ac:dyDescent="0.3">
      <c r="A61" s="144"/>
      <c r="B61" s="144"/>
      <c r="C61" s="126"/>
      <c r="D61" s="205"/>
      <c r="E61" s="120"/>
      <c r="F61" s="120"/>
      <c r="G61" s="151"/>
      <c r="H61" s="120"/>
      <c r="I61" s="151"/>
      <c r="J61" s="126"/>
      <c r="K61" s="126"/>
      <c r="L61" s="144"/>
      <c r="M61" s="120"/>
      <c r="N61" s="120"/>
      <c r="O61" s="126"/>
      <c r="P61" s="122"/>
      <c r="Q61" s="120"/>
      <c r="R61" s="120"/>
      <c r="S61" s="112" t="s">
        <v>499</v>
      </c>
      <c r="T61" s="112" t="s">
        <v>499</v>
      </c>
      <c r="AB61" s="112" t="s">
        <v>499</v>
      </c>
      <c r="AC61" s="120"/>
      <c r="AD61" s="112" t="s">
        <v>499</v>
      </c>
      <c r="AE61" s="120"/>
      <c r="AF61" s="112" t="s">
        <v>499</v>
      </c>
      <c r="AG61" s="120"/>
      <c r="AH61" s="112" t="s">
        <v>499</v>
      </c>
      <c r="AI61" s="120"/>
      <c r="GZ61" s="120"/>
      <c r="HA61" s="120"/>
      <c r="HB61" s="120"/>
      <c r="HC61" s="120"/>
      <c r="HG61" s="120"/>
      <c r="HH61" s="120"/>
      <c r="HI61" s="120"/>
      <c r="HJ61" s="103" t="s">
        <v>497</v>
      </c>
      <c r="HK61" s="116" t="str">
        <f t="shared" ref="HK61" si="39">IF(HJ61="NR", HJ61, HJ61/#REF!)</f>
        <v>NR</v>
      </c>
      <c r="HL61" s="103" t="s">
        <v>497</v>
      </c>
      <c r="HM61" s="120"/>
      <c r="HN61" s="120"/>
      <c r="IL61" s="120"/>
      <c r="IM61" s="120"/>
      <c r="IN61" s="120"/>
      <c r="IO61" s="120"/>
    </row>
    <row r="62" spans="1:249" ht="27.6" x14ac:dyDescent="0.3">
      <c r="A62" s="143">
        <v>3</v>
      </c>
      <c r="B62" s="143">
        <v>3</v>
      </c>
      <c r="C62" s="126" t="s">
        <v>500</v>
      </c>
      <c r="D62" s="204">
        <v>44939</v>
      </c>
      <c r="E62" s="126" t="s">
        <v>642</v>
      </c>
      <c r="F62" s="126" t="s">
        <v>627</v>
      </c>
      <c r="G62" s="150" t="s">
        <v>643</v>
      </c>
      <c r="H62" s="126" t="s">
        <v>644</v>
      </c>
      <c r="I62" s="150" t="s">
        <v>645</v>
      </c>
      <c r="J62" s="126" t="s">
        <v>646</v>
      </c>
      <c r="K62" s="126" t="s">
        <v>497</v>
      </c>
      <c r="L62" s="149" t="s">
        <v>647</v>
      </c>
      <c r="M62" s="126" t="s">
        <v>491</v>
      </c>
      <c r="N62" s="126" t="s">
        <v>641</v>
      </c>
      <c r="O62" s="126" t="s">
        <v>493</v>
      </c>
      <c r="P62" s="127" t="s">
        <v>497</v>
      </c>
      <c r="Q62" s="127" t="s">
        <v>497</v>
      </c>
      <c r="R62" s="126">
        <v>1</v>
      </c>
      <c r="S62" s="112" t="s">
        <v>510</v>
      </c>
      <c r="T62" s="112" t="s">
        <v>497</v>
      </c>
      <c r="AB62" s="112" t="s">
        <v>497</v>
      </c>
      <c r="AC62" s="126" t="s">
        <v>497</v>
      </c>
      <c r="AD62" s="112" t="s">
        <v>497</v>
      </c>
      <c r="AE62" s="126" t="s">
        <v>497</v>
      </c>
      <c r="AF62" s="112" t="s">
        <v>497</v>
      </c>
      <c r="AG62" s="126" t="s">
        <v>497</v>
      </c>
      <c r="AH62" s="112" t="s">
        <v>497</v>
      </c>
      <c r="AI62" s="126" t="s">
        <v>497</v>
      </c>
      <c r="GZ62" s="126" t="s">
        <v>664</v>
      </c>
      <c r="HA62" s="126">
        <v>2017</v>
      </c>
      <c r="HB62" s="126" t="s">
        <v>666</v>
      </c>
      <c r="HC62" s="126" t="s">
        <v>667</v>
      </c>
      <c r="HG62" s="126" t="str">
        <f>IJ62&amp;"
"&amp;IK62&amp;"
"&amp;IL62</f>
        <v xml:space="preserve">
NR</v>
      </c>
      <c r="HH62" s="126" t="str">
        <f>"Study design: "&amp;GQ62&amp;"
Model type: "&amp;HP62&amp;"
Time horizon: "&amp;HQ62&amp;"
Health states: "&amp;HR62&amp;"
Perspective: "&amp;HS62&amp;"
Discount: "&amp;HT62</f>
        <v xml:space="preserve">Study design: 
Model type: 
Time horizon: 
Health states: 
Perspective: 
Discount: </v>
      </c>
      <c r="HI62" s="148" t="s">
        <v>674</v>
      </c>
      <c r="HJ62" s="103" t="s">
        <v>497</v>
      </c>
      <c r="HK62" s="116" t="str">
        <f t="shared" ref="HK62" si="40">IF(HJ62="NR", HJ62, HJ62/#REF!)</f>
        <v>NR</v>
      </c>
      <c r="HL62" s="103" t="s">
        <v>497</v>
      </c>
      <c r="HM62" s="148" t="s">
        <v>675</v>
      </c>
      <c r="HN62" s="148" t="s">
        <v>676</v>
      </c>
      <c r="IL62" s="126" t="s">
        <v>497</v>
      </c>
      <c r="IM62" s="126" t="s">
        <v>497</v>
      </c>
      <c r="IN62" s="126" t="s">
        <v>497</v>
      </c>
      <c r="IO62" s="126" t="s">
        <v>497</v>
      </c>
    </row>
    <row r="63" spans="1:249" ht="27.6" x14ac:dyDescent="0.3">
      <c r="A63" s="144"/>
      <c r="B63" s="144"/>
      <c r="C63" s="126"/>
      <c r="D63" s="205"/>
      <c r="E63" s="120"/>
      <c r="F63" s="120"/>
      <c r="G63" s="151"/>
      <c r="H63" s="120"/>
      <c r="I63" s="151"/>
      <c r="J63" s="126"/>
      <c r="K63" s="126"/>
      <c r="L63" s="144"/>
      <c r="M63" s="120"/>
      <c r="N63" s="120"/>
      <c r="O63" s="126"/>
      <c r="P63" s="121"/>
      <c r="Q63" s="121"/>
      <c r="R63" s="120"/>
      <c r="S63" s="112" t="s">
        <v>648</v>
      </c>
      <c r="T63" s="112" t="s">
        <v>497</v>
      </c>
      <c r="AB63" s="112" t="s">
        <v>497</v>
      </c>
      <c r="AC63" s="120"/>
      <c r="AD63" s="112" t="s">
        <v>497</v>
      </c>
      <c r="AE63" s="120"/>
      <c r="AF63" s="112" t="s">
        <v>497</v>
      </c>
      <c r="AG63" s="120"/>
      <c r="AH63" s="112" t="s">
        <v>497</v>
      </c>
      <c r="AI63" s="120"/>
      <c r="GZ63" s="120"/>
      <c r="HA63" s="120"/>
      <c r="HB63" s="120"/>
      <c r="HC63" s="120"/>
      <c r="HG63" s="120"/>
      <c r="HH63" s="120"/>
      <c r="HI63" s="120"/>
      <c r="HJ63" s="103" t="s">
        <v>497</v>
      </c>
      <c r="HK63" s="116" t="str">
        <f t="shared" ref="HK63" si="41">IF(HJ63="NR", HJ63, HJ63/#REF!)</f>
        <v>NR</v>
      </c>
      <c r="HL63" s="103" t="s">
        <v>497</v>
      </c>
      <c r="HM63" s="120"/>
      <c r="HN63" s="120"/>
      <c r="IL63" s="120"/>
      <c r="IM63" s="120"/>
      <c r="IN63" s="120"/>
      <c r="IO63" s="120"/>
    </row>
    <row r="64" spans="1:249" x14ac:dyDescent="0.3">
      <c r="A64" s="144"/>
      <c r="B64" s="144"/>
      <c r="C64" s="126"/>
      <c r="D64" s="205"/>
      <c r="E64" s="120"/>
      <c r="F64" s="120"/>
      <c r="G64" s="151"/>
      <c r="H64" s="120"/>
      <c r="I64" s="151"/>
      <c r="J64" s="126"/>
      <c r="K64" s="126"/>
      <c r="L64" s="144"/>
      <c r="M64" s="120"/>
      <c r="N64" s="120"/>
      <c r="O64" s="126"/>
      <c r="P64" s="121"/>
      <c r="Q64" s="121"/>
      <c r="R64" s="120"/>
      <c r="S64" s="112" t="s">
        <v>499</v>
      </c>
      <c r="T64" s="112" t="s">
        <v>499</v>
      </c>
      <c r="AB64" s="112" t="s">
        <v>499</v>
      </c>
      <c r="AC64" s="120"/>
      <c r="AD64" s="112" t="s">
        <v>499</v>
      </c>
      <c r="AE64" s="120"/>
      <c r="AF64" s="112" t="s">
        <v>499</v>
      </c>
      <c r="AG64" s="120"/>
      <c r="AH64" s="112" t="s">
        <v>499</v>
      </c>
      <c r="AI64" s="120"/>
      <c r="GZ64" s="120"/>
      <c r="HA64" s="120"/>
      <c r="HB64" s="120"/>
      <c r="HC64" s="120"/>
      <c r="HG64" s="120"/>
      <c r="HH64" s="120"/>
      <c r="HI64" s="120"/>
      <c r="HJ64" s="103" t="s">
        <v>497</v>
      </c>
      <c r="HK64" s="116" t="str">
        <f t="shared" ref="HK64" si="42">IF(HJ64="NR", HJ64, HJ64/#REF!)</f>
        <v>NR</v>
      </c>
      <c r="HL64" s="103" t="s">
        <v>497</v>
      </c>
      <c r="HM64" s="120"/>
      <c r="HN64" s="120"/>
      <c r="IL64" s="120"/>
      <c r="IM64" s="120"/>
      <c r="IN64" s="120"/>
      <c r="IO64" s="120"/>
    </row>
    <row r="65" spans="1:346" x14ac:dyDescent="0.3">
      <c r="A65" s="144"/>
      <c r="B65" s="144"/>
      <c r="C65" s="126"/>
      <c r="D65" s="205"/>
      <c r="E65" s="120"/>
      <c r="F65" s="120"/>
      <c r="G65" s="151"/>
      <c r="H65" s="120"/>
      <c r="I65" s="151"/>
      <c r="J65" s="126"/>
      <c r="K65" s="126"/>
      <c r="L65" s="144"/>
      <c r="M65" s="120"/>
      <c r="N65" s="120"/>
      <c r="O65" s="126"/>
      <c r="P65" s="122"/>
      <c r="Q65" s="122"/>
      <c r="R65" s="120"/>
      <c r="S65" s="112" t="s">
        <v>499</v>
      </c>
      <c r="T65" s="112" t="s">
        <v>499</v>
      </c>
      <c r="AB65" s="112" t="s">
        <v>499</v>
      </c>
      <c r="AC65" s="120"/>
      <c r="AD65" s="112" t="s">
        <v>499</v>
      </c>
      <c r="AE65" s="120"/>
      <c r="AF65" s="112" t="s">
        <v>499</v>
      </c>
      <c r="AG65" s="120"/>
      <c r="AH65" s="112" t="s">
        <v>499</v>
      </c>
      <c r="AI65" s="120"/>
      <c r="GZ65" s="120"/>
      <c r="HA65" s="120"/>
      <c r="HB65" s="120"/>
      <c r="HC65" s="120"/>
      <c r="HG65" s="120"/>
      <c r="HH65" s="120"/>
      <c r="HI65" s="120"/>
      <c r="HJ65" s="103" t="s">
        <v>497</v>
      </c>
      <c r="HK65" s="116" t="str">
        <f t="shared" ref="HK65" si="43">IF(HJ65="NR", HJ65, HJ65/#REF!)</f>
        <v>NR</v>
      </c>
      <c r="HL65" s="103" t="s">
        <v>497</v>
      </c>
      <c r="HM65" s="120"/>
      <c r="HN65" s="120"/>
      <c r="IL65" s="120"/>
      <c r="IM65" s="120"/>
      <c r="IN65" s="120"/>
      <c r="IO65" s="120"/>
    </row>
    <row r="66" spans="1:346" ht="27.6" x14ac:dyDescent="0.3">
      <c r="A66" s="143">
        <v>4</v>
      </c>
      <c r="B66" s="143">
        <v>4</v>
      </c>
      <c r="C66" s="126" t="s">
        <v>500</v>
      </c>
      <c r="D66" s="204">
        <v>44939</v>
      </c>
      <c r="E66" s="126" t="s">
        <v>649</v>
      </c>
      <c r="F66" s="126" t="s">
        <v>627</v>
      </c>
      <c r="G66" s="150" t="s">
        <v>650</v>
      </c>
      <c r="H66" s="126" t="s">
        <v>651</v>
      </c>
      <c r="I66" s="150" t="s">
        <v>652</v>
      </c>
      <c r="J66" s="126" t="s">
        <v>653</v>
      </c>
      <c r="K66" s="126" t="s">
        <v>497</v>
      </c>
      <c r="L66" s="149" t="s">
        <v>654</v>
      </c>
      <c r="M66" s="126" t="s">
        <v>491</v>
      </c>
      <c r="N66" s="126" t="s">
        <v>641</v>
      </c>
      <c r="O66" s="126" t="s">
        <v>493</v>
      </c>
      <c r="P66" s="127" t="s">
        <v>497</v>
      </c>
      <c r="Q66" s="127" t="s">
        <v>497</v>
      </c>
      <c r="R66" s="126">
        <v>1</v>
      </c>
      <c r="S66" s="112" t="s">
        <v>510</v>
      </c>
      <c r="T66" s="112" t="s">
        <v>497</v>
      </c>
      <c r="AB66" s="112" t="s">
        <v>497</v>
      </c>
      <c r="AC66" s="126" t="s">
        <v>497</v>
      </c>
      <c r="AD66" s="112" t="s">
        <v>497</v>
      </c>
      <c r="AE66" s="126">
        <v>58</v>
      </c>
      <c r="AF66" s="112" t="s">
        <v>497</v>
      </c>
      <c r="AG66" s="126" t="s">
        <v>497</v>
      </c>
      <c r="AH66" s="112" t="s">
        <v>497</v>
      </c>
      <c r="AI66" s="126" t="s">
        <v>497</v>
      </c>
      <c r="GZ66" s="126" t="s">
        <v>664</v>
      </c>
      <c r="HA66" s="126">
        <v>2018</v>
      </c>
      <c r="HB66" s="126" t="s">
        <v>668</v>
      </c>
      <c r="HC66" s="126" t="s">
        <v>667</v>
      </c>
      <c r="HG66" s="126" t="str">
        <f>IE66&amp;"
"&amp;IG66&amp;"
"&amp;IH66&amp;"
"&amp;IJ66&amp;"
"&amp;IK66&amp;"
"&amp;IL66</f>
        <v xml:space="preserve">
NR</v>
      </c>
      <c r="HH66" s="126" t="str">
        <f>"Study design: "&amp;GQ66&amp;"
Model type: "&amp;HP66&amp;"
Time horizon: "&amp;HQ66&amp;"
Health states: "&amp;HR66&amp;"
Perspective: "&amp;HS66&amp;"
Discounts: "&amp;HT66&amp;"
Cycle length: "&amp;HU66</f>
        <v xml:space="preserve">Study design: 
Model type: 
Time horizon: 
Health states: 
Perspective: 
Discounts: 
Cycle length: </v>
      </c>
      <c r="HI66" s="148" t="s">
        <v>677</v>
      </c>
      <c r="HJ66" s="103" t="s">
        <v>497</v>
      </c>
      <c r="HK66" s="116" t="str">
        <f t="shared" ref="HK66" si="44">IF(HJ66="NR", HJ66, HJ66/#REF!)</f>
        <v>NR</v>
      </c>
      <c r="HL66" s="103" t="s">
        <v>497</v>
      </c>
      <c r="HM66" s="148" t="s">
        <v>678</v>
      </c>
      <c r="HN66" s="148" t="s">
        <v>679</v>
      </c>
      <c r="IL66" s="126" t="s">
        <v>497</v>
      </c>
      <c r="IM66" s="126" t="s">
        <v>497</v>
      </c>
      <c r="IN66" s="126" t="s">
        <v>497</v>
      </c>
      <c r="IO66" s="126" t="s">
        <v>497</v>
      </c>
    </row>
    <row r="67" spans="1:346" x14ac:dyDescent="0.3">
      <c r="A67" s="144"/>
      <c r="B67" s="144"/>
      <c r="C67" s="126"/>
      <c r="D67" s="205"/>
      <c r="E67" s="120"/>
      <c r="F67" s="120"/>
      <c r="G67" s="151"/>
      <c r="H67" s="120"/>
      <c r="I67" s="151"/>
      <c r="J67" s="126"/>
      <c r="K67" s="126"/>
      <c r="L67" s="144"/>
      <c r="M67" s="120"/>
      <c r="N67" s="120"/>
      <c r="O67" s="126"/>
      <c r="P67" s="121"/>
      <c r="Q67" s="121"/>
      <c r="R67" s="120"/>
      <c r="S67" s="112" t="s">
        <v>499</v>
      </c>
      <c r="T67" s="112" t="s">
        <v>499</v>
      </c>
      <c r="AB67" s="112" t="s">
        <v>499</v>
      </c>
      <c r="AC67" s="120"/>
      <c r="AD67" s="112" t="s">
        <v>499</v>
      </c>
      <c r="AE67" s="120"/>
      <c r="AF67" s="112" t="s">
        <v>499</v>
      </c>
      <c r="AG67" s="120"/>
      <c r="AH67" s="112" t="s">
        <v>499</v>
      </c>
      <c r="AI67" s="120"/>
      <c r="GZ67" s="120"/>
      <c r="HA67" s="120"/>
      <c r="HB67" s="120"/>
      <c r="HC67" s="120"/>
      <c r="HG67" s="120"/>
      <c r="HH67" s="120"/>
      <c r="HI67" s="120"/>
      <c r="HJ67" s="103" t="s">
        <v>497</v>
      </c>
      <c r="HK67" s="116" t="str">
        <f t="shared" ref="HK67" si="45">IF(HJ67="NR", HJ67, HJ67/#REF!)</f>
        <v>NR</v>
      </c>
      <c r="HL67" s="103" t="s">
        <v>497</v>
      </c>
      <c r="HM67" s="120"/>
      <c r="HN67" s="120"/>
      <c r="IL67" s="120"/>
      <c r="IM67" s="120"/>
      <c r="IN67" s="120"/>
      <c r="IO67" s="120"/>
    </row>
    <row r="68" spans="1:346" x14ac:dyDescent="0.3">
      <c r="A68" s="144"/>
      <c r="B68" s="144"/>
      <c r="C68" s="126"/>
      <c r="D68" s="205"/>
      <c r="E68" s="120"/>
      <c r="F68" s="120"/>
      <c r="G68" s="151"/>
      <c r="H68" s="120"/>
      <c r="I68" s="151"/>
      <c r="J68" s="126"/>
      <c r="K68" s="126"/>
      <c r="L68" s="144"/>
      <c r="M68" s="120"/>
      <c r="N68" s="120"/>
      <c r="O68" s="126"/>
      <c r="P68" s="121"/>
      <c r="Q68" s="121"/>
      <c r="R68" s="120"/>
      <c r="S68" s="112" t="s">
        <v>499</v>
      </c>
      <c r="T68" s="112" t="s">
        <v>499</v>
      </c>
      <c r="AB68" s="112" t="s">
        <v>499</v>
      </c>
      <c r="AC68" s="120"/>
      <c r="AD68" s="112" t="s">
        <v>499</v>
      </c>
      <c r="AE68" s="120"/>
      <c r="AF68" s="112" t="s">
        <v>499</v>
      </c>
      <c r="AG68" s="120"/>
      <c r="AH68" s="112" t="s">
        <v>499</v>
      </c>
      <c r="AI68" s="120"/>
      <c r="GZ68" s="120"/>
      <c r="HA68" s="120"/>
      <c r="HB68" s="120"/>
      <c r="HC68" s="120"/>
      <c r="HG68" s="120"/>
      <c r="HH68" s="120"/>
      <c r="HI68" s="120"/>
      <c r="HJ68" s="103" t="s">
        <v>497</v>
      </c>
      <c r="HK68" s="116" t="str">
        <f t="shared" ref="HK68" si="46">IF(HJ68="NR", HJ68, HJ68/#REF!)</f>
        <v>NR</v>
      </c>
      <c r="HL68" s="103" t="s">
        <v>497</v>
      </c>
      <c r="HM68" s="120"/>
      <c r="HN68" s="120"/>
      <c r="IL68" s="120"/>
      <c r="IM68" s="120"/>
      <c r="IN68" s="120"/>
      <c r="IO68" s="120"/>
    </row>
    <row r="69" spans="1:346" x14ac:dyDescent="0.3">
      <c r="A69" s="144"/>
      <c r="B69" s="144"/>
      <c r="C69" s="126"/>
      <c r="D69" s="205"/>
      <c r="E69" s="120"/>
      <c r="F69" s="120"/>
      <c r="G69" s="151"/>
      <c r="H69" s="120"/>
      <c r="I69" s="151"/>
      <c r="J69" s="126"/>
      <c r="K69" s="126"/>
      <c r="L69" s="144"/>
      <c r="M69" s="120"/>
      <c r="N69" s="120"/>
      <c r="O69" s="126"/>
      <c r="P69" s="122"/>
      <c r="Q69" s="122"/>
      <c r="R69" s="120"/>
      <c r="S69" s="112" t="s">
        <v>499</v>
      </c>
      <c r="T69" s="112" t="s">
        <v>499</v>
      </c>
      <c r="AB69" s="112" t="s">
        <v>499</v>
      </c>
      <c r="AC69" s="120"/>
      <c r="AD69" s="112" t="s">
        <v>499</v>
      </c>
      <c r="AE69" s="120"/>
      <c r="AF69" s="112" t="s">
        <v>499</v>
      </c>
      <c r="AG69" s="120"/>
      <c r="AH69" s="112" t="s">
        <v>499</v>
      </c>
      <c r="AI69" s="120"/>
      <c r="GZ69" s="120"/>
      <c r="HA69" s="120"/>
      <c r="HB69" s="120"/>
      <c r="HC69" s="120"/>
      <c r="HG69" s="120"/>
      <c r="HH69" s="120"/>
      <c r="HI69" s="120"/>
      <c r="HJ69" s="103" t="s">
        <v>497</v>
      </c>
      <c r="HK69" s="116" t="str">
        <f t="shared" ref="HK69" si="47">IF(HJ69="NR", HJ69, HJ69/#REF!)</f>
        <v>NR</v>
      </c>
      <c r="HL69" s="103" t="s">
        <v>497</v>
      </c>
      <c r="HM69" s="120"/>
      <c r="HN69" s="120"/>
      <c r="IL69" s="120"/>
      <c r="IM69" s="120"/>
      <c r="IN69" s="120"/>
      <c r="IO69" s="120"/>
    </row>
    <row r="70" spans="1:346" ht="27.6" x14ac:dyDescent="0.3">
      <c r="A70" s="143">
        <v>5</v>
      </c>
      <c r="B70" s="143">
        <v>5</v>
      </c>
      <c r="C70" s="126" t="s">
        <v>500</v>
      </c>
      <c r="D70" s="204">
        <v>44939</v>
      </c>
      <c r="E70" s="126" t="s">
        <v>655</v>
      </c>
      <c r="F70" s="126" t="s">
        <v>627</v>
      </c>
      <c r="G70" s="150" t="s">
        <v>656</v>
      </c>
      <c r="H70" s="126" t="s">
        <v>657</v>
      </c>
      <c r="I70" s="150" t="s">
        <v>658</v>
      </c>
      <c r="J70" s="126" t="s">
        <v>659</v>
      </c>
      <c r="K70" s="126" t="s">
        <v>497</v>
      </c>
      <c r="L70" s="149" t="s">
        <v>660</v>
      </c>
      <c r="M70" s="126" t="s">
        <v>491</v>
      </c>
      <c r="N70" s="126" t="s">
        <v>641</v>
      </c>
      <c r="O70" s="126" t="s">
        <v>493</v>
      </c>
      <c r="P70" s="126" t="s">
        <v>661</v>
      </c>
      <c r="Q70" s="127" t="s">
        <v>497</v>
      </c>
      <c r="R70" s="126">
        <v>1</v>
      </c>
      <c r="S70" s="112" t="s">
        <v>662</v>
      </c>
      <c r="T70" s="112" t="s">
        <v>497</v>
      </c>
      <c r="AB70" s="112">
        <v>274</v>
      </c>
      <c r="AC70" s="126">
        <v>274</v>
      </c>
      <c r="AD70" s="112">
        <v>51</v>
      </c>
      <c r="AE70" s="126">
        <v>51</v>
      </c>
      <c r="AF70" s="112">
        <f>274-96</f>
        <v>178</v>
      </c>
      <c r="AG70" s="126">
        <f>AF70</f>
        <v>178</v>
      </c>
      <c r="AH70" s="112" t="s">
        <v>497</v>
      </c>
      <c r="AI70" s="126" t="s">
        <v>497</v>
      </c>
      <c r="GZ70" s="126" t="s">
        <v>664</v>
      </c>
      <c r="HA70" s="126">
        <v>2000</v>
      </c>
      <c r="HB70" s="126" t="s">
        <v>669</v>
      </c>
      <c r="HC70" s="126" t="s">
        <v>667</v>
      </c>
      <c r="HG70" s="126" t="str">
        <f>IG70&amp;"
"&amp;IH70&amp;"
"&amp;IJ70&amp;"
"&amp;IK70&amp;"
"&amp;IL70</f>
        <v xml:space="preserve">
NR</v>
      </c>
      <c r="HH70" s="126" t="str">
        <f>"Study design: "&amp;GQ70&amp;"
Time horizon: "&amp;HQ70&amp;"
Health states: "&amp;HR70&amp;"
Perspective: "&amp;HS70&amp;"
Discounts: "&amp;HT70</f>
        <v xml:space="preserve">Study design: 
Time horizon: 
Health states: 
Perspective: 
Discounts: </v>
      </c>
      <c r="HI70" s="126" t="s">
        <v>497</v>
      </c>
      <c r="HJ70" s="103" t="s">
        <v>497</v>
      </c>
      <c r="HK70" s="116" t="str">
        <f t="shared" ref="HK70" si="48">IF(HJ70="NR", HJ70, HJ70/#REF!)</f>
        <v>NR</v>
      </c>
      <c r="HL70" s="103" t="s">
        <v>497</v>
      </c>
      <c r="HM70" s="148" t="s">
        <v>680</v>
      </c>
      <c r="HN70" s="148" t="s">
        <v>681</v>
      </c>
      <c r="IL70" s="126" t="s">
        <v>497</v>
      </c>
      <c r="IM70" s="126" t="s">
        <v>497</v>
      </c>
      <c r="IN70" s="126" t="s">
        <v>497</v>
      </c>
      <c r="IO70" s="126" t="s">
        <v>497</v>
      </c>
    </row>
    <row r="71" spans="1:346" x14ac:dyDescent="0.3">
      <c r="A71" s="144"/>
      <c r="B71" s="144"/>
      <c r="C71" s="126"/>
      <c r="D71" s="205"/>
      <c r="E71" s="120"/>
      <c r="F71" s="120"/>
      <c r="G71" s="151"/>
      <c r="H71" s="120"/>
      <c r="I71" s="151"/>
      <c r="J71" s="126"/>
      <c r="K71" s="126"/>
      <c r="L71" s="144"/>
      <c r="M71" s="120"/>
      <c r="N71" s="120"/>
      <c r="O71" s="126"/>
      <c r="P71" s="120"/>
      <c r="Q71" s="121"/>
      <c r="R71" s="120"/>
      <c r="S71" s="112" t="s">
        <v>499</v>
      </c>
      <c r="T71" s="112" t="s">
        <v>499</v>
      </c>
      <c r="AB71" s="112" t="s">
        <v>499</v>
      </c>
      <c r="AC71" s="120"/>
      <c r="AD71" s="112" t="s">
        <v>499</v>
      </c>
      <c r="AE71" s="120"/>
      <c r="AF71" s="112" t="s">
        <v>499</v>
      </c>
      <c r="AG71" s="120"/>
      <c r="AH71" s="112" t="s">
        <v>499</v>
      </c>
      <c r="AI71" s="120"/>
      <c r="GZ71" s="120"/>
      <c r="HA71" s="120"/>
      <c r="HB71" s="120"/>
      <c r="HC71" s="120"/>
      <c r="HG71" s="120"/>
      <c r="HH71" s="120"/>
      <c r="HI71" s="120"/>
      <c r="HJ71" s="103" t="s">
        <v>497</v>
      </c>
      <c r="HK71" s="116" t="str">
        <f t="shared" ref="HK71" si="49">IF(HJ71="NR", HJ71, HJ71/#REF!)</f>
        <v>NR</v>
      </c>
      <c r="HL71" s="103" t="s">
        <v>497</v>
      </c>
      <c r="HM71" s="120"/>
      <c r="HN71" s="120"/>
      <c r="IL71" s="120"/>
      <c r="IM71" s="120"/>
      <c r="IN71" s="120"/>
      <c r="IO71" s="120"/>
    </row>
    <row r="72" spans="1:346" x14ac:dyDescent="0.3">
      <c r="A72" s="144"/>
      <c r="B72" s="144"/>
      <c r="C72" s="126"/>
      <c r="D72" s="205"/>
      <c r="E72" s="120"/>
      <c r="F72" s="120"/>
      <c r="G72" s="151"/>
      <c r="H72" s="120"/>
      <c r="I72" s="151"/>
      <c r="J72" s="126"/>
      <c r="K72" s="126"/>
      <c r="L72" s="144"/>
      <c r="M72" s="120"/>
      <c r="N72" s="120"/>
      <c r="O72" s="126"/>
      <c r="P72" s="120"/>
      <c r="Q72" s="121"/>
      <c r="R72" s="120"/>
      <c r="S72" s="112" t="s">
        <v>499</v>
      </c>
      <c r="T72" s="112" t="s">
        <v>499</v>
      </c>
      <c r="AB72" s="112" t="s">
        <v>499</v>
      </c>
      <c r="AC72" s="120"/>
      <c r="AD72" s="112" t="s">
        <v>499</v>
      </c>
      <c r="AE72" s="120"/>
      <c r="AF72" s="112" t="s">
        <v>499</v>
      </c>
      <c r="AG72" s="120"/>
      <c r="AH72" s="112" t="s">
        <v>499</v>
      </c>
      <c r="AI72" s="120"/>
      <c r="GZ72" s="120"/>
      <c r="HA72" s="120"/>
      <c r="HB72" s="120"/>
      <c r="HC72" s="120"/>
      <c r="HG72" s="120"/>
      <c r="HH72" s="120"/>
      <c r="HI72" s="120"/>
      <c r="HJ72" s="103" t="s">
        <v>497</v>
      </c>
      <c r="HK72" s="116" t="str">
        <f t="shared" ref="HK72" si="50">IF(HJ72="NR", HJ72, HJ72/#REF!)</f>
        <v>NR</v>
      </c>
      <c r="HL72" s="103" t="s">
        <v>497</v>
      </c>
      <c r="HM72" s="120"/>
      <c r="HN72" s="120"/>
      <c r="IL72" s="120"/>
      <c r="IM72" s="120"/>
      <c r="IN72" s="120"/>
      <c r="IO72" s="120"/>
    </row>
    <row r="73" spans="1:346" x14ac:dyDescent="0.3">
      <c r="A73" s="144"/>
      <c r="B73" s="144"/>
      <c r="C73" s="126"/>
      <c r="D73" s="205"/>
      <c r="E73" s="120"/>
      <c r="F73" s="120"/>
      <c r="G73" s="151"/>
      <c r="H73" s="120"/>
      <c r="I73" s="151"/>
      <c r="J73" s="126"/>
      <c r="K73" s="126"/>
      <c r="L73" s="144"/>
      <c r="M73" s="120"/>
      <c r="N73" s="120"/>
      <c r="O73" s="126"/>
      <c r="P73" s="120"/>
      <c r="Q73" s="122"/>
      <c r="R73" s="120"/>
      <c r="S73" s="112" t="s">
        <v>499</v>
      </c>
      <c r="T73" s="112" t="s">
        <v>499</v>
      </c>
      <c r="AB73" s="112" t="s">
        <v>499</v>
      </c>
      <c r="AC73" s="120"/>
      <c r="AD73" s="112" t="s">
        <v>499</v>
      </c>
      <c r="AE73" s="120"/>
      <c r="AF73" s="112" t="s">
        <v>499</v>
      </c>
      <c r="AG73" s="120"/>
      <c r="AH73" s="112" t="s">
        <v>499</v>
      </c>
      <c r="AI73" s="120"/>
      <c r="GZ73" s="120"/>
      <c r="HA73" s="120"/>
      <c r="HB73" s="120"/>
      <c r="HC73" s="120"/>
      <c r="HG73" s="120"/>
      <c r="HH73" s="120"/>
      <c r="HI73" s="120"/>
      <c r="HJ73" s="103" t="s">
        <v>497</v>
      </c>
      <c r="HK73" s="116" t="str">
        <f t="shared" ref="HK73" si="51">IF(HJ73="NR", HJ73, HJ73/#REF!)</f>
        <v>NR</v>
      </c>
      <c r="HL73" s="103" t="s">
        <v>497</v>
      </c>
      <c r="HM73" s="120"/>
      <c r="HN73" s="120"/>
      <c r="IL73" s="120"/>
      <c r="IM73" s="120"/>
      <c r="IN73" s="120"/>
      <c r="IO73" s="120"/>
    </row>
    <row r="74" spans="1:346" x14ac:dyDescent="0.3">
      <c r="A74" s="126">
        <v>1</v>
      </c>
      <c r="B74" s="143">
        <v>1</v>
      </c>
      <c r="C74" s="143" t="s">
        <v>682</v>
      </c>
      <c r="D74" s="201">
        <v>44939</v>
      </c>
      <c r="E74" s="127" t="s">
        <v>683</v>
      </c>
      <c r="F74" s="126" t="s">
        <v>684</v>
      </c>
      <c r="G74" s="145" t="s">
        <v>685</v>
      </c>
      <c r="H74" s="127" t="s">
        <v>686</v>
      </c>
      <c r="I74" s="145" t="s">
        <v>687</v>
      </c>
      <c r="J74" s="127" t="s">
        <v>688</v>
      </c>
      <c r="K74" s="137" t="s">
        <v>689</v>
      </c>
      <c r="L74" s="140" t="s">
        <v>690</v>
      </c>
      <c r="M74" s="127" t="s">
        <v>491</v>
      </c>
      <c r="N74" s="127" t="s">
        <v>691</v>
      </c>
      <c r="O74" s="127" t="s">
        <v>493</v>
      </c>
      <c r="P74" s="127" t="s">
        <v>692</v>
      </c>
      <c r="Q74" s="127" t="s">
        <v>495</v>
      </c>
      <c r="R74" s="127">
        <v>3</v>
      </c>
      <c r="S74" s="112" t="s">
        <v>496</v>
      </c>
      <c r="T74" s="112" t="s">
        <v>497</v>
      </c>
      <c r="AB74" s="112">
        <v>2</v>
      </c>
      <c r="AC74" s="127">
        <f>SUM(AB74:AB77)</f>
        <v>15</v>
      </c>
      <c r="AD74" s="112" t="s">
        <v>497</v>
      </c>
      <c r="AE74" s="127" t="s">
        <v>497</v>
      </c>
      <c r="AF74" s="112" t="s">
        <v>497</v>
      </c>
      <c r="AG74" s="127" t="s">
        <v>497</v>
      </c>
      <c r="AH74" s="112" t="s">
        <v>497</v>
      </c>
      <c r="AI74" s="127" t="s">
        <v>497</v>
      </c>
      <c r="JG74" s="127" t="s">
        <v>730</v>
      </c>
      <c r="JH74" s="127" t="s">
        <v>731</v>
      </c>
      <c r="JI74" s="127" t="s">
        <v>732</v>
      </c>
      <c r="JJ74" s="127" t="s">
        <v>431</v>
      </c>
      <c r="JM74" s="127" t="s">
        <v>744</v>
      </c>
      <c r="JN74" s="127" t="s">
        <v>748</v>
      </c>
      <c r="JO74" s="112" t="s">
        <v>497</v>
      </c>
      <c r="JP74" s="127" t="s">
        <v>497</v>
      </c>
      <c r="JQ74" s="112" t="s">
        <v>497</v>
      </c>
      <c r="JR74" s="112" t="s">
        <v>497</v>
      </c>
      <c r="JS74" s="112" t="s">
        <v>497</v>
      </c>
      <c r="JT74" s="112" t="s">
        <v>497</v>
      </c>
      <c r="JU74" s="112" t="s">
        <v>497</v>
      </c>
      <c r="JV74" s="112" t="s">
        <v>497</v>
      </c>
      <c r="JW74" s="112" t="s">
        <v>497</v>
      </c>
      <c r="KJ74" s="126" t="s">
        <v>532</v>
      </c>
      <c r="KK74" s="112" t="s">
        <v>497</v>
      </c>
      <c r="KL74" s="126" t="s">
        <v>497</v>
      </c>
      <c r="KM74" s="112" t="s">
        <v>497</v>
      </c>
      <c r="KN74" s="112" t="s">
        <v>497</v>
      </c>
      <c r="KO74" s="112" t="s">
        <v>497</v>
      </c>
      <c r="KP74" s="112" t="s">
        <v>497</v>
      </c>
      <c r="KQ74" s="112" t="s">
        <v>497</v>
      </c>
      <c r="KR74" s="112" t="s">
        <v>497</v>
      </c>
      <c r="KS74" s="112" t="s">
        <v>497</v>
      </c>
      <c r="LW74" s="112" t="s">
        <v>497</v>
      </c>
      <c r="LX74" s="112" t="s">
        <v>497</v>
      </c>
      <c r="LY74" s="112" t="s">
        <v>497</v>
      </c>
      <c r="LZ74" s="112" t="s">
        <v>497</v>
      </c>
      <c r="MA74" s="112" t="s">
        <v>497</v>
      </c>
      <c r="MB74" s="112" t="s">
        <v>497</v>
      </c>
      <c r="MC74" s="112" t="s">
        <v>497</v>
      </c>
      <c r="ME74" s="112" t="s">
        <v>497</v>
      </c>
      <c r="MF74" s="112" t="s">
        <v>497</v>
      </c>
      <c r="MG74" s="112" t="s">
        <v>497</v>
      </c>
      <c r="MH74" s="112" t="s">
        <v>497</v>
      </c>
    </row>
    <row r="75" spans="1:346" ht="27.6" x14ac:dyDescent="0.3">
      <c r="A75" s="120"/>
      <c r="B75" s="144"/>
      <c r="C75" s="143"/>
      <c r="D75" s="202"/>
      <c r="E75" s="121"/>
      <c r="F75" s="120"/>
      <c r="G75" s="146"/>
      <c r="H75" s="121"/>
      <c r="I75" s="146"/>
      <c r="J75" s="121"/>
      <c r="K75" s="138" t="str">
        <f>K74</f>
        <v>NCT04217967</v>
      </c>
      <c r="L75" s="141"/>
      <c r="M75" s="121" t="str">
        <f t="shared" ref="M75:R77" si="52">M74</f>
        <v>NDMM</v>
      </c>
      <c r="N75" s="121" t="str">
        <f t="shared" si="52"/>
        <v>NDMM who received IXA, LEN or IXA+LEN maintenance post-SCT</v>
      </c>
      <c r="O75" s="121" t="str">
        <f t="shared" si="52"/>
        <v>SCT-eligible</v>
      </c>
      <c r="P75" s="121" t="str">
        <f t="shared" si="52"/>
        <v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v>
      </c>
      <c r="Q75" s="121" t="str">
        <f t="shared" si="52"/>
        <v>1 Line</v>
      </c>
      <c r="R75" s="121">
        <f t="shared" si="52"/>
        <v>3</v>
      </c>
      <c r="S75" s="112" t="s">
        <v>510</v>
      </c>
      <c r="T75" s="112" t="s">
        <v>497</v>
      </c>
      <c r="AB75" s="112">
        <v>10</v>
      </c>
      <c r="AC75" s="121">
        <f t="shared" ref="AC75:AC77" si="53">AC74</f>
        <v>15</v>
      </c>
      <c r="AD75" s="112" t="s">
        <v>497</v>
      </c>
      <c r="AE75" s="121" t="str">
        <f t="shared" ref="AE75:AE77" si="54">AE74</f>
        <v>NR</v>
      </c>
      <c r="AF75" s="112" t="s">
        <v>497</v>
      </c>
      <c r="AG75" s="121" t="str">
        <f t="shared" ref="AG75:AG77" si="55">AG74</f>
        <v>NR</v>
      </c>
      <c r="AH75" s="112" t="s">
        <v>497</v>
      </c>
      <c r="AI75" s="121" t="str">
        <f t="shared" ref="AI75:AI77" si="56">AI74</f>
        <v>NR</v>
      </c>
      <c r="JG75" s="121" t="str">
        <f t="shared" ref="JG75:JJ77" si="57">JG74</f>
        <v>Prospective Multicenter</v>
      </c>
      <c r="JH75" s="121" t="str">
        <f t="shared" si="57"/>
        <v>7 centers of North China MM Registry</v>
      </c>
      <c r="JI75" s="121" t="str">
        <f t="shared" si="57"/>
        <v>China</v>
      </c>
      <c r="JJ75" s="121" t="str">
        <f t="shared" si="57"/>
        <v>Epidemiology</v>
      </c>
      <c r="JM75" s="121" t="str">
        <f t="shared" ref="JM75:JN77" si="58">JM74</f>
        <v xml:space="preserve">NR
</v>
      </c>
      <c r="JN75" s="121" t="str">
        <f t="shared" si="58"/>
        <v xml:space="preserve">17.6% of NDMM patients undergoing IXA, LEN or IXA+LEN maintenance received prior SCT </v>
      </c>
      <c r="JO75" s="112" t="s">
        <v>497</v>
      </c>
      <c r="JP75" s="121" t="str">
        <f t="shared" ref="JP75:JP77" si="59">JP74</f>
        <v>NR</v>
      </c>
      <c r="JQ75" s="112" t="s">
        <v>497</v>
      </c>
      <c r="JR75" s="112" t="s">
        <v>497</v>
      </c>
      <c r="JS75" s="112" t="s">
        <v>497</v>
      </c>
      <c r="JT75" s="112" t="s">
        <v>497</v>
      </c>
      <c r="JU75" s="112" t="s">
        <v>497</v>
      </c>
      <c r="JV75" s="112" t="s">
        <v>497</v>
      </c>
      <c r="JW75" s="112" t="s">
        <v>497</v>
      </c>
      <c r="KJ75" s="120" t="str">
        <f t="shared" ref="KJ75:KJ77" si="60">KJ74</f>
        <v>PFS</v>
      </c>
      <c r="KK75" s="112" t="s">
        <v>497</v>
      </c>
      <c r="KL75" s="120" t="str">
        <f t="shared" ref="KL75:KL77" si="61">KL74</f>
        <v>NR</v>
      </c>
      <c r="KM75" s="112" t="s">
        <v>497</v>
      </c>
      <c r="KN75" s="112" t="s">
        <v>497</v>
      </c>
      <c r="KO75" s="112" t="s">
        <v>497</v>
      </c>
      <c r="KP75" s="112" t="s">
        <v>497</v>
      </c>
      <c r="KQ75" s="112" t="s">
        <v>497</v>
      </c>
      <c r="KR75" s="112" t="s">
        <v>497</v>
      </c>
      <c r="KS75" s="112" t="s">
        <v>497</v>
      </c>
      <c r="LW75" s="112" t="s">
        <v>497</v>
      </c>
      <c r="LX75" s="112" t="s">
        <v>497</v>
      </c>
      <c r="LY75" s="112" t="s">
        <v>497</v>
      </c>
      <c r="LZ75" s="112" t="s">
        <v>497</v>
      </c>
      <c r="MA75" s="112" t="s">
        <v>497</v>
      </c>
      <c r="MB75" s="112" t="s">
        <v>497</v>
      </c>
      <c r="MC75" s="112" t="s">
        <v>497</v>
      </c>
      <c r="ME75" s="112" t="s">
        <v>497</v>
      </c>
      <c r="MF75" s="112" t="s">
        <v>497</v>
      </c>
      <c r="MG75" s="112" t="s">
        <v>497</v>
      </c>
      <c r="MH75" s="112" t="s">
        <v>497</v>
      </c>
    </row>
    <row r="76" spans="1:346" ht="55.2" x14ac:dyDescent="0.3">
      <c r="A76" s="120"/>
      <c r="B76" s="144"/>
      <c r="C76" s="143"/>
      <c r="D76" s="202"/>
      <c r="E76" s="121"/>
      <c r="F76" s="120"/>
      <c r="G76" s="146"/>
      <c r="H76" s="121"/>
      <c r="I76" s="146"/>
      <c r="J76" s="121"/>
      <c r="K76" s="138" t="str">
        <f t="shared" ref="K76:K77" si="62">K75</f>
        <v>NCT04217967</v>
      </c>
      <c r="L76" s="141"/>
      <c r="M76" s="121" t="str">
        <f t="shared" si="52"/>
        <v>NDMM</v>
      </c>
      <c r="N76" s="121" t="str">
        <f t="shared" si="52"/>
        <v>NDMM who received IXA, LEN or IXA+LEN maintenance post-SCT</v>
      </c>
      <c r="O76" s="121" t="str">
        <f t="shared" si="52"/>
        <v>SCT-eligible</v>
      </c>
      <c r="P76" s="121" t="str">
        <f t="shared" si="52"/>
        <v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v>
      </c>
      <c r="Q76" s="121" t="str">
        <f t="shared" si="52"/>
        <v>1 Line</v>
      </c>
      <c r="R76" s="121">
        <f t="shared" si="52"/>
        <v>3</v>
      </c>
      <c r="S76" s="112" t="s">
        <v>693</v>
      </c>
      <c r="T76" s="112" t="s">
        <v>497</v>
      </c>
      <c r="AB76" s="112">
        <v>3</v>
      </c>
      <c r="AC76" s="121">
        <f t="shared" si="53"/>
        <v>15</v>
      </c>
      <c r="AD76" s="112" t="s">
        <v>497</v>
      </c>
      <c r="AE76" s="121" t="str">
        <f t="shared" si="54"/>
        <v>NR</v>
      </c>
      <c r="AF76" s="112" t="s">
        <v>497</v>
      </c>
      <c r="AG76" s="121" t="str">
        <f t="shared" si="55"/>
        <v>NR</v>
      </c>
      <c r="AH76" s="112" t="s">
        <v>497</v>
      </c>
      <c r="AI76" s="121" t="str">
        <f t="shared" si="56"/>
        <v>NR</v>
      </c>
      <c r="JG76" s="121" t="str">
        <f t="shared" si="57"/>
        <v>Prospective Multicenter</v>
      </c>
      <c r="JH76" s="121" t="str">
        <f t="shared" si="57"/>
        <v>7 centers of North China MM Registry</v>
      </c>
      <c r="JI76" s="121" t="str">
        <f t="shared" si="57"/>
        <v>China</v>
      </c>
      <c r="JJ76" s="121" t="str">
        <f t="shared" si="57"/>
        <v>Epidemiology</v>
      </c>
      <c r="JM76" s="121" t="str">
        <f t="shared" si="58"/>
        <v xml:space="preserve">NR
</v>
      </c>
      <c r="JN76" s="121" t="str">
        <f t="shared" si="58"/>
        <v xml:space="preserve">17.6% of NDMM patients undergoing IXA, LEN or IXA+LEN maintenance received prior SCT </v>
      </c>
      <c r="JO76" s="112" t="s">
        <v>497</v>
      </c>
      <c r="JP76" s="121" t="str">
        <f t="shared" si="59"/>
        <v>NR</v>
      </c>
      <c r="JQ76" s="112" t="s">
        <v>497</v>
      </c>
      <c r="JR76" s="112" t="s">
        <v>497</v>
      </c>
      <c r="JS76" s="112" t="s">
        <v>497</v>
      </c>
      <c r="JT76" s="112" t="s">
        <v>497</v>
      </c>
      <c r="JU76" s="112" t="s">
        <v>497</v>
      </c>
      <c r="JV76" s="112" t="s">
        <v>497</v>
      </c>
      <c r="JW76" s="112" t="s">
        <v>497</v>
      </c>
      <c r="KJ76" s="120" t="str">
        <f t="shared" si="60"/>
        <v>PFS</v>
      </c>
      <c r="KK76" s="112" t="s">
        <v>497</v>
      </c>
      <c r="KL76" s="120" t="str">
        <f t="shared" si="61"/>
        <v>NR</v>
      </c>
      <c r="KM76" s="112" t="s">
        <v>497</v>
      </c>
      <c r="KN76" s="112" t="s">
        <v>497</v>
      </c>
      <c r="KO76" s="112" t="s">
        <v>497</v>
      </c>
      <c r="KP76" s="112" t="s">
        <v>497</v>
      </c>
      <c r="KQ76" s="112" t="s">
        <v>497</v>
      </c>
      <c r="KR76" s="112" t="s">
        <v>497</v>
      </c>
      <c r="KS76" s="112" t="s">
        <v>497</v>
      </c>
      <c r="LW76" s="112" t="s">
        <v>497</v>
      </c>
      <c r="LX76" s="112" t="s">
        <v>497</v>
      </c>
      <c r="LY76" s="112" t="s">
        <v>497</v>
      </c>
      <c r="LZ76" s="112" t="s">
        <v>497</v>
      </c>
      <c r="MA76" s="112" t="s">
        <v>497</v>
      </c>
      <c r="MB76" s="112" t="s">
        <v>497</v>
      </c>
      <c r="MC76" s="112" t="s">
        <v>497</v>
      </c>
      <c r="ME76" s="112" t="s">
        <v>497</v>
      </c>
      <c r="MF76" s="112" t="s">
        <v>497</v>
      </c>
      <c r="MG76" s="112" t="s">
        <v>497</v>
      </c>
      <c r="MH76" s="112" t="s">
        <v>497</v>
      </c>
    </row>
    <row r="77" spans="1:346" x14ac:dyDescent="0.3">
      <c r="A77" s="120"/>
      <c r="B77" s="144"/>
      <c r="C77" s="143"/>
      <c r="D77" s="203"/>
      <c r="E77" s="122"/>
      <c r="F77" s="120"/>
      <c r="G77" s="147"/>
      <c r="H77" s="122"/>
      <c r="I77" s="147"/>
      <c r="J77" s="122"/>
      <c r="K77" s="139" t="str">
        <f t="shared" si="62"/>
        <v>NCT04217967</v>
      </c>
      <c r="L77" s="142"/>
      <c r="M77" s="122" t="str">
        <f t="shared" si="52"/>
        <v>NDMM</v>
      </c>
      <c r="N77" s="122" t="str">
        <f t="shared" si="52"/>
        <v>NDMM who received IXA, LEN or IXA+LEN maintenance post-SCT</v>
      </c>
      <c r="O77" s="122" t="str">
        <f t="shared" si="52"/>
        <v>SCT-eligible</v>
      </c>
      <c r="P77" s="122" t="str">
        <f t="shared" si="52"/>
        <v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v>
      </c>
      <c r="Q77" s="122" t="str">
        <f t="shared" si="52"/>
        <v>1 Line</v>
      </c>
      <c r="R77" s="122">
        <f t="shared" si="52"/>
        <v>3</v>
      </c>
      <c r="S77" s="112" t="s">
        <v>499</v>
      </c>
      <c r="T77" s="112" t="s">
        <v>499</v>
      </c>
      <c r="AB77" s="112" t="s">
        <v>499</v>
      </c>
      <c r="AC77" s="122">
        <f t="shared" si="53"/>
        <v>15</v>
      </c>
      <c r="AD77" s="112" t="s">
        <v>499</v>
      </c>
      <c r="AE77" s="122" t="str">
        <f t="shared" si="54"/>
        <v>NR</v>
      </c>
      <c r="AF77" s="112" t="s">
        <v>499</v>
      </c>
      <c r="AG77" s="122" t="str">
        <f t="shared" si="55"/>
        <v>NR</v>
      </c>
      <c r="AH77" s="112" t="s">
        <v>499</v>
      </c>
      <c r="AI77" s="122" t="str">
        <f t="shared" si="56"/>
        <v>NR</v>
      </c>
      <c r="JG77" s="122" t="str">
        <f t="shared" si="57"/>
        <v>Prospective Multicenter</v>
      </c>
      <c r="JH77" s="122" t="str">
        <f t="shared" si="57"/>
        <v>7 centers of North China MM Registry</v>
      </c>
      <c r="JI77" s="122" t="str">
        <f t="shared" si="57"/>
        <v>China</v>
      </c>
      <c r="JJ77" s="122" t="str">
        <f t="shared" si="57"/>
        <v>Epidemiology</v>
      </c>
      <c r="JM77" s="122" t="str">
        <f t="shared" si="58"/>
        <v xml:space="preserve">NR
</v>
      </c>
      <c r="JN77" s="122" t="str">
        <f t="shared" si="58"/>
        <v xml:space="preserve">17.6% of NDMM patients undergoing IXA, LEN or IXA+LEN maintenance received prior SCT </v>
      </c>
      <c r="JO77" s="112" t="s">
        <v>499</v>
      </c>
      <c r="JP77" s="122" t="str">
        <f t="shared" si="59"/>
        <v>NR</v>
      </c>
      <c r="JQ77" s="112" t="s">
        <v>499</v>
      </c>
      <c r="JR77" s="112" t="s">
        <v>499</v>
      </c>
      <c r="JS77" s="112" t="s">
        <v>499</v>
      </c>
      <c r="JT77" s="112" t="s">
        <v>499</v>
      </c>
      <c r="JU77" s="112" t="s">
        <v>499</v>
      </c>
      <c r="JV77" s="112" t="s">
        <v>499</v>
      </c>
      <c r="JW77" s="112" t="s">
        <v>499</v>
      </c>
      <c r="KJ77" s="120" t="str">
        <f t="shared" si="60"/>
        <v>PFS</v>
      </c>
      <c r="KK77" s="112" t="s">
        <v>499</v>
      </c>
      <c r="KL77" s="120" t="str">
        <f t="shared" si="61"/>
        <v>NR</v>
      </c>
      <c r="KM77" s="112" t="s">
        <v>499</v>
      </c>
      <c r="KN77" s="112" t="s">
        <v>499</v>
      </c>
      <c r="KO77" s="112" t="s">
        <v>499</v>
      </c>
      <c r="KP77" s="112" t="s">
        <v>499</v>
      </c>
      <c r="KQ77" s="112" t="s">
        <v>499</v>
      </c>
      <c r="KR77" s="112" t="s">
        <v>499</v>
      </c>
      <c r="KS77" s="112" t="s">
        <v>499</v>
      </c>
      <c r="LW77" s="112" t="s">
        <v>499</v>
      </c>
      <c r="LX77" s="112" t="s">
        <v>499</v>
      </c>
      <c r="LY77" s="112" t="s">
        <v>499</v>
      </c>
      <c r="LZ77" s="112" t="s">
        <v>499</v>
      </c>
      <c r="MA77" s="112" t="s">
        <v>499</v>
      </c>
      <c r="MB77" s="112" t="s">
        <v>499</v>
      </c>
      <c r="MC77" s="112" t="s">
        <v>499</v>
      </c>
      <c r="ME77" s="112" t="s">
        <v>499</v>
      </c>
      <c r="MF77" s="112" t="s">
        <v>499</v>
      </c>
      <c r="MG77" s="112" t="s">
        <v>499</v>
      </c>
      <c r="MH77" s="112" t="s">
        <v>499</v>
      </c>
    </row>
    <row r="78" spans="1:346" ht="27.6" x14ac:dyDescent="0.3">
      <c r="A78" s="126">
        <v>2</v>
      </c>
      <c r="B78" s="143">
        <v>2</v>
      </c>
      <c r="C78" s="143" t="s">
        <v>682</v>
      </c>
      <c r="D78" s="201">
        <v>44939</v>
      </c>
      <c r="E78" s="127" t="s">
        <v>694</v>
      </c>
      <c r="F78" s="126" t="s">
        <v>684</v>
      </c>
      <c r="G78" s="145" t="s">
        <v>695</v>
      </c>
      <c r="H78" s="127" t="s">
        <v>696</v>
      </c>
      <c r="I78" s="145" t="s">
        <v>697</v>
      </c>
      <c r="J78" s="127" t="s">
        <v>698</v>
      </c>
      <c r="K78" s="137" t="s">
        <v>497</v>
      </c>
      <c r="L78" s="140" t="s">
        <v>699</v>
      </c>
      <c r="M78" s="127" t="s">
        <v>491</v>
      </c>
      <c r="N78" s="127" t="s">
        <v>700</v>
      </c>
      <c r="O78" s="127" t="s">
        <v>493</v>
      </c>
      <c r="P78" s="127" t="s">
        <v>701</v>
      </c>
      <c r="Q78" s="127" t="s">
        <v>495</v>
      </c>
      <c r="R78" s="127">
        <v>2</v>
      </c>
      <c r="S78" s="112" t="s">
        <v>510</v>
      </c>
      <c r="T78" s="117" t="s">
        <v>497</v>
      </c>
      <c r="AB78" s="112">
        <v>18</v>
      </c>
      <c r="AC78" s="127">
        <f>SUM(AB78:AB81)</f>
        <v>53</v>
      </c>
      <c r="AD78" s="118" t="s">
        <v>497</v>
      </c>
      <c r="AE78" s="127" t="s">
        <v>497</v>
      </c>
      <c r="AF78" s="112" t="s">
        <v>497</v>
      </c>
      <c r="AG78" s="127" t="s">
        <v>497</v>
      </c>
      <c r="AH78" s="112" t="s">
        <v>497</v>
      </c>
      <c r="AI78" s="127" t="s">
        <v>497</v>
      </c>
      <c r="JG78" s="127" t="s">
        <v>730</v>
      </c>
      <c r="JH78" s="127" t="s">
        <v>733</v>
      </c>
      <c r="JI78" s="127" t="s">
        <v>734</v>
      </c>
      <c r="JJ78" s="127" t="s">
        <v>735</v>
      </c>
      <c r="JM78" s="127" t="s">
        <v>745</v>
      </c>
      <c r="JN78" s="127" t="s">
        <v>749</v>
      </c>
      <c r="JO78" s="112">
        <v>18</v>
      </c>
      <c r="JP78" s="127">
        <f>JO78+JO79</f>
        <v>53</v>
      </c>
      <c r="JQ78" s="112" t="s">
        <v>497</v>
      </c>
      <c r="JR78" s="112" t="s">
        <v>497</v>
      </c>
      <c r="JS78" s="112" t="s">
        <v>497</v>
      </c>
      <c r="JT78" s="112" t="s">
        <v>497</v>
      </c>
      <c r="JU78" s="112" t="s">
        <v>497</v>
      </c>
      <c r="JV78" s="112" t="s">
        <v>497</v>
      </c>
      <c r="JW78" s="112" t="s">
        <v>497</v>
      </c>
      <c r="KJ78" s="126" t="s">
        <v>532</v>
      </c>
      <c r="KK78" s="112">
        <v>18</v>
      </c>
      <c r="KL78" s="126">
        <f>SUM(KK78:KK79)</f>
        <v>53</v>
      </c>
      <c r="KM78" s="112" t="s">
        <v>497</v>
      </c>
      <c r="KN78" s="112" t="s">
        <v>497</v>
      </c>
      <c r="KO78" s="112" t="s">
        <v>497</v>
      </c>
      <c r="KP78" s="112" t="s">
        <v>497</v>
      </c>
      <c r="KQ78" s="112" t="s">
        <v>497</v>
      </c>
      <c r="KR78" s="112" t="s">
        <v>497</v>
      </c>
      <c r="KS78" s="112" t="s">
        <v>497</v>
      </c>
      <c r="LW78" s="112">
        <v>18</v>
      </c>
      <c r="LX78" s="112" t="s">
        <v>497</v>
      </c>
      <c r="LY78" s="112" t="s">
        <v>497</v>
      </c>
      <c r="LZ78" s="112" t="s">
        <v>497</v>
      </c>
      <c r="MA78" s="112" t="s">
        <v>497</v>
      </c>
      <c r="MB78" s="112" t="s">
        <v>497</v>
      </c>
      <c r="MC78" s="112" t="s">
        <v>497</v>
      </c>
      <c r="ME78" s="112">
        <v>18</v>
      </c>
      <c r="MF78" s="112" t="s">
        <v>497</v>
      </c>
      <c r="MG78" s="112" t="s">
        <v>497</v>
      </c>
      <c r="MH78" s="112" t="s">
        <v>497</v>
      </c>
    </row>
    <row r="79" spans="1:346" ht="41.4" x14ac:dyDescent="0.3">
      <c r="A79" s="120"/>
      <c r="B79" s="144"/>
      <c r="C79" s="143"/>
      <c r="D79" s="202"/>
      <c r="E79" s="121"/>
      <c r="F79" s="120"/>
      <c r="G79" s="146"/>
      <c r="H79" s="121"/>
      <c r="I79" s="146"/>
      <c r="J79" s="121"/>
      <c r="K79" s="138" t="str">
        <f t="shared" ref="K79:K81" si="63">K78</f>
        <v>NR</v>
      </c>
      <c r="L79" s="141"/>
      <c r="M79" s="121" t="str">
        <f t="shared" ref="M79:R81" si="64">M78</f>
        <v>NDMM</v>
      </c>
      <c r="N79" s="121" t="str">
        <f t="shared" si="64"/>
        <v>MM with SCT, receiving upfront induction with CYC+THA+DEX or BOR+CYC+DEX and assessable for MRD status</v>
      </c>
      <c r="O79" s="121" t="str">
        <f t="shared" si="64"/>
        <v>SCT-eligible</v>
      </c>
      <c r="P79" s="121" t="str">
        <f t="shared" si="64"/>
        <v>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v>
      </c>
      <c r="Q79" s="121" t="str">
        <f t="shared" si="64"/>
        <v>1 Line</v>
      </c>
      <c r="R79" s="121">
        <f t="shared" si="64"/>
        <v>2</v>
      </c>
      <c r="S79" s="112" t="s">
        <v>702</v>
      </c>
      <c r="T79" s="117" t="s">
        <v>497</v>
      </c>
      <c r="AB79" s="112">
        <v>35</v>
      </c>
      <c r="AC79" s="121">
        <f t="shared" ref="AC79:AC81" si="65">AC78</f>
        <v>53</v>
      </c>
      <c r="AD79" s="118" t="s">
        <v>497</v>
      </c>
      <c r="AE79" s="121" t="str">
        <f t="shared" ref="AE79:AE81" si="66">AE78</f>
        <v>NR</v>
      </c>
      <c r="AF79" s="112" t="s">
        <v>497</v>
      </c>
      <c r="AG79" s="121" t="str">
        <f t="shared" ref="AG79:AG81" si="67">AG78</f>
        <v>NR</v>
      </c>
      <c r="AH79" s="112" t="s">
        <v>497</v>
      </c>
      <c r="AI79" s="121" t="str">
        <f t="shared" ref="AI79:AI81" si="68">AI78</f>
        <v>NR</v>
      </c>
      <c r="JG79" s="121" t="str">
        <f t="shared" ref="JG79:JJ81" si="69">JG78</f>
        <v>Prospective Multicenter</v>
      </c>
      <c r="JH79" s="121" t="str">
        <f t="shared" si="69"/>
        <v xml:space="preserve">Patients enrolled from public and private healthcare systems </v>
      </c>
      <c r="JI79" s="121" t="str">
        <f t="shared" si="69"/>
        <v>Brazil</v>
      </c>
      <c r="JJ79" s="121" t="str">
        <f t="shared" si="69"/>
        <v>Epidemiology, PFS, OS, Progressive Disease, MRD negativity, Safety</v>
      </c>
      <c r="JM79" s="121" t="str">
        <f t="shared" ref="JM79:JN81" si="70">JM78</f>
        <v>Lenalidomide monotherapy maintenance - 34%
No maintenance - 66%</v>
      </c>
      <c r="JN79" s="121" t="str">
        <f t="shared" si="70"/>
        <v>34% of MM patients receiving upfront induction with CYC+THA+DEX or BOR+CYC+DEX followed by ASCT and who were assessable for MRD status received post-SCT lenalidomide maintenance therapy</v>
      </c>
      <c r="JO79" s="112">
        <v>35</v>
      </c>
      <c r="JP79" s="121">
        <f t="shared" ref="JP79:JP81" si="71">JP78</f>
        <v>53</v>
      </c>
      <c r="JQ79" s="112" t="s">
        <v>497</v>
      </c>
      <c r="JR79" s="112" t="s">
        <v>497</v>
      </c>
      <c r="JS79" s="112" t="s">
        <v>497</v>
      </c>
      <c r="JT79" s="112" t="s">
        <v>497</v>
      </c>
      <c r="JU79" s="112" t="s">
        <v>497</v>
      </c>
      <c r="JV79" s="112" t="s">
        <v>497</v>
      </c>
      <c r="JW79" s="112" t="s">
        <v>497</v>
      </c>
      <c r="KJ79" s="120" t="str">
        <f t="shared" ref="KJ79:KJ81" si="72">KJ78</f>
        <v>PFS</v>
      </c>
      <c r="KK79" s="112">
        <v>35</v>
      </c>
      <c r="KL79" s="120">
        <f t="shared" ref="KL79:KL81" si="73">KL78</f>
        <v>53</v>
      </c>
      <c r="KM79" s="112">
        <v>21</v>
      </c>
      <c r="KN79" s="112" t="s">
        <v>497</v>
      </c>
      <c r="KO79" s="112" t="s">
        <v>497</v>
      </c>
      <c r="KP79" s="112" t="s">
        <v>497</v>
      </c>
      <c r="KQ79" s="112" t="s">
        <v>497</v>
      </c>
      <c r="KR79" s="112" t="s">
        <v>497</v>
      </c>
      <c r="KS79" s="112" t="s">
        <v>497</v>
      </c>
      <c r="LW79" s="112">
        <v>35</v>
      </c>
      <c r="LX79" s="112" t="s">
        <v>497</v>
      </c>
      <c r="LY79" s="112" t="s">
        <v>497</v>
      </c>
      <c r="LZ79" s="112" t="s">
        <v>497</v>
      </c>
      <c r="MA79" s="112" t="s">
        <v>497</v>
      </c>
      <c r="MB79" s="112" t="s">
        <v>497</v>
      </c>
      <c r="MC79" s="112" t="s">
        <v>497</v>
      </c>
      <c r="ME79" s="112">
        <v>35</v>
      </c>
      <c r="MF79" s="112" t="s">
        <v>497</v>
      </c>
      <c r="MG79" s="112" t="s">
        <v>497</v>
      </c>
      <c r="MH79" s="112" t="s">
        <v>497</v>
      </c>
    </row>
    <row r="80" spans="1:346" x14ac:dyDescent="0.3">
      <c r="A80" s="120"/>
      <c r="B80" s="144"/>
      <c r="C80" s="143"/>
      <c r="D80" s="202"/>
      <c r="E80" s="121"/>
      <c r="F80" s="120"/>
      <c r="G80" s="146"/>
      <c r="H80" s="121"/>
      <c r="I80" s="146"/>
      <c r="J80" s="121"/>
      <c r="K80" s="138" t="str">
        <f t="shared" si="63"/>
        <v>NR</v>
      </c>
      <c r="L80" s="141"/>
      <c r="M80" s="121" t="str">
        <f t="shared" si="64"/>
        <v>NDMM</v>
      </c>
      <c r="N80" s="121" t="str">
        <f t="shared" si="64"/>
        <v>MM with SCT, receiving upfront induction with CYC+THA+DEX or BOR+CYC+DEX and assessable for MRD status</v>
      </c>
      <c r="O80" s="121" t="str">
        <f t="shared" si="64"/>
        <v>SCT-eligible</v>
      </c>
      <c r="P80" s="121" t="str">
        <f t="shared" si="64"/>
        <v>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v>
      </c>
      <c r="Q80" s="121" t="str">
        <f t="shared" si="64"/>
        <v>1 Line</v>
      </c>
      <c r="R80" s="121">
        <f t="shared" si="64"/>
        <v>2</v>
      </c>
      <c r="S80" s="112" t="s">
        <v>499</v>
      </c>
      <c r="T80" s="112" t="s">
        <v>499</v>
      </c>
      <c r="AB80" s="112" t="s">
        <v>499</v>
      </c>
      <c r="AC80" s="121">
        <f t="shared" si="65"/>
        <v>53</v>
      </c>
      <c r="AD80" s="118" t="s">
        <v>499</v>
      </c>
      <c r="AE80" s="121" t="str">
        <f t="shared" si="66"/>
        <v>NR</v>
      </c>
      <c r="AF80" s="112" t="s">
        <v>499</v>
      </c>
      <c r="AG80" s="121" t="str">
        <f t="shared" si="67"/>
        <v>NR</v>
      </c>
      <c r="AH80" s="112" t="s">
        <v>499</v>
      </c>
      <c r="AI80" s="121" t="str">
        <f t="shared" si="68"/>
        <v>NR</v>
      </c>
      <c r="JG80" s="121" t="str">
        <f t="shared" si="69"/>
        <v>Prospective Multicenter</v>
      </c>
      <c r="JH80" s="121" t="str">
        <f t="shared" si="69"/>
        <v xml:space="preserve">Patients enrolled from public and private healthcare systems </v>
      </c>
      <c r="JI80" s="121" t="str">
        <f t="shared" si="69"/>
        <v>Brazil</v>
      </c>
      <c r="JJ80" s="121" t="str">
        <f t="shared" si="69"/>
        <v>Epidemiology, PFS, OS, Progressive Disease, MRD negativity, Safety</v>
      </c>
      <c r="JM80" s="121" t="str">
        <f t="shared" si="70"/>
        <v>Lenalidomide monotherapy maintenance - 34%
No maintenance - 66%</v>
      </c>
      <c r="JN80" s="121" t="str">
        <f t="shared" si="70"/>
        <v>34% of MM patients receiving upfront induction with CYC+THA+DEX or BOR+CYC+DEX followed by ASCT and who were assessable for MRD status received post-SCT lenalidomide maintenance therapy</v>
      </c>
      <c r="JO80" s="112" t="s">
        <v>499</v>
      </c>
      <c r="JP80" s="121">
        <f t="shared" si="71"/>
        <v>53</v>
      </c>
      <c r="JQ80" s="112" t="s">
        <v>499</v>
      </c>
      <c r="JR80" s="112" t="s">
        <v>499</v>
      </c>
      <c r="JS80" s="112" t="s">
        <v>499</v>
      </c>
      <c r="JT80" s="112" t="s">
        <v>499</v>
      </c>
      <c r="JU80" s="112" t="s">
        <v>499</v>
      </c>
      <c r="JV80" s="112" t="s">
        <v>499</v>
      </c>
      <c r="JW80" s="112" t="s">
        <v>499</v>
      </c>
      <c r="KJ80" s="120" t="str">
        <f t="shared" si="72"/>
        <v>PFS</v>
      </c>
      <c r="KK80" s="112" t="s">
        <v>499</v>
      </c>
      <c r="KL80" s="120">
        <f t="shared" si="73"/>
        <v>53</v>
      </c>
      <c r="KM80" s="112" t="s">
        <v>499</v>
      </c>
      <c r="KN80" s="112" t="s">
        <v>499</v>
      </c>
      <c r="KO80" s="112" t="s">
        <v>499</v>
      </c>
      <c r="KP80" s="112" t="s">
        <v>499</v>
      </c>
      <c r="KQ80" s="112" t="s">
        <v>499</v>
      </c>
      <c r="KR80" s="112" t="s">
        <v>499</v>
      </c>
      <c r="KS80" s="112" t="s">
        <v>499</v>
      </c>
      <c r="LW80" s="112" t="s">
        <v>499</v>
      </c>
      <c r="LX80" s="112" t="s">
        <v>499</v>
      </c>
      <c r="LY80" s="112" t="s">
        <v>499</v>
      </c>
      <c r="LZ80" s="112" t="s">
        <v>499</v>
      </c>
      <c r="MA80" s="112" t="s">
        <v>499</v>
      </c>
      <c r="MB80" s="112" t="s">
        <v>499</v>
      </c>
      <c r="MC80" s="112" t="s">
        <v>499</v>
      </c>
      <c r="ME80" s="112" t="s">
        <v>499</v>
      </c>
      <c r="MF80" s="112" t="s">
        <v>499</v>
      </c>
      <c r="MG80" s="112" t="s">
        <v>499</v>
      </c>
      <c r="MH80" s="112" t="s">
        <v>499</v>
      </c>
    </row>
    <row r="81" spans="1:346" x14ac:dyDescent="0.3">
      <c r="A81" s="120"/>
      <c r="B81" s="144"/>
      <c r="C81" s="143"/>
      <c r="D81" s="203"/>
      <c r="E81" s="122"/>
      <c r="F81" s="120"/>
      <c r="G81" s="147"/>
      <c r="H81" s="122"/>
      <c r="I81" s="147"/>
      <c r="J81" s="122"/>
      <c r="K81" s="139" t="str">
        <f t="shared" si="63"/>
        <v>NR</v>
      </c>
      <c r="L81" s="142"/>
      <c r="M81" s="122" t="str">
        <f t="shared" si="64"/>
        <v>NDMM</v>
      </c>
      <c r="N81" s="122" t="str">
        <f t="shared" si="64"/>
        <v>MM with SCT, receiving upfront induction with CYC+THA+DEX or BOR+CYC+DEX and assessable for MRD status</v>
      </c>
      <c r="O81" s="122" t="str">
        <f t="shared" si="64"/>
        <v>SCT-eligible</v>
      </c>
      <c r="P81" s="122" t="str">
        <f t="shared" si="64"/>
        <v>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v>
      </c>
      <c r="Q81" s="122" t="str">
        <f t="shared" si="64"/>
        <v>1 Line</v>
      </c>
      <c r="R81" s="122">
        <f t="shared" si="64"/>
        <v>2</v>
      </c>
      <c r="S81" s="112" t="s">
        <v>499</v>
      </c>
      <c r="T81" s="112" t="s">
        <v>499</v>
      </c>
      <c r="AB81" s="112" t="s">
        <v>499</v>
      </c>
      <c r="AC81" s="122">
        <f t="shared" si="65"/>
        <v>53</v>
      </c>
      <c r="AD81" s="118" t="s">
        <v>499</v>
      </c>
      <c r="AE81" s="122" t="str">
        <f t="shared" si="66"/>
        <v>NR</v>
      </c>
      <c r="AF81" s="112" t="s">
        <v>499</v>
      </c>
      <c r="AG81" s="122" t="str">
        <f t="shared" si="67"/>
        <v>NR</v>
      </c>
      <c r="AH81" s="112" t="s">
        <v>499</v>
      </c>
      <c r="AI81" s="122" t="str">
        <f t="shared" si="68"/>
        <v>NR</v>
      </c>
      <c r="JG81" s="122" t="str">
        <f t="shared" si="69"/>
        <v>Prospective Multicenter</v>
      </c>
      <c r="JH81" s="122" t="str">
        <f t="shared" si="69"/>
        <v xml:space="preserve">Patients enrolled from public and private healthcare systems </v>
      </c>
      <c r="JI81" s="122" t="str">
        <f t="shared" si="69"/>
        <v>Brazil</v>
      </c>
      <c r="JJ81" s="122" t="str">
        <f t="shared" si="69"/>
        <v>Epidemiology, PFS, OS, Progressive Disease, MRD negativity, Safety</v>
      </c>
      <c r="JM81" s="122" t="str">
        <f t="shared" si="70"/>
        <v>Lenalidomide monotherapy maintenance - 34%
No maintenance - 66%</v>
      </c>
      <c r="JN81" s="122" t="str">
        <f t="shared" si="70"/>
        <v>34% of MM patients receiving upfront induction with CYC+THA+DEX or BOR+CYC+DEX followed by ASCT and who were assessable for MRD status received post-SCT lenalidomide maintenance therapy</v>
      </c>
      <c r="JO81" s="112" t="s">
        <v>499</v>
      </c>
      <c r="JP81" s="122">
        <f t="shared" si="71"/>
        <v>53</v>
      </c>
      <c r="JQ81" s="112" t="s">
        <v>499</v>
      </c>
      <c r="JR81" s="112" t="s">
        <v>499</v>
      </c>
      <c r="JS81" s="112" t="s">
        <v>499</v>
      </c>
      <c r="JT81" s="112" t="s">
        <v>499</v>
      </c>
      <c r="JU81" s="112" t="s">
        <v>499</v>
      </c>
      <c r="JV81" s="112" t="s">
        <v>499</v>
      </c>
      <c r="JW81" s="112" t="s">
        <v>499</v>
      </c>
      <c r="KJ81" s="120" t="str">
        <f t="shared" si="72"/>
        <v>PFS</v>
      </c>
      <c r="KK81" s="112" t="s">
        <v>499</v>
      </c>
      <c r="KL81" s="120">
        <f t="shared" si="73"/>
        <v>53</v>
      </c>
      <c r="KM81" s="112" t="s">
        <v>499</v>
      </c>
      <c r="KN81" s="112" t="s">
        <v>499</v>
      </c>
      <c r="KO81" s="112" t="s">
        <v>499</v>
      </c>
      <c r="KP81" s="112" t="s">
        <v>499</v>
      </c>
      <c r="KQ81" s="112" t="s">
        <v>499</v>
      </c>
      <c r="KR81" s="112" t="s">
        <v>499</v>
      </c>
      <c r="KS81" s="112" t="s">
        <v>499</v>
      </c>
      <c r="LW81" s="112" t="s">
        <v>499</v>
      </c>
      <c r="LX81" s="112" t="s">
        <v>499</v>
      </c>
      <c r="LY81" s="112" t="s">
        <v>499</v>
      </c>
      <c r="LZ81" s="112" t="s">
        <v>499</v>
      </c>
      <c r="MA81" s="112" t="s">
        <v>499</v>
      </c>
      <c r="MB81" s="112" t="s">
        <v>499</v>
      </c>
      <c r="MC81" s="112" t="s">
        <v>499</v>
      </c>
      <c r="ME81" s="112" t="s">
        <v>499</v>
      </c>
      <c r="MF81" s="112" t="s">
        <v>499</v>
      </c>
      <c r="MG81" s="112" t="s">
        <v>499</v>
      </c>
      <c r="MH81" s="112" t="s">
        <v>499</v>
      </c>
    </row>
    <row r="82" spans="1:346" ht="220.8" x14ac:dyDescent="0.3">
      <c r="A82" s="126">
        <v>3</v>
      </c>
      <c r="B82" s="143" t="s">
        <v>703</v>
      </c>
      <c r="C82" s="143" t="s">
        <v>484</v>
      </c>
      <c r="D82" s="201">
        <v>44939</v>
      </c>
      <c r="E82" s="127" t="s">
        <v>756</v>
      </c>
      <c r="F82" s="126" t="s">
        <v>684</v>
      </c>
      <c r="G82" s="145" t="s">
        <v>704</v>
      </c>
      <c r="H82" s="127" t="s">
        <v>705</v>
      </c>
      <c r="I82" s="145" t="s">
        <v>706</v>
      </c>
      <c r="J82" s="127" t="s">
        <v>707</v>
      </c>
      <c r="K82" s="137" t="s">
        <v>708</v>
      </c>
      <c r="L82" s="140" t="s">
        <v>709</v>
      </c>
      <c r="M82" s="127" t="s">
        <v>491</v>
      </c>
      <c r="N82" s="127" t="s">
        <v>710</v>
      </c>
      <c r="O82" s="127" t="s">
        <v>493</v>
      </c>
      <c r="P82" s="127" t="s">
        <v>711</v>
      </c>
      <c r="Q82" s="127" t="s">
        <v>495</v>
      </c>
      <c r="R82" s="127">
        <v>1</v>
      </c>
      <c r="S82" s="111" t="s">
        <v>712</v>
      </c>
      <c r="T82" s="112" t="s">
        <v>497</v>
      </c>
      <c r="AB82" s="119">
        <f>(4%*615+61%*1281+979*37%)</f>
        <v>1168.24</v>
      </c>
      <c r="AC82" s="134">
        <f>SUM(AB82:AB85)</f>
        <v>1168.24</v>
      </c>
      <c r="AD82" s="112" t="s">
        <v>497</v>
      </c>
      <c r="AE82" s="127" t="s">
        <v>497</v>
      </c>
      <c r="AF82" s="112" t="s">
        <v>497</v>
      </c>
      <c r="AG82" s="127" t="s">
        <v>497</v>
      </c>
      <c r="AH82" s="112" t="s">
        <v>497</v>
      </c>
      <c r="AI82" s="127" t="s">
        <v>497</v>
      </c>
      <c r="JG82" s="127" t="s">
        <v>736</v>
      </c>
      <c r="JH82" s="127" t="s">
        <v>737</v>
      </c>
      <c r="JI82" s="127" t="s">
        <v>738</v>
      </c>
      <c r="JJ82" s="127" t="s">
        <v>739</v>
      </c>
      <c r="JM82" s="131" t="s">
        <v>746</v>
      </c>
      <c r="JN82" s="128" t="s">
        <v>750</v>
      </c>
      <c r="JO82" s="112" t="s">
        <v>497</v>
      </c>
      <c r="JP82" s="127" t="s">
        <v>497</v>
      </c>
      <c r="JQ82" s="112" t="s">
        <v>497</v>
      </c>
      <c r="JR82" s="112" t="s">
        <v>497</v>
      </c>
      <c r="JS82" s="112" t="s">
        <v>497</v>
      </c>
      <c r="JT82" s="112" t="s">
        <v>497</v>
      </c>
      <c r="JU82" s="112" t="s">
        <v>497</v>
      </c>
      <c r="JV82" s="112" t="s">
        <v>497</v>
      </c>
      <c r="JW82" s="112" t="s">
        <v>497</v>
      </c>
      <c r="KJ82" s="126" t="s">
        <v>532</v>
      </c>
      <c r="KK82" s="112" t="s">
        <v>497</v>
      </c>
      <c r="KL82" s="126" t="s">
        <v>497</v>
      </c>
      <c r="KM82" s="112" t="s">
        <v>497</v>
      </c>
      <c r="KN82" s="112" t="s">
        <v>497</v>
      </c>
      <c r="KO82" s="112" t="s">
        <v>497</v>
      </c>
      <c r="KP82" s="112" t="s">
        <v>497</v>
      </c>
      <c r="KQ82" s="112" t="s">
        <v>497</v>
      </c>
      <c r="KR82" s="112" t="s">
        <v>497</v>
      </c>
      <c r="KS82" s="112" t="s">
        <v>497</v>
      </c>
      <c r="LW82" s="112" t="s">
        <v>497</v>
      </c>
      <c r="LX82" s="112" t="s">
        <v>497</v>
      </c>
      <c r="LY82" s="112" t="s">
        <v>497</v>
      </c>
      <c r="LZ82" s="112" t="s">
        <v>497</v>
      </c>
      <c r="MA82" s="112" t="s">
        <v>497</v>
      </c>
      <c r="MB82" s="112" t="s">
        <v>497</v>
      </c>
      <c r="MC82" s="112" t="s">
        <v>497</v>
      </c>
      <c r="ME82" s="112" t="s">
        <v>497</v>
      </c>
      <c r="MF82" s="112" t="s">
        <v>497</v>
      </c>
      <c r="MG82" s="112" t="s">
        <v>497</v>
      </c>
      <c r="MH82" s="112" t="s">
        <v>497</v>
      </c>
    </row>
    <row r="83" spans="1:346" x14ac:dyDescent="0.3">
      <c r="A83" s="120"/>
      <c r="B83" s="144"/>
      <c r="C83" s="143"/>
      <c r="D83" s="202"/>
      <c r="E83" s="121"/>
      <c r="F83" s="120"/>
      <c r="G83" s="146"/>
      <c r="H83" s="121"/>
      <c r="I83" s="146"/>
      <c r="J83" s="121"/>
      <c r="K83" s="138" t="str">
        <f t="shared" ref="K83:K85" si="74">K82</f>
        <v>NCT01081028</v>
      </c>
      <c r="L83" s="141"/>
      <c r="M83" s="121" t="str">
        <f t="shared" ref="M83:R85" si="75">M82</f>
        <v>NDMM</v>
      </c>
      <c r="N83" s="121" t="str">
        <f t="shared" si="75"/>
        <v>Elderly NDMM with ASCT</v>
      </c>
      <c r="O83" s="121" t="str">
        <f t="shared" si="75"/>
        <v>SCT-eligible</v>
      </c>
      <c r="P83" s="121" t="str">
        <f t="shared" si="75"/>
        <v xml:space="preserve">
Adult patients with newly diagnosed with symptomatic MM within 2 months of enrollment in Connect®MM registry. Analysis categorized patients into 4 age group (&lt; 65 years, 65-74 years, 75-84 years, ≥ 85 years)</v>
      </c>
      <c r="Q83" s="121" t="str">
        <f t="shared" si="75"/>
        <v>1 Line</v>
      </c>
      <c r="R83" s="121">
        <f t="shared" si="75"/>
        <v>1</v>
      </c>
      <c r="S83" s="112" t="s">
        <v>499</v>
      </c>
      <c r="T83" s="112" t="s">
        <v>499</v>
      </c>
      <c r="AB83" s="112" t="s">
        <v>499</v>
      </c>
      <c r="AC83" s="135">
        <f t="shared" ref="AC83:AC85" si="76">AC82</f>
        <v>1168.24</v>
      </c>
      <c r="AD83" s="112" t="s">
        <v>499</v>
      </c>
      <c r="AE83" s="121" t="str">
        <f t="shared" ref="AE83:AE85" si="77">AE82</f>
        <v>NR</v>
      </c>
      <c r="AF83" s="112" t="s">
        <v>499</v>
      </c>
      <c r="AG83" s="121" t="str">
        <f t="shared" ref="AG83:AG85" si="78">AG82</f>
        <v>NR</v>
      </c>
      <c r="AH83" s="112" t="s">
        <v>499</v>
      </c>
      <c r="AI83" s="121" t="str">
        <f t="shared" ref="AI83:AI85" si="79">AI82</f>
        <v>NR</v>
      </c>
      <c r="JG83" s="121" t="str">
        <f t="shared" ref="JG83:JJ85" si="80">JG82</f>
        <v>Database Analysis</v>
      </c>
      <c r="JH83" s="121" t="str">
        <f t="shared" si="80"/>
        <v>Connect® MM - The Multiple Myeloma Disease Registry</v>
      </c>
      <c r="JI83" s="121" t="str">
        <f t="shared" si="80"/>
        <v>US</v>
      </c>
      <c r="JJ83" s="121" t="str">
        <f t="shared" si="80"/>
        <v>Epidemiology, Treatment patterns</v>
      </c>
      <c r="JM83" s="132" t="str">
        <f t="shared" ref="JM83:JN85" si="81">JM82</f>
        <v>See Supplemental Figure 1 in  Lee_BCJ_2021 for treatment patterns (values are not reported)</v>
      </c>
      <c r="JN83" s="129" t="str">
        <f t="shared" si="81"/>
        <v>NDMM patients who received high-dose chemotherapy and ASCT:
Overall: 39%
aged ≥85 years: none
aged 75-84 years: 4% 
aged &lt; 65 years: 61% 
aged 65-74 years: 37%</v>
      </c>
      <c r="JO83" s="112" t="s">
        <v>499</v>
      </c>
      <c r="JP83" s="121" t="str">
        <f t="shared" ref="JP83:JP85" si="82">JP82</f>
        <v>NR</v>
      </c>
      <c r="JQ83" s="112" t="s">
        <v>499</v>
      </c>
      <c r="JR83" s="112" t="s">
        <v>499</v>
      </c>
      <c r="JS83" s="112" t="s">
        <v>499</v>
      </c>
      <c r="JT83" s="112" t="s">
        <v>499</v>
      </c>
      <c r="JU83" s="112" t="s">
        <v>499</v>
      </c>
      <c r="JV83" s="112" t="s">
        <v>499</v>
      </c>
      <c r="JW83" s="112" t="s">
        <v>499</v>
      </c>
      <c r="KJ83" s="120" t="str">
        <f t="shared" ref="KJ83:KJ85" si="83">KJ82</f>
        <v>PFS</v>
      </c>
      <c r="KK83" s="112" t="s">
        <v>499</v>
      </c>
      <c r="KL83" s="120" t="str">
        <f t="shared" ref="KL83:KL85" si="84">KL82</f>
        <v>NR</v>
      </c>
      <c r="KM83" s="112" t="s">
        <v>499</v>
      </c>
      <c r="KN83" s="112" t="s">
        <v>499</v>
      </c>
      <c r="KO83" s="112" t="s">
        <v>499</v>
      </c>
      <c r="KP83" s="112" t="s">
        <v>499</v>
      </c>
      <c r="KQ83" s="112" t="s">
        <v>499</v>
      </c>
      <c r="KR83" s="112" t="s">
        <v>499</v>
      </c>
      <c r="KS83" s="112" t="s">
        <v>499</v>
      </c>
      <c r="LW83" s="112" t="s">
        <v>499</v>
      </c>
      <c r="LX83" s="112" t="s">
        <v>499</v>
      </c>
      <c r="LY83" s="112" t="s">
        <v>499</v>
      </c>
      <c r="LZ83" s="112" t="s">
        <v>499</v>
      </c>
      <c r="MA83" s="112" t="s">
        <v>499</v>
      </c>
      <c r="MB83" s="112" t="s">
        <v>499</v>
      </c>
      <c r="MC83" s="112" t="s">
        <v>499</v>
      </c>
      <c r="ME83" s="112" t="s">
        <v>499</v>
      </c>
      <c r="MF83" s="112" t="s">
        <v>499</v>
      </c>
      <c r="MG83" s="112" t="s">
        <v>499</v>
      </c>
      <c r="MH83" s="112" t="s">
        <v>499</v>
      </c>
    </row>
    <row r="84" spans="1:346" x14ac:dyDescent="0.3">
      <c r="A84" s="120"/>
      <c r="B84" s="144"/>
      <c r="C84" s="143"/>
      <c r="D84" s="202"/>
      <c r="E84" s="121"/>
      <c r="F84" s="120"/>
      <c r="G84" s="146"/>
      <c r="H84" s="121"/>
      <c r="I84" s="146"/>
      <c r="J84" s="121"/>
      <c r="K84" s="138" t="str">
        <f t="shared" si="74"/>
        <v>NCT01081028</v>
      </c>
      <c r="L84" s="141"/>
      <c r="M84" s="121" t="str">
        <f t="shared" si="75"/>
        <v>NDMM</v>
      </c>
      <c r="N84" s="121" t="str">
        <f t="shared" si="75"/>
        <v>Elderly NDMM with ASCT</v>
      </c>
      <c r="O84" s="121" t="str">
        <f t="shared" si="75"/>
        <v>SCT-eligible</v>
      </c>
      <c r="P84" s="121" t="str">
        <f t="shared" si="75"/>
        <v xml:space="preserve">
Adult patients with newly diagnosed with symptomatic MM within 2 months of enrollment in Connect®MM registry. Analysis categorized patients into 4 age group (&lt; 65 years, 65-74 years, 75-84 years, ≥ 85 years)</v>
      </c>
      <c r="Q84" s="121" t="str">
        <f t="shared" si="75"/>
        <v>1 Line</v>
      </c>
      <c r="R84" s="121">
        <f t="shared" si="75"/>
        <v>1</v>
      </c>
      <c r="S84" s="112" t="s">
        <v>499</v>
      </c>
      <c r="T84" s="112" t="s">
        <v>499</v>
      </c>
      <c r="AB84" s="112" t="s">
        <v>499</v>
      </c>
      <c r="AC84" s="135">
        <f t="shared" si="76"/>
        <v>1168.24</v>
      </c>
      <c r="AD84" s="112" t="s">
        <v>499</v>
      </c>
      <c r="AE84" s="121" t="str">
        <f t="shared" si="77"/>
        <v>NR</v>
      </c>
      <c r="AF84" s="112" t="s">
        <v>499</v>
      </c>
      <c r="AG84" s="121" t="str">
        <f t="shared" si="78"/>
        <v>NR</v>
      </c>
      <c r="AH84" s="112" t="s">
        <v>499</v>
      </c>
      <c r="AI84" s="121" t="str">
        <f t="shared" si="79"/>
        <v>NR</v>
      </c>
      <c r="JG84" s="121" t="str">
        <f t="shared" si="80"/>
        <v>Database Analysis</v>
      </c>
      <c r="JH84" s="121" t="str">
        <f t="shared" si="80"/>
        <v>Connect® MM - The Multiple Myeloma Disease Registry</v>
      </c>
      <c r="JI84" s="121" t="str">
        <f t="shared" si="80"/>
        <v>US</v>
      </c>
      <c r="JJ84" s="121" t="str">
        <f t="shared" si="80"/>
        <v>Epidemiology, Treatment patterns</v>
      </c>
      <c r="JM84" s="132" t="str">
        <f t="shared" si="81"/>
        <v>See Supplemental Figure 1 in  Lee_BCJ_2021 for treatment patterns (values are not reported)</v>
      </c>
      <c r="JN84" s="129" t="str">
        <f t="shared" si="81"/>
        <v>NDMM patients who received high-dose chemotherapy and ASCT:
Overall: 39%
aged ≥85 years: none
aged 75-84 years: 4% 
aged &lt; 65 years: 61% 
aged 65-74 years: 37%</v>
      </c>
      <c r="JO84" s="112" t="s">
        <v>499</v>
      </c>
      <c r="JP84" s="121" t="str">
        <f t="shared" si="82"/>
        <v>NR</v>
      </c>
      <c r="JQ84" s="112" t="s">
        <v>499</v>
      </c>
      <c r="JR84" s="112" t="s">
        <v>499</v>
      </c>
      <c r="JS84" s="112" t="s">
        <v>499</v>
      </c>
      <c r="JT84" s="112" t="s">
        <v>499</v>
      </c>
      <c r="JU84" s="112" t="s">
        <v>499</v>
      </c>
      <c r="JV84" s="112" t="s">
        <v>499</v>
      </c>
      <c r="JW84" s="112" t="s">
        <v>499</v>
      </c>
      <c r="KJ84" s="120" t="str">
        <f t="shared" si="83"/>
        <v>PFS</v>
      </c>
      <c r="KK84" s="112" t="s">
        <v>499</v>
      </c>
      <c r="KL84" s="120" t="str">
        <f t="shared" si="84"/>
        <v>NR</v>
      </c>
      <c r="KM84" s="112" t="s">
        <v>499</v>
      </c>
      <c r="KN84" s="112" t="s">
        <v>499</v>
      </c>
      <c r="KO84" s="112" t="s">
        <v>499</v>
      </c>
      <c r="KP84" s="112" t="s">
        <v>499</v>
      </c>
      <c r="KQ84" s="112" t="s">
        <v>499</v>
      </c>
      <c r="KR84" s="112" t="s">
        <v>499</v>
      </c>
      <c r="KS84" s="112" t="s">
        <v>499</v>
      </c>
      <c r="LW84" s="112" t="s">
        <v>499</v>
      </c>
      <c r="LX84" s="112" t="s">
        <v>499</v>
      </c>
      <c r="LY84" s="112" t="s">
        <v>499</v>
      </c>
      <c r="LZ84" s="112" t="s">
        <v>499</v>
      </c>
      <c r="MA84" s="112" t="s">
        <v>499</v>
      </c>
      <c r="MB84" s="112" t="s">
        <v>499</v>
      </c>
      <c r="MC84" s="112" t="s">
        <v>499</v>
      </c>
      <c r="ME84" s="112" t="s">
        <v>499</v>
      </c>
      <c r="MF84" s="112" t="s">
        <v>499</v>
      </c>
      <c r="MG84" s="112" t="s">
        <v>499</v>
      </c>
      <c r="MH84" s="112" t="s">
        <v>499</v>
      </c>
    </row>
    <row r="85" spans="1:346" x14ac:dyDescent="0.3">
      <c r="A85" s="120"/>
      <c r="B85" s="144"/>
      <c r="C85" s="143"/>
      <c r="D85" s="203"/>
      <c r="E85" s="122"/>
      <c r="F85" s="120"/>
      <c r="G85" s="147"/>
      <c r="H85" s="122"/>
      <c r="I85" s="147"/>
      <c r="J85" s="122"/>
      <c r="K85" s="139" t="str">
        <f t="shared" si="74"/>
        <v>NCT01081028</v>
      </c>
      <c r="L85" s="142"/>
      <c r="M85" s="122" t="str">
        <f t="shared" si="75"/>
        <v>NDMM</v>
      </c>
      <c r="N85" s="122" t="str">
        <f t="shared" si="75"/>
        <v>Elderly NDMM with ASCT</v>
      </c>
      <c r="O85" s="122" t="str">
        <f t="shared" si="75"/>
        <v>SCT-eligible</v>
      </c>
      <c r="P85" s="122" t="str">
        <f t="shared" si="75"/>
        <v xml:space="preserve">
Adult patients with newly diagnosed with symptomatic MM within 2 months of enrollment in Connect®MM registry. Analysis categorized patients into 4 age group (&lt; 65 years, 65-74 years, 75-84 years, ≥ 85 years)</v>
      </c>
      <c r="Q85" s="122" t="str">
        <f t="shared" si="75"/>
        <v>1 Line</v>
      </c>
      <c r="R85" s="122">
        <f t="shared" si="75"/>
        <v>1</v>
      </c>
      <c r="S85" s="112" t="s">
        <v>499</v>
      </c>
      <c r="T85" s="112" t="s">
        <v>499</v>
      </c>
      <c r="AB85" s="112" t="s">
        <v>499</v>
      </c>
      <c r="AC85" s="136">
        <f t="shared" si="76"/>
        <v>1168.24</v>
      </c>
      <c r="AD85" s="112" t="s">
        <v>499</v>
      </c>
      <c r="AE85" s="122" t="str">
        <f t="shared" si="77"/>
        <v>NR</v>
      </c>
      <c r="AF85" s="112" t="s">
        <v>499</v>
      </c>
      <c r="AG85" s="122" t="str">
        <f t="shared" si="78"/>
        <v>NR</v>
      </c>
      <c r="AH85" s="112" t="s">
        <v>499</v>
      </c>
      <c r="AI85" s="122" t="str">
        <f t="shared" si="79"/>
        <v>NR</v>
      </c>
      <c r="JG85" s="122" t="str">
        <f t="shared" si="80"/>
        <v>Database Analysis</v>
      </c>
      <c r="JH85" s="122" t="str">
        <f t="shared" si="80"/>
        <v>Connect® MM - The Multiple Myeloma Disease Registry</v>
      </c>
      <c r="JI85" s="122" t="str">
        <f t="shared" si="80"/>
        <v>US</v>
      </c>
      <c r="JJ85" s="122" t="str">
        <f t="shared" si="80"/>
        <v>Epidemiology, Treatment patterns</v>
      </c>
      <c r="JM85" s="133" t="str">
        <f t="shared" si="81"/>
        <v>See Supplemental Figure 1 in  Lee_BCJ_2021 for treatment patterns (values are not reported)</v>
      </c>
      <c r="JN85" s="130" t="str">
        <f t="shared" si="81"/>
        <v>NDMM patients who received high-dose chemotherapy and ASCT:
Overall: 39%
aged ≥85 years: none
aged 75-84 years: 4% 
aged &lt; 65 years: 61% 
aged 65-74 years: 37%</v>
      </c>
      <c r="JO85" s="112" t="s">
        <v>499</v>
      </c>
      <c r="JP85" s="122" t="str">
        <f t="shared" si="82"/>
        <v>NR</v>
      </c>
      <c r="JQ85" s="112" t="s">
        <v>499</v>
      </c>
      <c r="JR85" s="112" t="s">
        <v>499</v>
      </c>
      <c r="JS85" s="112" t="s">
        <v>499</v>
      </c>
      <c r="JT85" s="112" t="s">
        <v>499</v>
      </c>
      <c r="JU85" s="112" t="s">
        <v>499</v>
      </c>
      <c r="JV85" s="112" t="s">
        <v>499</v>
      </c>
      <c r="JW85" s="112" t="s">
        <v>499</v>
      </c>
      <c r="KJ85" s="120" t="str">
        <f t="shared" si="83"/>
        <v>PFS</v>
      </c>
      <c r="KK85" s="112" t="s">
        <v>499</v>
      </c>
      <c r="KL85" s="120" t="str">
        <f t="shared" si="84"/>
        <v>NR</v>
      </c>
      <c r="KM85" s="112" t="s">
        <v>499</v>
      </c>
      <c r="KN85" s="112" t="s">
        <v>499</v>
      </c>
      <c r="KO85" s="112" t="s">
        <v>499</v>
      </c>
      <c r="KP85" s="112" t="s">
        <v>499</v>
      </c>
      <c r="KQ85" s="112" t="s">
        <v>499</v>
      </c>
      <c r="KR85" s="112" t="s">
        <v>499</v>
      </c>
      <c r="KS85" s="112" t="s">
        <v>499</v>
      </c>
      <c r="LW85" s="112" t="s">
        <v>499</v>
      </c>
      <c r="LX85" s="112" t="s">
        <v>499</v>
      </c>
      <c r="LY85" s="112" t="s">
        <v>499</v>
      </c>
      <c r="LZ85" s="112" t="s">
        <v>499</v>
      </c>
      <c r="MA85" s="112" t="s">
        <v>499</v>
      </c>
      <c r="MB85" s="112" t="s">
        <v>499</v>
      </c>
      <c r="MC85" s="112" t="s">
        <v>499</v>
      </c>
      <c r="ME85" s="112" t="s">
        <v>499</v>
      </c>
      <c r="MF85" s="112" t="s">
        <v>499</v>
      </c>
      <c r="MG85" s="112" t="s">
        <v>499</v>
      </c>
      <c r="MH85" s="112" t="s">
        <v>499</v>
      </c>
    </row>
    <row r="86" spans="1:346" ht="220.8" x14ac:dyDescent="0.3">
      <c r="A86" s="126">
        <v>4</v>
      </c>
      <c r="B86" s="143">
        <v>5</v>
      </c>
      <c r="C86" s="143" t="s">
        <v>682</v>
      </c>
      <c r="D86" s="201">
        <v>44939</v>
      </c>
      <c r="E86" s="127" t="s">
        <v>713</v>
      </c>
      <c r="F86" s="126" t="s">
        <v>684</v>
      </c>
      <c r="G86" s="145" t="s">
        <v>714</v>
      </c>
      <c r="H86" s="127" t="s">
        <v>715</v>
      </c>
      <c r="I86" s="145" t="s">
        <v>716</v>
      </c>
      <c r="J86" s="127" t="s">
        <v>717</v>
      </c>
      <c r="K86" s="137" t="s">
        <v>708</v>
      </c>
      <c r="L86" s="140" t="s">
        <v>718</v>
      </c>
      <c r="M86" s="127" t="s">
        <v>491</v>
      </c>
      <c r="N86" s="127" t="s">
        <v>719</v>
      </c>
      <c r="O86" s="127" t="s">
        <v>493</v>
      </c>
      <c r="P86" s="127" t="s">
        <v>720</v>
      </c>
      <c r="Q86" s="127" t="s">
        <v>495</v>
      </c>
      <c r="R86" s="127">
        <v>1</v>
      </c>
      <c r="S86" s="111" t="s">
        <v>712</v>
      </c>
      <c r="T86" s="112" t="s">
        <v>497</v>
      </c>
      <c r="AB86" s="112">
        <v>620</v>
      </c>
      <c r="AC86" s="127">
        <f>SUM(AB86:AB89)</f>
        <v>620</v>
      </c>
      <c r="AD86" s="118" t="s">
        <v>497</v>
      </c>
      <c r="AE86" s="127" t="s">
        <v>497</v>
      </c>
      <c r="AF86" s="112" t="s">
        <v>497</v>
      </c>
      <c r="AG86" s="127" t="s">
        <v>497</v>
      </c>
      <c r="AH86" s="112" t="s">
        <v>497</v>
      </c>
      <c r="AI86" s="127" t="s">
        <v>497</v>
      </c>
      <c r="JG86" s="127" t="s">
        <v>736</v>
      </c>
      <c r="JH86" s="127" t="s">
        <v>737</v>
      </c>
      <c r="JI86" s="127" t="s">
        <v>738</v>
      </c>
      <c r="JJ86" s="127" t="s">
        <v>431</v>
      </c>
      <c r="JM86" s="127" t="s">
        <v>497</v>
      </c>
      <c r="JN86" s="128" t="s">
        <v>751</v>
      </c>
      <c r="JO86" s="112" t="s">
        <v>497</v>
      </c>
      <c r="JP86" s="127" t="s">
        <v>497</v>
      </c>
      <c r="JQ86" s="112" t="s">
        <v>497</v>
      </c>
      <c r="JR86" s="112" t="s">
        <v>497</v>
      </c>
      <c r="JS86" s="112" t="s">
        <v>497</v>
      </c>
      <c r="JT86" s="112" t="s">
        <v>497</v>
      </c>
      <c r="JU86" s="112" t="s">
        <v>497</v>
      </c>
      <c r="JV86" s="112" t="s">
        <v>497</v>
      </c>
      <c r="JW86" s="112" t="s">
        <v>497</v>
      </c>
      <c r="KJ86" s="126" t="s">
        <v>532</v>
      </c>
      <c r="KK86" s="112" t="s">
        <v>497</v>
      </c>
      <c r="KL86" s="126" t="s">
        <v>497</v>
      </c>
      <c r="KM86" s="112" t="s">
        <v>497</v>
      </c>
      <c r="KN86" s="112" t="s">
        <v>497</v>
      </c>
      <c r="KO86" s="112" t="s">
        <v>497</v>
      </c>
      <c r="KP86" s="112" t="s">
        <v>497</v>
      </c>
      <c r="KQ86" s="112" t="s">
        <v>497</v>
      </c>
      <c r="KR86" s="112" t="s">
        <v>497</v>
      </c>
      <c r="KS86" s="112" t="s">
        <v>497</v>
      </c>
      <c r="LW86" s="112" t="s">
        <v>497</v>
      </c>
      <c r="LX86" s="112" t="s">
        <v>497</v>
      </c>
      <c r="LY86" s="112" t="s">
        <v>497</v>
      </c>
      <c r="LZ86" s="112" t="s">
        <v>497</v>
      </c>
      <c r="MA86" s="112" t="s">
        <v>497</v>
      </c>
      <c r="MB86" s="112" t="s">
        <v>497</v>
      </c>
      <c r="MC86" s="112" t="s">
        <v>497</v>
      </c>
      <c r="ME86" s="112" t="s">
        <v>497</v>
      </c>
      <c r="MF86" s="112" t="s">
        <v>497</v>
      </c>
      <c r="MG86" s="112" t="s">
        <v>497</v>
      </c>
      <c r="MH86" s="112" t="s">
        <v>497</v>
      </c>
    </row>
    <row r="87" spans="1:346" x14ac:dyDescent="0.3">
      <c r="A87" s="120"/>
      <c r="B87" s="144"/>
      <c r="C87" s="143"/>
      <c r="D87" s="202"/>
      <c r="E87" s="121"/>
      <c r="F87" s="120"/>
      <c r="G87" s="146"/>
      <c r="H87" s="121"/>
      <c r="I87" s="146"/>
      <c r="J87" s="121"/>
      <c r="K87" s="138" t="str">
        <f t="shared" ref="K87:K89" si="85">K86</f>
        <v>NCT01081028</v>
      </c>
      <c r="L87" s="141"/>
      <c r="M87" s="121" t="str">
        <f t="shared" ref="M87:R89" si="86">M86</f>
        <v>NDMM</v>
      </c>
      <c r="N87" s="121" t="str">
        <f t="shared" si="86"/>
        <v>NDMM with post-SCT maintenance</v>
      </c>
      <c r="O87" s="121" t="str">
        <f t="shared" si="86"/>
        <v>SCT-eligible</v>
      </c>
      <c r="P87" s="121" t="str">
        <f t="shared" si="86"/>
        <v>Adult patients with newly diagnosed with symptomatic MM within 60 days of enrollment in Connect®MM registry</v>
      </c>
      <c r="Q87" s="121" t="str">
        <f t="shared" si="86"/>
        <v>1 Line</v>
      </c>
      <c r="R87" s="121">
        <f t="shared" si="86"/>
        <v>1</v>
      </c>
      <c r="S87" s="112" t="s">
        <v>497</v>
      </c>
      <c r="T87" s="112" t="s">
        <v>497</v>
      </c>
      <c r="AB87" s="112" t="s">
        <v>497</v>
      </c>
      <c r="AC87" s="121">
        <f t="shared" ref="AC87:AC89" si="87">AC86</f>
        <v>620</v>
      </c>
      <c r="AD87" s="118" t="s">
        <v>497</v>
      </c>
      <c r="AE87" s="121" t="str">
        <f t="shared" ref="AE87:AE89" si="88">AE86</f>
        <v>NR</v>
      </c>
      <c r="AF87" s="112" t="s">
        <v>497</v>
      </c>
      <c r="AG87" s="121" t="str">
        <f t="shared" ref="AG87:AG89" si="89">AG86</f>
        <v>NR</v>
      </c>
      <c r="AH87" s="112" t="s">
        <v>497</v>
      </c>
      <c r="AI87" s="121" t="str">
        <f t="shared" ref="AI87:AI89" si="90">AI86</f>
        <v>NR</v>
      </c>
      <c r="JG87" s="121" t="str">
        <f t="shared" ref="JG87:JJ89" si="91">JG86</f>
        <v>Database Analysis</v>
      </c>
      <c r="JH87" s="121" t="str">
        <f t="shared" si="91"/>
        <v>Connect® MM - The Multiple Myeloma Disease Registry</v>
      </c>
      <c r="JI87" s="121" t="str">
        <f t="shared" si="91"/>
        <v>US</v>
      </c>
      <c r="JJ87" s="121" t="str">
        <f t="shared" si="91"/>
        <v>Epidemiology</v>
      </c>
      <c r="JM87" s="121" t="str">
        <f t="shared" ref="JM87:JN89" si="92">JM86</f>
        <v>NR</v>
      </c>
      <c r="JN87" s="129" t="str">
        <f t="shared" si="92"/>
        <v>33.2% of all NDMM patients received SCT
21.3% of all NDMM patients received SCT and maintenance therapy
64% of NDMM patients with SCT, received maintenance therapy</v>
      </c>
      <c r="JO87" s="112" t="s">
        <v>497</v>
      </c>
      <c r="JP87" s="121" t="str">
        <f t="shared" ref="JP87:JP89" si="93">JP86</f>
        <v>NR</v>
      </c>
      <c r="JQ87" s="112" t="s">
        <v>497</v>
      </c>
      <c r="JR87" s="112" t="s">
        <v>497</v>
      </c>
      <c r="JS87" s="112" t="s">
        <v>497</v>
      </c>
      <c r="JT87" s="112" t="s">
        <v>497</v>
      </c>
      <c r="JU87" s="112" t="s">
        <v>497</v>
      </c>
      <c r="JV87" s="112" t="s">
        <v>497</v>
      </c>
      <c r="JW87" s="112" t="s">
        <v>497</v>
      </c>
      <c r="KJ87" s="120" t="str">
        <f t="shared" ref="KJ87:KJ89" si="94">KJ86</f>
        <v>PFS</v>
      </c>
      <c r="KK87" s="112" t="s">
        <v>497</v>
      </c>
      <c r="KL87" s="120" t="str">
        <f t="shared" ref="KL87:KL89" si="95">KL86</f>
        <v>NR</v>
      </c>
      <c r="KM87" s="112" t="s">
        <v>497</v>
      </c>
      <c r="KN87" s="112" t="s">
        <v>497</v>
      </c>
      <c r="KO87" s="112" t="s">
        <v>497</v>
      </c>
      <c r="KP87" s="112" t="s">
        <v>497</v>
      </c>
      <c r="KQ87" s="112" t="s">
        <v>497</v>
      </c>
      <c r="KR87" s="112" t="s">
        <v>497</v>
      </c>
      <c r="KS87" s="112" t="s">
        <v>497</v>
      </c>
      <c r="LW87" s="112" t="s">
        <v>497</v>
      </c>
      <c r="LX87" s="112" t="s">
        <v>497</v>
      </c>
      <c r="LY87" s="112" t="s">
        <v>497</v>
      </c>
      <c r="LZ87" s="112" t="s">
        <v>497</v>
      </c>
      <c r="MA87" s="112" t="s">
        <v>497</v>
      </c>
      <c r="MB87" s="112" t="s">
        <v>497</v>
      </c>
      <c r="MC87" s="112" t="s">
        <v>497</v>
      </c>
      <c r="ME87" s="112" t="s">
        <v>497</v>
      </c>
      <c r="MF87" s="112" t="s">
        <v>497</v>
      </c>
      <c r="MG87" s="112" t="s">
        <v>497</v>
      </c>
      <c r="MH87" s="112" t="s">
        <v>497</v>
      </c>
    </row>
    <row r="88" spans="1:346" x14ac:dyDescent="0.3">
      <c r="A88" s="120"/>
      <c r="B88" s="144"/>
      <c r="C88" s="143"/>
      <c r="D88" s="202"/>
      <c r="E88" s="121"/>
      <c r="F88" s="120"/>
      <c r="G88" s="146"/>
      <c r="H88" s="121"/>
      <c r="I88" s="146"/>
      <c r="J88" s="121"/>
      <c r="K88" s="138" t="str">
        <f t="shared" si="85"/>
        <v>NCT01081028</v>
      </c>
      <c r="L88" s="141"/>
      <c r="M88" s="121" t="str">
        <f t="shared" si="86"/>
        <v>NDMM</v>
      </c>
      <c r="N88" s="121" t="str">
        <f t="shared" si="86"/>
        <v>NDMM with post-SCT maintenance</v>
      </c>
      <c r="O88" s="121" t="str">
        <f t="shared" si="86"/>
        <v>SCT-eligible</v>
      </c>
      <c r="P88" s="121" t="str">
        <f t="shared" si="86"/>
        <v>Adult patients with newly diagnosed with symptomatic MM within 60 days of enrollment in Connect®MM registry</v>
      </c>
      <c r="Q88" s="121" t="str">
        <f t="shared" si="86"/>
        <v>1 Line</v>
      </c>
      <c r="R88" s="121">
        <f t="shared" si="86"/>
        <v>1</v>
      </c>
      <c r="S88" s="112" t="s">
        <v>499</v>
      </c>
      <c r="T88" s="112" t="s">
        <v>499</v>
      </c>
      <c r="AB88" s="112" t="s">
        <v>499</v>
      </c>
      <c r="AC88" s="121">
        <f t="shared" si="87"/>
        <v>620</v>
      </c>
      <c r="AD88" s="118" t="s">
        <v>499</v>
      </c>
      <c r="AE88" s="121" t="str">
        <f t="shared" si="88"/>
        <v>NR</v>
      </c>
      <c r="AF88" s="112" t="s">
        <v>499</v>
      </c>
      <c r="AG88" s="121" t="str">
        <f t="shared" si="89"/>
        <v>NR</v>
      </c>
      <c r="AH88" s="112" t="s">
        <v>499</v>
      </c>
      <c r="AI88" s="121" t="str">
        <f t="shared" si="90"/>
        <v>NR</v>
      </c>
      <c r="JG88" s="121" t="str">
        <f t="shared" si="91"/>
        <v>Database Analysis</v>
      </c>
      <c r="JH88" s="121" t="str">
        <f t="shared" si="91"/>
        <v>Connect® MM - The Multiple Myeloma Disease Registry</v>
      </c>
      <c r="JI88" s="121" t="str">
        <f t="shared" si="91"/>
        <v>US</v>
      </c>
      <c r="JJ88" s="121" t="str">
        <f t="shared" si="91"/>
        <v>Epidemiology</v>
      </c>
      <c r="JM88" s="121" t="str">
        <f t="shared" si="92"/>
        <v>NR</v>
      </c>
      <c r="JN88" s="129" t="str">
        <f t="shared" si="92"/>
        <v>33.2% of all NDMM patients received SCT
21.3% of all NDMM patients received SCT and maintenance therapy
64% of NDMM patients with SCT, received maintenance therapy</v>
      </c>
      <c r="JO88" s="112" t="s">
        <v>499</v>
      </c>
      <c r="JP88" s="121" t="str">
        <f t="shared" si="93"/>
        <v>NR</v>
      </c>
      <c r="JQ88" s="112" t="s">
        <v>499</v>
      </c>
      <c r="JR88" s="112" t="s">
        <v>499</v>
      </c>
      <c r="JS88" s="112" t="s">
        <v>499</v>
      </c>
      <c r="JT88" s="112" t="s">
        <v>499</v>
      </c>
      <c r="JU88" s="112" t="s">
        <v>499</v>
      </c>
      <c r="JV88" s="112" t="s">
        <v>499</v>
      </c>
      <c r="JW88" s="112" t="s">
        <v>499</v>
      </c>
      <c r="KJ88" s="120" t="str">
        <f t="shared" si="94"/>
        <v>PFS</v>
      </c>
      <c r="KK88" s="112" t="s">
        <v>499</v>
      </c>
      <c r="KL88" s="120" t="str">
        <f t="shared" si="95"/>
        <v>NR</v>
      </c>
      <c r="KM88" s="112" t="s">
        <v>499</v>
      </c>
      <c r="KN88" s="112" t="s">
        <v>499</v>
      </c>
      <c r="KO88" s="112" t="s">
        <v>499</v>
      </c>
      <c r="KP88" s="112" t="s">
        <v>499</v>
      </c>
      <c r="KQ88" s="112" t="s">
        <v>499</v>
      </c>
      <c r="KR88" s="112" t="s">
        <v>499</v>
      </c>
      <c r="KS88" s="112" t="s">
        <v>499</v>
      </c>
      <c r="LW88" s="112" t="s">
        <v>499</v>
      </c>
      <c r="LX88" s="112" t="s">
        <v>499</v>
      </c>
      <c r="LY88" s="112" t="s">
        <v>499</v>
      </c>
      <c r="LZ88" s="112" t="s">
        <v>499</v>
      </c>
      <c r="MA88" s="112" t="s">
        <v>499</v>
      </c>
      <c r="MB88" s="112" t="s">
        <v>499</v>
      </c>
      <c r="MC88" s="112" t="s">
        <v>499</v>
      </c>
      <c r="ME88" s="112" t="s">
        <v>499</v>
      </c>
      <c r="MF88" s="112" t="s">
        <v>499</v>
      </c>
      <c r="MG88" s="112" t="s">
        <v>499</v>
      </c>
      <c r="MH88" s="112" t="s">
        <v>499</v>
      </c>
    </row>
    <row r="89" spans="1:346" x14ac:dyDescent="0.3">
      <c r="A89" s="120"/>
      <c r="B89" s="144"/>
      <c r="C89" s="143"/>
      <c r="D89" s="203"/>
      <c r="E89" s="122"/>
      <c r="F89" s="120"/>
      <c r="G89" s="147"/>
      <c r="H89" s="122"/>
      <c r="I89" s="147"/>
      <c r="J89" s="122"/>
      <c r="K89" s="139" t="str">
        <f t="shared" si="85"/>
        <v>NCT01081028</v>
      </c>
      <c r="L89" s="142"/>
      <c r="M89" s="122" t="str">
        <f t="shared" si="86"/>
        <v>NDMM</v>
      </c>
      <c r="N89" s="122" t="str">
        <f t="shared" si="86"/>
        <v>NDMM with post-SCT maintenance</v>
      </c>
      <c r="O89" s="122" t="str">
        <f t="shared" si="86"/>
        <v>SCT-eligible</v>
      </c>
      <c r="P89" s="122" t="str">
        <f t="shared" si="86"/>
        <v>Adult patients with newly diagnosed with symptomatic MM within 60 days of enrollment in Connect®MM registry</v>
      </c>
      <c r="Q89" s="122" t="str">
        <f t="shared" si="86"/>
        <v>1 Line</v>
      </c>
      <c r="R89" s="122">
        <f t="shared" si="86"/>
        <v>1</v>
      </c>
      <c r="S89" s="112" t="s">
        <v>499</v>
      </c>
      <c r="T89" s="112" t="s">
        <v>499</v>
      </c>
      <c r="AB89" s="112" t="s">
        <v>499</v>
      </c>
      <c r="AC89" s="122">
        <f t="shared" si="87"/>
        <v>620</v>
      </c>
      <c r="AD89" s="118" t="s">
        <v>499</v>
      </c>
      <c r="AE89" s="122" t="str">
        <f t="shared" si="88"/>
        <v>NR</v>
      </c>
      <c r="AF89" s="112" t="s">
        <v>499</v>
      </c>
      <c r="AG89" s="122" t="str">
        <f t="shared" si="89"/>
        <v>NR</v>
      </c>
      <c r="AH89" s="112" t="s">
        <v>499</v>
      </c>
      <c r="AI89" s="122" t="str">
        <f t="shared" si="90"/>
        <v>NR</v>
      </c>
      <c r="JG89" s="122" t="str">
        <f t="shared" si="91"/>
        <v>Database Analysis</v>
      </c>
      <c r="JH89" s="122" t="str">
        <f t="shared" si="91"/>
        <v>Connect® MM - The Multiple Myeloma Disease Registry</v>
      </c>
      <c r="JI89" s="122" t="str">
        <f t="shared" si="91"/>
        <v>US</v>
      </c>
      <c r="JJ89" s="122" t="str">
        <f t="shared" si="91"/>
        <v>Epidemiology</v>
      </c>
      <c r="JM89" s="122" t="str">
        <f t="shared" si="92"/>
        <v>NR</v>
      </c>
      <c r="JN89" s="130" t="str">
        <f t="shared" si="92"/>
        <v>33.2% of all NDMM patients received SCT
21.3% of all NDMM patients received SCT and maintenance therapy
64% of NDMM patients with SCT, received maintenance therapy</v>
      </c>
      <c r="JO89" s="112" t="s">
        <v>499</v>
      </c>
      <c r="JP89" s="122" t="str">
        <f t="shared" si="93"/>
        <v>NR</v>
      </c>
      <c r="JQ89" s="112" t="s">
        <v>499</v>
      </c>
      <c r="JR89" s="112" t="s">
        <v>499</v>
      </c>
      <c r="JS89" s="112" t="s">
        <v>499</v>
      </c>
      <c r="JT89" s="112" t="s">
        <v>499</v>
      </c>
      <c r="JU89" s="112" t="s">
        <v>499</v>
      </c>
      <c r="JV89" s="112" t="s">
        <v>499</v>
      </c>
      <c r="JW89" s="112" t="s">
        <v>499</v>
      </c>
      <c r="KJ89" s="120" t="str">
        <f t="shared" si="94"/>
        <v>PFS</v>
      </c>
      <c r="KK89" s="112" t="s">
        <v>499</v>
      </c>
      <c r="KL89" s="120" t="str">
        <f t="shared" si="95"/>
        <v>NR</v>
      </c>
      <c r="KM89" s="112" t="s">
        <v>499</v>
      </c>
      <c r="KN89" s="112" t="s">
        <v>499</v>
      </c>
      <c r="KO89" s="112" t="s">
        <v>499</v>
      </c>
      <c r="KP89" s="112" t="s">
        <v>499</v>
      </c>
      <c r="KQ89" s="112" t="s">
        <v>499</v>
      </c>
      <c r="KR89" s="112" t="s">
        <v>499</v>
      </c>
      <c r="KS89" s="112" t="s">
        <v>499</v>
      </c>
      <c r="LW89" s="112" t="s">
        <v>499</v>
      </c>
      <c r="LX89" s="112" t="s">
        <v>499</v>
      </c>
      <c r="LY89" s="112" t="s">
        <v>499</v>
      </c>
      <c r="LZ89" s="112" t="s">
        <v>499</v>
      </c>
      <c r="MA89" s="112" t="s">
        <v>499</v>
      </c>
      <c r="MB89" s="112" t="s">
        <v>499</v>
      </c>
      <c r="MC89" s="112" t="s">
        <v>499</v>
      </c>
      <c r="ME89" s="112" t="s">
        <v>499</v>
      </c>
      <c r="MF89" s="112" t="s">
        <v>499</v>
      </c>
      <c r="MG89" s="112" t="s">
        <v>499</v>
      </c>
      <c r="MH89" s="112" t="s">
        <v>499</v>
      </c>
    </row>
    <row r="90" spans="1:346" ht="27.6" x14ac:dyDescent="0.3">
      <c r="A90" s="126">
        <v>5</v>
      </c>
      <c r="B90" s="143">
        <v>6</v>
      </c>
      <c r="C90" s="143" t="s">
        <v>682</v>
      </c>
      <c r="D90" s="201">
        <v>44939</v>
      </c>
      <c r="E90" s="127" t="s">
        <v>721</v>
      </c>
      <c r="F90" s="126" t="s">
        <v>684</v>
      </c>
      <c r="G90" s="145" t="s">
        <v>722</v>
      </c>
      <c r="H90" s="127" t="s">
        <v>723</v>
      </c>
      <c r="I90" s="145" t="s">
        <v>724</v>
      </c>
      <c r="J90" s="127" t="s">
        <v>725</v>
      </c>
      <c r="K90" s="137" t="s">
        <v>497</v>
      </c>
      <c r="L90" s="140" t="s">
        <v>726</v>
      </c>
      <c r="M90" s="127" t="s">
        <v>491</v>
      </c>
      <c r="N90" s="127" t="s">
        <v>719</v>
      </c>
      <c r="O90" s="127" t="s">
        <v>493</v>
      </c>
      <c r="P90" s="127" t="s">
        <v>727</v>
      </c>
      <c r="Q90" s="127" t="s">
        <v>495</v>
      </c>
      <c r="R90" s="127">
        <v>2</v>
      </c>
      <c r="S90" s="112" t="s">
        <v>728</v>
      </c>
      <c r="T90" s="112" t="s">
        <v>497</v>
      </c>
      <c r="AB90" s="112">
        <f>21+16-6-5</f>
        <v>26</v>
      </c>
      <c r="AC90" s="127">
        <f>SUM(AB90:AB93)</f>
        <v>37</v>
      </c>
      <c r="AD90" s="118" t="s">
        <v>497</v>
      </c>
      <c r="AE90" s="127" t="s">
        <v>497</v>
      </c>
      <c r="AF90" s="118" t="s">
        <v>497</v>
      </c>
      <c r="AG90" s="127" t="s">
        <v>497</v>
      </c>
      <c r="AH90" s="118" t="s">
        <v>497</v>
      </c>
      <c r="AI90" s="127" t="s">
        <v>497</v>
      </c>
      <c r="JG90" s="127" t="s">
        <v>740</v>
      </c>
      <c r="JH90" s="127" t="s">
        <v>741</v>
      </c>
      <c r="JI90" s="127" t="s">
        <v>742</v>
      </c>
      <c r="JJ90" s="127" t="s">
        <v>743</v>
      </c>
      <c r="JM90" s="127" t="s">
        <v>747</v>
      </c>
      <c r="JN90" s="127" t="s">
        <v>752</v>
      </c>
      <c r="JO90" s="112">
        <v>26</v>
      </c>
      <c r="JP90" s="127">
        <f>SUM(JO90:JO93)</f>
        <v>37</v>
      </c>
      <c r="JQ90" s="112" t="s">
        <v>497</v>
      </c>
      <c r="JR90" s="112" t="s">
        <v>497</v>
      </c>
      <c r="JS90" s="112" t="s">
        <v>497</v>
      </c>
      <c r="JT90" s="112" t="s">
        <v>497</v>
      </c>
      <c r="JU90" s="112" t="s">
        <v>497</v>
      </c>
      <c r="JV90" s="112" t="s">
        <v>497</v>
      </c>
      <c r="JW90" s="112">
        <v>0.9</v>
      </c>
      <c r="KJ90" s="126" t="s">
        <v>532</v>
      </c>
      <c r="KK90" s="112" t="s">
        <v>497</v>
      </c>
      <c r="KL90" s="126" t="s">
        <v>497</v>
      </c>
      <c r="KM90" s="112" t="s">
        <v>497</v>
      </c>
      <c r="KN90" s="112" t="s">
        <v>497</v>
      </c>
      <c r="KO90" s="112" t="s">
        <v>497</v>
      </c>
      <c r="KP90" s="112" t="s">
        <v>497</v>
      </c>
      <c r="KQ90" s="112" t="s">
        <v>497</v>
      </c>
      <c r="KR90" s="112" t="s">
        <v>497</v>
      </c>
      <c r="KS90" s="112" t="s">
        <v>497</v>
      </c>
      <c r="LW90" s="112" t="s">
        <v>497</v>
      </c>
      <c r="LX90" s="112" t="s">
        <v>497</v>
      </c>
      <c r="LY90" s="112" t="s">
        <v>497</v>
      </c>
      <c r="LZ90" s="112" t="s">
        <v>497</v>
      </c>
      <c r="MA90" s="112" t="s">
        <v>497</v>
      </c>
      <c r="MB90" s="112" t="s">
        <v>497</v>
      </c>
      <c r="MC90" s="112" t="s">
        <v>497</v>
      </c>
      <c r="ME90" s="112">
        <v>26</v>
      </c>
      <c r="MF90" s="112" t="s">
        <v>497</v>
      </c>
      <c r="MG90" s="112" t="s">
        <v>497</v>
      </c>
      <c r="MH90" s="112" t="s">
        <v>497</v>
      </c>
    </row>
    <row r="91" spans="1:346" ht="55.2" x14ac:dyDescent="0.3">
      <c r="A91" s="120"/>
      <c r="B91" s="144"/>
      <c r="C91" s="143"/>
      <c r="D91" s="202"/>
      <c r="E91" s="121"/>
      <c r="F91" s="120"/>
      <c r="G91" s="146"/>
      <c r="H91" s="121"/>
      <c r="I91" s="146"/>
      <c r="J91" s="121"/>
      <c r="K91" s="138" t="str">
        <f t="shared" ref="K91:K93" si="96">K90</f>
        <v>NR</v>
      </c>
      <c r="L91" s="141"/>
      <c r="M91" s="121" t="str">
        <f t="shared" ref="M91:R93" si="97">M90</f>
        <v>NDMM</v>
      </c>
      <c r="N91" s="121" t="str">
        <f t="shared" si="97"/>
        <v>NDMM with post-SCT maintenance</v>
      </c>
      <c r="O91" s="121" t="str">
        <f t="shared" si="97"/>
        <v>SCT-eligible</v>
      </c>
      <c r="P91" s="121" t="str">
        <f t="shared" si="97"/>
        <v>Consecutive NDMM patients followed for at least 3 months (individuals with light-chain amyloidosis were included only if features of MM predominated)</v>
      </c>
      <c r="Q91" s="121" t="str">
        <f t="shared" si="97"/>
        <v>1 Line</v>
      </c>
      <c r="R91" s="121">
        <f t="shared" si="97"/>
        <v>2</v>
      </c>
      <c r="S91" s="113" t="s">
        <v>729</v>
      </c>
      <c r="T91" s="112" t="s">
        <v>497</v>
      </c>
      <c r="AB91" s="112">
        <f>6+5</f>
        <v>11</v>
      </c>
      <c r="AC91" s="121">
        <f t="shared" ref="AC91:AC93" si="98">AC90</f>
        <v>37</v>
      </c>
      <c r="AD91" s="118" t="s">
        <v>497</v>
      </c>
      <c r="AE91" s="121" t="str">
        <f t="shared" ref="AE91:AE93" si="99">AE90</f>
        <v>NR</v>
      </c>
      <c r="AF91" s="118" t="s">
        <v>497</v>
      </c>
      <c r="AG91" s="121" t="str">
        <f t="shared" ref="AG91:AG93" si="100">AG90</f>
        <v>NR</v>
      </c>
      <c r="AH91" s="118" t="s">
        <v>497</v>
      </c>
      <c r="AI91" s="121" t="str">
        <f t="shared" ref="AI91:AI93" si="101">AI90</f>
        <v>NR</v>
      </c>
      <c r="JG91" s="121" t="str">
        <f t="shared" ref="JG91:JJ93" si="102">JG90</f>
        <v>Prospective Single-center</v>
      </c>
      <c r="JH91" s="121" t="str">
        <f t="shared" si="102"/>
        <v>Centro de Hematología y Medicina Interna de Puebla</v>
      </c>
      <c r="JI91" s="121" t="str">
        <f t="shared" si="102"/>
        <v>Mexico</v>
      </c>
      <c r="JJ91" s="121" t="str">
        <f t="shared" si="102"/>
        <v>Epidemiology, Treatment patterns, Safety</v>
      </c>
      <c r="JM91" s="121" t="str">
        <f t="shared" ref="JM91:JN93" si="103">JM90</f>
        <v>All patients initially received thalidomide post-SCT maintenance therapy (n=37), however 11 patients (30%) became intolerant to thalidomide and were switched to lenalidomide (25 mg/day), receiving lenalidomide treatment for a median of 19 months.</v>
      </c>
      <c r="JN91" s="121" t="str">
        <f t="shared" si="103"/>
        <v>50.9% of all NDMM patients received transplantation, of which 67.3% received post-SCT maintenance therapy.
Among the 18 who could not be given maintenance, 10 had died, and 8 elected to employ other or no agents as post-HCT maintenance.</v>
      </c>
      <c r="JO91" s="112">
        <v>11</v>
      </c>
      <c r="JP91" s="121">
        <f t="shared" ref="JP91:JP93" si="104">JP90</f>
        <v>37</v>
      </c>
      <c r="JQ91" s="112" t="s">
        <v>497</v>
      </c>
      <c r="JR91" s="112" t="s">
        <v>497</v>
      </c>
      <c r="JS91" s="112" t="s">
        <v>497</v>
      </c>
      <c r="JT91" s="112" t="s">
        <v>497</v>
      </c>
      <c r="JU91" s="112" t="s">
        <v>497</v>
      </c>
      <c r="JV91" s="112" t="s">
        <v>497</v>
      </c>
      <c r="JW91" s="112" t="s">
        <v>497</v>
      </c>
      <c r="KJ91" s="120" t="str">
        <f t="shared" ref="KJ91:KJ93" si="105">KJ90</f>
        <v>PFS</v>
      </c>
      <c r="KK91" s="112" t="s">
        <v>497</v>
      </c>
      <c r="KL91" s="120" t="str">
        <f t="shared" ref="KL91:KL93" si="106">KL90</f>
        <v>NR</v>
      </c>
      <c r="KM91" s="112" t="s">
        <v>497</v>
      </c>
      <c r="KN91" s="112" t="s">
        <v>497</v>
      </c>
      <c r="KO91" s="112" t="s">
        <v>497</v>
      </c>
      <c r="KP91" s="112" t="s">
        <v>497</v>
      </c>
      <c r="KQ91" s="112" t="s">
        <v>497</v>
      </c>
      <c r="KR91" s="112" t="s">
        <v>497</v>
      </c>
      <c r="KS91" s="112" t="s">
        <v>497</v>
      </c>
      <c r="LW91" s="112" t="s">
        <v>497</v>
      </c>
      <c r="LX91" s="112" t="s">
        <v>497</v>
      </c>
      <c r="LY91" s="112" t="s">
        <v>497</v>
      </c>
      <c r="LZ91" s="112" t="s">
        <v>497</v>
      </c>
      <c r="MA91" s="112" t="s">
        <v>497</v>
      </c>
      <c r="MB91" s="112" t="s">
        <v>497</v>
      </c>
      <c r="MC91" s="112" t="s">
        <v>497</v>
      </c>
      <c r="ME91" s="112">
        <v>11</v>
      </c>
      <c r="MF91" s="112" t="s">
        <v>497</v>
      </c>
      <c r="MG91" s="112" t="s">
        <v>497</v>
      </c>
      <c r="MH91" s="112" t="s">
        <v>497</v>
      </c>
    </row>
    <row r="92" spans="1:346" x14ac:dyDescent="0.3">
      <c r="A92" s="120"/>
      <c r="B92" s="144"/>
      <c r="C92" s="143"/>
      <c r="D92" s="202"/>
      <c r="E92" s="121"/>
      <c r="F92" s="120"/>
      <c r="G92" s="146"/>
      <c r="H92" s="121"/>
      <c r="I92" s="146"/>
      <c r="J92" s="121"/>
      <c r="K92" s="138" t="str">
        <f t="shared" si="96"/>
        <v>NR</v>
      </c>
      <c r="L92" s="141"/>
      <c r="M92" s="121" t="str">
        <f t="shared" si="97"/>
        <v>NDMM</v>
      </c>
      <c r="N92" s="121" t="str">
        <f t="shared" si="97"/>
        <v>NDMM with post-SCT maintenance</v>
      </c>
      <c r="O92" s="121" t="str">
        <f t="shared" si="97"/>
        <v>SCT-eligible</v>
      </c>
      <c r="P92" s="121" t="str">
        <f t="shared" si="97"/>
        <v>Consecutive NDMM patients followed for at least 3 months (individuals with light-chain amyloidosis were included only if features of MM predominated)</v>
      </c>
      <c r="Q92" s="121" t="str">
        <f t="shared" si="97"/>
        <v>1 Line</v>
      </c>
      <c r="R92" s="121">
        <f t="shared" si="97"/>
        <v>2</v>
      </c>
      <c r="S92" s="112" t="s">
        <v>499</v>
      </c>
      <c r="T92" s="112" t="s">
        <v>499</v>
      </c>
      <c r="AB92" s="112" t="s">
        <v>499</v>
      </c>
      <c r="AC92" s="121">
        <f t="shared" si="98"/>
        <v>37</v>
      </c>
      <c r="AD92" s="112" t="s">
        <v>499</v>
      </c>
      <c r="AE92" s="121" t="str">
        <f t="shared" si="99"/>
        <v>NR</v>
      </c>
      <c r="AF92" s="112" t="s">
        <v>499</v>
      </c>
      <c r="AG92" s="121" t="str">
        <f t="shared" si="100"/>
        <v>NR</v>
      </c>
      <c r="AH92" s="112" t="s">
        <v>499</v>
      </c>
      <c r="AI92" s="121" t="str">
        <f t="shared" si="101"/>
        <v>NR</v>
      </c>
      <c r="JG92" s="121" t="str">
        <f t="shared" si="102"/>
        <v>Prospective Single-center</v>
      </c>
      <c r="JH92" s="121" t="str">
        <f t="shared" si="102"/>
        <v>Centro de Hematología y Medicina Interna de Puebla</v>
      </c>
      <c r="JI92" s="121" t="str">
        <f t="shared" si="102"/>
        <v>Mexico</v>
      </c>
      <c r="JJ92" s="121" t="str">
        <f t="shared" si="102"/>
        <v>Epidemiology, Treatment patterns, Safety</v>
      </c>
      <c r="JM92" s="121" t="str">
        <f t="shared" si="103"/>
        <v>All patients initially received thalidomide post-SCT maintenance therapy (n=37), however 11 patients (30%) became intolerant to thalidomide and were switched to lenalidomide (25 mg/day), receiving lenalidomide treatment for a median of 19 months.</v>
      </c>
      <c r="JN92" s="121" t="str">
        <f t="shared" si="103"/>
        <v>50.9% of all NDMM patients received transplantation, of which 67.3% received post-SCT maintenance therapy.
Among the 18 who could not be given maintenance, 10 had died, and 8 elected to employ other or no agents as post-HCT maintenance.</v>
      </c>
      <c r="JO92" s="112" t="s">
        <v>499</v>
      </c>
      <c r="JP92" s="121">
        <f t="shared" si="104"/>
        <v>37</v>
      </c>
      <c r="JQ92" s="112" t="s">
        <v>499</v>
      </c>
      <c r="JR92" s="112" t="s">
        <v>499</v>
      </c>
      <c r="JS92" s="112" t="s">
        <v>499</v>
      </c>
      <c r="JT92" s="112" t="s">
        <v>499</v>
      </c>
      <c r="JU92" s="112" t="s">
        <v>499</v>
      </c>
      <c r="JV92" s="112" t="s">
        <v>499</v>
      </c>
      <c r="JW92" s="112" t="s">
        <v>499</v>
      </c>
      <c r="KJ92" s="120" t="str">
        <f t="shared" si="105"/>
        <v>PFS</v>
      </c>
      <c r="KK92" s="112" t="s">
        <v>499</v>
      </c>
      <c r="KL92" s="120" t="str">
        <f t="shared" si="106"/>
        <v>NR</v>
      </c>
      <c r="KM92" s="112" t="s">
        <v>499</v>
      </c>
      <c r="KN92" s="112" t="s">
        <v>499</v>
      </c>
      <c r="KO92" s="112" t="s">
        <v>499</v>
      </c>
      <c r="KP92" s="112" t="s">
        <v>499</v>
      </c>
      <c r="KQ92" s="112" t="s">
        <v>499</v>
      </c>
      <c r="KR92" s="112" t="s">
        <v>499</v>
      </c>
      <c r="KS92" s="112" t="s">
        <v>499</v>
      </c>
      <c r="LW92" s="112" t="s">
        <v>499</v>
      </c>
      <c r="LX92" s="112" t="s">
        <v>499</v>
      </c>
      <c r="LY92" s="112" t="s">
        <v>499</v>
      </c>
      <c r="LZ92" s="112" t="s">
        <v>499</v>
      </c>
      <c r="MA92" s="112" t="s">
        <v>499</v>
      </c>
      <c r="MB92" s="112" t="s">
        <v>499</v>
      </c>
      <c r="MC92" s="112" t="s">
        <v>499</v>
      </c>
      <c r="ME92" s="112" t="s">
        <v>499</v>
      </c>
      <c r="MF92" s="112" t="s">
        <v>499</v>
      </c>
      <c r="MG92" s="112" t="s">
        <v>499</v>
      </c>
      <c r="MH92" s="112" t="s">
        <v>499</v>
      </c>
    </row>
    <row r="93" spans="1:346" x14ac:dyDescent="0.3">
      <c r="A93" s="120"/>
      <c r="B93" s="144"/>
      <c r="C93" s="143"/>
      <c r="D93" s="203"/>
      <c r="E93" s="122"/>
      <c r="F93" s="120"/>
      <c r="G93" s="147"/>
      <c r="H93" s="122"/>
      <c r="I93" s="147"/>
      <c r="J93" s="122"/>
      <c r="K93" s="139" t="str">
        <f t="shared" si="96"/>
        <v>NR</v>
      </c>
      <c r="L93" s="142"/>
      <c r="M93" s="122" t="str">
        <f t="shared" si="97"/>
        <v>NDMM</v>
      </c>
      <c r="N93" s="122" t="str">
        <f t="shared" si="97"/>
        <v>NDMM with post-SCT maintenance</v>
      </c>
      <c r="O93" s="122" t="str">
        <f t="shared" si="97"/>
        <v>SCT-eligible</v>
      </c>
      <c r="P93" s="122" t="str">
        <f t="shared" si="97"/>
        <v>Consecutive NDMM patients followed for at least 3 months (individuals with light-chain amyloidosis were included only if features of MM predominated)</v>
      </c>
      <c r="Q93" s="122" t="str">
        <f t="shared" si="97"/>
        <v>1 Line</v>
      </c>
      <c r="R93" s="122">
        <f t="shared" si="97"/>
        <v>2</v>
      </c>
      <c r="S93" s="112" t="s">
        <v>499</v>
      </c>
      <c r="T93" s="112" t="s">
        <v>499</v>
      </c>
      <c r="AB93" s="112" t="s">
        <v>499</v>
      </c>
      <c r="AC93" s="122">
        <f t="shared" si="98"/>
        <v>37</v>
      </c>
      <c r="AD93" s="112" t="s">
        <v>499</v>
      </c>
      <c r="AE93" s="122" t="str">
        <f t="shared" si="99"/>
        <v>NR</v>
      </c>
      <c r="AF93" s="112" t="s">
        <v>499</v>
      </c>
      <c r="AG93" s="122" t="str">
        <f t="shared" si="100"/>
        <v>NR</v>
      </c>
      <c r="AH93" s="112" t="s">
        <v>499</v>
      </c>
      <c r="AI93" s="122" t="str">
        <f t="shared" si="101"/>
        <v>NR</v>
      </c>
      <c r="JG93" s="122" t="str">
        <f t="shared" si="102"/>
        <v>Prospective Single-center</v>
      </c>
      <c r="JH93" s="122" t="str">
        <f t="shared" si="102"/>
        <v>Centro de Hematología y Medicina Interna de Puebla</v>
      </c>
      <c r="JI93" s="122" t="str">
        <f t="shared" si="102"/>
        <v>Mexico</v>
      </c>
      <c r="JJ93" s="122" t="str">
        <f t="shared" si="102"/>
        <v>Epidemiology, Treatment patterns, Safety</v>
      </c>
      <c r="JM93" s="122" t="str">
        <f t="shared" si="103"/>
        <v>All patients initially received thalidomide post-SCT maintenance therapy (n=37), however 11 patients (30%) became intolerant to thalidomide and were switched to lenalidomide (25 mg/day), receiving lenalidomide treatment for a median of 19 months.</v>
      </c>
      <c r="JN93" s="122" t="str">
        <f t="shared" si="103"/>
        <v>50.9% of all NDMM patients received transplantation, of which 67.3% received post-SCT maintenance therapy.
Among the 18 who could not be given maintenance, 10 had died, and 8 elected to employ other or no agents as post-HCT maintenance.</v>
      </c>
      <c r="JO93" s="112" t="s">
        <v>499</v>
      </c>
      <c r="JP93" s="122">
        <f t="shared" si="104"/>
        <v>37</v>
      </c>
      <c r="JQ93" s="112" t="s">
        <v>499</v>
      </c>
      <c r="JR93" s="112" t="s">
        <v>499</v>
      </c>
      <c r="JS93" s="112" t="s">
        <v>499</v>
      </c>
      <c r="JT93" s="112" t="s">
        <v>499</v>
      </c>
      <c r="JU93" s="112" t="s">
        <v>499</v>
      </c>
      <c r="JV93" s="112" t="s">
        <v>499</v>
      </c>
      <c r="JW93" s="112" t="s">
        <v>499</v>
      </c>
      <c r="KJ93" s="120" t="str">
        <f t="shared" si="105"/>
        <v>PFS</v>
      </c>
      <c r="KK93" s="112" t="s">
        <v>499</v>
      </c>
      <c r="KL93" s="120" t="str">
        <f t="shared" si="106"/>
        <v>NR</v>
      </c>
      <c r="KM93" s="112" t="s">
        <v>499</v>
      </c>
      <c r="KN93" s="112" t="s">
        <v>499</v>
      </c>
      <c r="KO93" s="112" t="s">
        <v>499</v>
      </c>
      <c r="KP93" s="112" t="s">
        <v>499</v>
      </c>
      <c r="KQ93" s="112" t="s">
        <v>499</v>
      </c>
      <c r="KR93" s="112" t="s">
        <v>499</v>
      </c>
      <c r="KS93" s="112" t="s">
        <v>499</v>
      </c>
      <c r="LW93" s="112" t="s">
        <v>499</v>
      </c>
      <c r="LX93" s="112" t="s">
        <v>499</v>
      </c>
      <c r="LY93" s="112" t="s">
        <v>499</v>
      </c>
      <c r="LZ93" s="112" t="s">
        <v>499</v>
      </c>
      <c r="MA93" s="112" t="s">
        <v>499</v>
      </c>
      <c r="MB93" s="112" t="s">
        <v>499</v>
      </c>
      <c r="MC93" s="112" t="s">
        <v>499</v>
      </c>
      <c r="ME93" s="112" t="s">
        <v>499</v>
      </c>
      <c r="MF93" s="112" t="s">
        <v>499</v>
      </c>
      <c r="MG93" s="112" t="s">
        <v>499</v>
      </c>
      <c r="MH93" s="112" t="s">
        <v>499</v>
      </c>
    </row>
  </sheetData>
  <mergeCells count="654">
    <mergeCell ref="CE18:CE21"/>
    <mergeCell ref="AI6:AI9"/>
    <mergeCell ref="AI18:AI21"/>
    <mergeCell ref="CB6:CB9"/>
    <mergeCell ref="CB10:CB13"/>
    <mergeCell ref="CB14:CB17"/>
    <mergeCell ref="CB18:CB21"/>
    <mergeCell ref="CY18:CY21"/>
    <mergeCell ref="DA18:DA21"/>
    <mergeCell ref="CY6:CY9"/>
    <mergeCell ref="DA6:DA9"/>
    <mergeCell ref="CY10:CY13"/>
    <mergeCell ref="DA10:DA13"/>
    <mergeCell ref="CY14:CY17"/>
    <mergeCell ref="DA14:DA17"/>
    <mergeCell ref="AC10:AC13"/>
    <mergeCell ref="AE10:AE13"/>
    <mergeCell ref="AG10:AG13"/>
    <mergeCell ref="AI10:AI13"/>
    <mergeCell ref="AC14:AC17"/>
    <mergeCell ref="AE14:AE17"/>
    <mergeCell ref="AG14:AG17"/>
    <mergeCell ref="AI14:AI17"/>
    <mergeCell ref="CE6:CE9"/>
    <mergeCell ref="CE10:CE13"/>
    <mergeCell ref="CE14:CE17"/>
    <mergeCell ref="AG6:AG9"/>
    <mergeCell ref="AC6:AC9"/>
    <mergeCell ref="AE6:AE9"/>
    <mergeCell ref="AC18:AC21"/>
    <mergeCell ref="AE18:AE21"/>
    <mergeCell ref="AG18:AG21"/>
    <mergeCell ref="H18:H21"/>
    <mergeCell ref="I18:I21"/>
    <mergeCell ref="J18:J21"/>
    <mergeCell ref="K18:K21"/>
    <mergeCell ref="L18:L21"/>
    <mergeCell ref="M18:M21"/>
    <mergeCell ref="O14:O17"/>
    <mergeCell ref="P14:P17"/>
    <mergeCell ref="N10:N13"/>
    <mergeCell ref="O10:O13"/>
    <mergeCell ref="P10:P13"/>
    <mergeCell ref="Q10:Q13"/>
    <mergeCell ref="P18:P21"/>
    <mergeCell ref="Q18:Q21"/>
    <mergeCell ref="R18:R21"/>
    <mergeCell ref="R10:R13"/>
    <mergeCell ref="N18:N21"/>
    <mergeCell ref="O18:O21"/>
    <mergeCell ref="Q6:Q9"/>
    <mergeCell ref="R6:R9"/>
    <mergeCell ref="E10:E13"/>
    <mergeCell ref="F10:F13"/>
    <mergeCell ref="A14:A17"/>
    <mergeCell ref="B14:B17"/>
    <mergeCell ref="C14:C17"/>
    <mergeCell ref="E14:E17"/>
    <mergeCell ref="F14:F17"/>
    <mergeCell ref="K6:K9"/>
    <mergeCell ref="Q14:Q17"/>
    <mergeCell ref="R14:R17"/>
    <mergeCell ref="J10:J13"/>
    <mergeCell ref="K10:K13"/>
    <mergeCell ref="L10:L13"/>
    <mergeCell ref="M10:M13"/>
    <mergeCell ref="M6:M9"/>
    <mergeCell ref="N6:N9"/>
    <mergeCell ref="O6:O9"/>
    <mergeCell ref="P6:P9"/>
    <mergeCell ref="L6:L9"/>
    <mergeCell ref="L14:L17"/>
    <mergeCell ref="M14:M17"/>
    <mergeCell ref="N14:N17"/>
    <mergeCell ref="G18:G21"/>
    <mergeCell ref="K14:K17"/>
    <mergeCell ref="G14:G17"/>
    <mergeCell ref="H14:H17"/>
    <mergeCell ref="I14:I17"/>
    <mergeCell ref="A18:A21"/>
    <mergeCell ref="B18:B21"/>
    <mergeCell ref="C18:C21"/>
    <mergeCell ref="E18:E21"/>
    <mergeCell ref="F18:F21"/>
    <mergeCell ref="J14:J17"/>
    <mergeCell ref="F22:F25"/>
    <mergeCell ref="G22:G25"/>
    <mergeCell ref="H22:H25"/>
    <mergeCell ref="I22:I25"/>
    <mergeCell ref="J22:J25"/>
    <mergeCell ref="A6:A9"/>
    <mergeCell ref="B6:B9"/>
    <mergeCell ref="C6:C9"/>
    <mergeCell ref="E6:E9"/>
    <mergeCell ref="A22:A25"/>
    <mergeCell ref="B22:B25"/>
    <mergeCell ref="C22:C25"/>
    <mergeCell ref="E22:E25"/>
    <mergeCell ref="J6:J9"/>
    <mergeCell ref="G10:G13"/>
    <mergeCell ref="H10:H13"/>
    <mergeCell ref="I10:I13"/>
    <mergeCell ref="F6:F9"/>
    <mergeCell ref="G6:G9"/>
    <mergeCell ref="H6:H9"/>
    <mergeCell ref="I6:I9"/>
    <mergeCell ref="A10:A13"/>
    <mergeCell ref="B10:B13"/>
    <mergeCell ref="C10:C13"/>
    <mergeCell ref="K30:K33"/>
    <mergeCell ref="L30:L33"/>
    <mergeCell ref="M30:M33"/>
    <mergeCell ref="P22:P25"/>
    <mergeCell ref="Q22:Q25"/>
    <mergeCell ref="R22:R25"/>
    <mergeCell ref="A26:A29"/>
    <mergeCell ref="B26:B29"/>
    <mergeCell ref="C26:C29"/>
    <mergeCell ref="E26:E29"/>
    <mergeCell ref="F26:F29"/>
    <mergeCell ref="G26:G29"/>
    <mergeCell ref="H26:H29"/>
    <mergeCell ref="I26:I29"/>
    <mergeCell ref="J26:J29"/>
    <mergeCell ref="K26:K29"/>
    <mergeCell ref="L26:L29"/>
    <mergeCell ref="M26:M29"/>
    <mergeCell ref="N26:N29"/>
    <mergeCell ref="K22:K25"/>
    <mergeCell ref="L22:L25"/>
    <mergeCell ref="M22:M25"/>
    <mergeCell ref="N22:N25"/>
    <mergeCell ref="O22:O25"/>
    <mergeCell ref="A30:A33"/>
    <mergeCell ref="B30:B33"/>
    <mergeCell ref="C30:C33"/>
    <mergeCell ref="E30:E33"/>
    <mergeCell ref="F30:F33"/>
    <mergeCell ref="G30:G33"/>
    <mergeCell ref="H30:H33"/>
    <mergeCell ref="I30:I33"/>
    <mergeCell ref="J30:J33"/>
    <mergeCell ref="G34:G37"/>
    <mergeCell ref="H34:H37"/>
    <mergeCell ref="I34:I37"/>
    <mergeCell ref="J34:J37"/>
    <mergeCell ref="K34:K37"/>
    <mergeCell ref="A34:A37"/>
    <mergeCell ref="B34:B37"/>
    <mergeCell ref="C34:C37"/>
    <mergeCell ref="E34:E37"/>
    <mergeCell ref="F34:F37"/>
    <mergeCell ref="Q34:Q37"/>
    <mergeCell ref="R34:R37"/>
    <mergeCell ref="AC22:AC25"/>
    <mergeCell ref="AE22:AE25"/>
    <mergeCell ref="AG22:AG25"/>
    <mergeCell ref="AC30:AC33"/>
    <mergeCell ref="AE30:AE33"/>
    <mergeCell ref="AG30:AG33"/>
    <mergeCell ref="L34:L37"/>
    <mergeCell ref="M34:M37"/>
    <mergeCell ref="N34:N37"/>
    <mergeCell ref="O34:O37"/>
    <mergeCell ref="P34:P37"/>
    <mergeCell ref="N30:N33"/>
    <mergeCell ref="O30:O33"/>
    <mergeCell ref="P30:P33"/>
    <mergeCell ref="Q30:Q33"/>
    <mergeCell ref="R30:R33"/>
    <mergeCell ref="O26:O29"/>
    <mergeCell ref="P26:P29"/>
    <mergeCell ref="Q26:Q29"/>
    <mergeCell ref="R26:R29"/>
    <mergeCell ref="AI30:AI33"/>
    <mergeCell ref="AC34:AC37"/>
    <mergeCell ref="AE34:AE37"/>
    <mergeCell ref="AG34:AG37"/>
    <mergeCell ref="AI34:AI37"/>
    <mergeCell ref="AI22:AI25"/>
    <mergeCell ref="AC26:AC29"/>
    <mergeCell ref="AE26:AE29"/>
    <mergeCell ref="AG26:AG29"/>
    <mergeCell ref="AI26:AI29"/>
    <mergeCell ref="CY34:CY37"/>
    <mergeCell ref="DA34:DA37"/>
    <mergeCell ref="CY22:CY25"/>
    <mergeCell ref="DA22:DA25"/>
    <mergeCell ref="CY26:CY29"/>
    <mergeCell ref="DA26:DA29"/>
    <mergeCell ref="CY30:CY33"/>
    <mergeCell ref="DA30:DA33"/>
    <mergeCell ref="CB22:CB25"/>
    <mergeCell ref="CB26:CB29"/>
    <mergeCell ref="CB30:CB33"/>
    <mergeCell ref="CB34:CB37"/>
    <mergeCell ref="CE22:CE25"/>
    <mergeCell ref="CE26:CE29"/>
    <mergeCell ref="CE30:CE33"/>
    <mergeCell ref="CE34:CE37"/>
    <mergeCell ref="A38:A41"/>
    <mergeCell ref="B38:B41"/>
    <mergeCell ref="C38:C41"/>
    <mergeCell ref="E38:E41"/>
    <mergeCell ref="F38:F41"/>
    <mergeCell ref="G38:G41"/>
    <mergeCell ref="H38:H41"/>
    <mergeCell ref="I38:I41"/>
    <mergeCell ref="J38:J41"/>
    <mergeCell ref="K38:K41"/>
    <mergeCell ref="L38:L41"/>
    <mergeCell ref="M38:M41"/>
    <mergeCell ref="N38:N41"/>
    <mergeCell ref="O38:O41"/>
    <mergeCell ref="P38:P41"/>
    <mergeCell ref="Q38:Q41"/>
    <mergeCell ref="R38:R41"/>
    <mergeCell ref="A42:A45"/>
    <mergeCell ref="B42:B45"/>
    <mergeCell ref="C42:C45"/>
    <mergeCell ref="E42:E45"/>
    <mergeCell ref="F42:F45"/>
    <mergeCell ref="G42:G45"/>
    <mergeCell ref="H42:H45"/>
    <mergeCell ref="I42:I45"/>
    <mergeCell ref="J42:J45"/>
    <mergeCell ref="K42:K45"/>
    <mergeCell ref="L42:L45"/>
    <mergeCell ref="M42:M45"/>
    <mergeCell ref="N42:N45"/>
    <mergeCell ref="O42:O45"/>
    <mergeCell ref="P42:P45"/>
    <mergeCell ref="Q42:Q45"/>
    <mergeCell ref="AC38:AC41"/>
    <mergeCell ref="AC50:AC53"/>
    <mergeCell ref="A50:A53"/>
    <mergeCell ref="B50:B53"/>
    <mergeCell ref="C50:C53"/>
    <mergeCell ref="E50:E53"/>
    <mergeCell ref="F50:F53"/>
    <mergeCell ref="G50:G53"/>
    <mergeCell ref="H50:H53"/>
    <mergeCell ref="I50:I53"/>
    <mergeCell ref="J50:J53"/>
    <mergeCell ref="R42:R45"/>
    <mergeCell ref="A46:A49"/>
    <mergeCell ref="B46:B49"/>
    <mergeCell ref="C46:C49"/>
    <mergeCell ref="E46:E49"/>
    <mergeCell ref="F46:F49"/>
    <mergeCell ref="G46:G49"/>
    <mergeCell ref="H46:H49"/>
    <mergeCell ref="I46:I49"/>
    <mergeCell ref="J46:J49"/>
    <mergeCell ref="K46:K49"/>
    <mergeCell ref="L46:L49"/>
    <mergeCell ref="M46:M49"/>
    <mergeCell ref="AC42:AC45"/>
    <mergeCell ref="AE42:AE45"/>
    <mergeCell ref="AG42:AG45"/>
    <mergeCell ref="AI42:AI45"/>
    <mergeCell ref="AC46:AC49"/>
    <mergeCell ref="AE46:AE49"/>
    <mergeCell ref="AG46:AG49"/>
    <mergeCell ref="AI46:AI49"/>
    <mergeCell ref="K50:K53"/>
    <mergeCell ref="L50:L53"/>
    <mergeCell ref="M50:M53"/>
    <mergeCell ref="N50:N53"/>
    <mergeCell ref="O50:O53"/>
    <mergeCell ref="P50:P53"/>
    <mergeCell ref="Q50:Q53"/>
    <mergeCell ref="R50:R53"/>
    <mergeCell ref="N46:N49"/>
    <mergeCell ref="O46:O49"/>
    <mergeCell ref="P46:P49"/>
    <mergeCell ref="Q46:Q49"/>
    <mergeCell ref="R46:R49"/>
    <mergeCell ref="AE50:AE53"/>
    <mergeCell ref="AG50:AG53"/>
    <mergeCell ref="AI50:AI53"/>
    <mergeCell ref="FR38:FR41"/>
    <mergeCell ref="FS38:FS41"/>
    <mergeCell ref="FR42:FR45"/>
    <mergeCell ref="FS42:FS45"/>
    <mergeCell ref="FR46:FR49"/>
    <mergeCell ref="FS46:FS49"/>
    <mergeCell ref="FR50:FR53"/>
    <mergeCell ref="FS50:FS53"/>
    <mergeCell ref="FJ38:FJ41"/>
    <mergeCell ref="FK38:FK41"/>
    <mergeCell ref="FL38:FL41"/>
    <mergeCell ref="FM38:FM41"/>
    <mergeCell ref="FJ42:FJ45"/>
    <mergeCell ref="FK42:FK45"/>
    <mergeCell ref="FL42:FL45"/>
    <mergeCell ref="FM42:FM45"/>
    <mergeCell ref="FJ46:FJ49"/>
    <mergeCell ref="FK46:FK49"/>
    <mergeCell ref="FL46:FL49"/>
    <mergeCell ref="FM46:FM49"/>
    <mergeCell ref="GP38:GP41"/>
    <mergeCell ref="GP42:GP45"/>
    <mergeCell ref="GP46:GP49"/>
    <mergeCell ref="GP50:GP53"/>
    <mergeCell ref="A54:A57"/>
    <mergeCell ref="B54:B57"/>
    <mergeCell ref="C54:C57"/>
    <mergeCell ref="E54:E57"/>
    <mergeCell ref="F54:F57"/>
    <mergeCell ref="G54:G57"/>
    <mergeCell ref="H54:H57"/>
    <mergeCell ref="I54:I57"/>
    <mergeCell ref="J54:J57"/>
    <mergeCell ref="D42:D45"/>
    <mergeCell ref="D46:D49"/>
    <mergeCell ref="D50:D53"/>
    <mergeCell ref="D54:D57"/>
    <mergeCell ref="FJ50:FJ53"/>
    <mergeCell ref="FK50:FK53"/>
    <mergeCell ref="FL50:FL53"/>
    <mergeCell ref="FM50:FM53"/>
    <mergeCell ref="AE38:AE41"/>
    <mergeCell ref="AG38:AG41"/>
    <mergeCell ref="AI38:AI41"/>
    <mergeCell ref="A58:A61"/>
    <mergeCell ref="B58:B61"/>
    <mergeCell ref="C58:C61"/>
    <mergeCell ref="E58:E61"/>
    <mergeCell ref="F58:F61"/>
    <mergeCell ref="G58:G61"/>
    <mergeCell ref="H58:H61"/>
    <mergeCell ref="I58:I61"/>
    <mergeCell ref="J58:J61"/>
    <mergeCell ref="D58:D61"/>
    <mergeCell ref="K62:K65"/>
    <mergeCell ref="L62:L65"/>
    <mergeCell ref="M62:M65"/>
    <mergeCell ref="N62:N65"/>
    <mergeCell ref="O62:O65"/>
    <mergeCell ref="P62:P65"/>
    <mergeCell ref="Q62:Q65"/>
    <mergeCell ref="R62:R65"/>
    <mergeCell ref="K54:K57"/>
    <mergeCell ref="L54:L57"/>
    <mergeCell ref="M54:M57"/>
    <mergeCell ref="N54:N57"/>
    <mergeCell ref="O54:O57"/>
    <mergeCell ref="P54:P57"/>
    <mergeCell ref="Q54:Q57"/>
    <mergeCell ref="R54:R57"/>
    <mergeCell ref="K58:K61"/>
    <mergeCell ref="L58:L61"/>
    <mergeCell ref="M58:M61"/>
    <mergeCell ref="N58:N61"/>
    <mergeCell ref="O58:O61"/>
    <mergeCell ref="P58:P61"/>
    <mergeCell ref="Q58:Q61"/>
    <mergeCell ref="A62:A65"/>
    <mergeCell ref="B62:B65"/>
    <mergeCell ref="C62:C65"/>
    <mergeCell ref="E62:E65"/>
    <mergeCell ref="F62:F65"/>
    <mergeCell ref="G62:G65"/>
    <mergeCell ref="H62:H65"/>
    <mergeCell ref="I62:I65"/>
    <mergeCell ref="J62:J65"/>
    <mergeCell ref="D62:D65"/>
    <mergeCell ref="A66:A69"/>
    <mergeCell ref="B66:B69"/>
    <mergeCell ref="C66:C69"/>
    <mergeCell ref="E66:E69"/>
    <mergeCell ref="F66:F69"/>
    <mergeCell ref="G66:G69"/>
    <mergeCell ref="H66:H69"/>
    <mergeCell ref="I66:I69"/>
    <mergeCell ref="J66:J69"/>
    <mergeCell ref="D66:D69"/>
    <mergeCell ref="K66:K69"/>
    <mergeCell ref="L66:L69"/>
    <mergeCell ref="M66:M69"/>
    <mergeCell ref="N66:N69"/>
    <mergeCell ref="O66:O69"/>
    <mergeCell ref="P66:P69"/>
    <mergeCell ref="Q66:Q69"/>
    <mergeCell ref="R66:R69"/>
    <mergeCell ref="A70:A73"/>
    <mergeCell ref="B70:B73"/>
    <mergeCell ref="C70:C73"/>
    <mergeCell ref="E70:E73"/>
    <mergeCell ref="F70:F73"/>
    <mergeCell ref="G70:G73"/>
    <mergeCell ref="H70:H73"/>
    <mergeCell ref="I70:I73"/>
    <mergeCell ref="J70:J73"/>
    <mergeCell ref="K70:K73"/>
    <mergeCell ref="L70:L73"/>
    <mergeCell ref="M70:M73"/>
    <mergeCell ref="N70:N73"/>
    <mergeCell ref="O70:O73"/>
    <mergeCell ref="P70:P73"/>
    <mergeCell ref="Q70:Q73"/>
    <mergeCell ref="R70:R73"/>
    <mergeCell ref="AC54:AC57"/>
    <mergeCell ref="AE54:AE57"/>
    <mergeCell ref="AG54:AG57"/>
    <mergeCell ref="AI54:AI57"/>
    <mergeCell ref="AC58:AC61"/>
    <mergeCell ref="AE58:AE61"/>
    <mergeCell ref="AG58:AG61"/>
    <mergeCell ref="AI58:AI61"/>
    <mergeCell ref="AC62:AC65"/>
    <mergeCell ref="AE62:AE65"/>
    <mergeCell ref="AG62:AG65"/>
    <mergeCell ref="AI62:AI65"/>
    <mergeCell ref="AC66:AC69"/>
    <mergeCell ref="AE66:AE69"/>
    <mergeCell ref="AG66:AG69"/>
    <mergeCell ref="AI66:AI69"/>
    <mergeCell ref="AC70:AC73"/>
    <mergeCell ref="AE70:AE73"/>
    <mergeCell ref="AG70:AG73"/>
    <mergeCell ref="AI70:AI73"/>
    <mergeCell ref="R58:R61"/>
    <mergeCell ref="GZ66:GZ69"/>
    <mergeCell ref="HA66:HA69"/>
    <mergeCell ref="HB66:HB69"/>
    <mergeCell ref="HC66:HC69"/>
    <mergeCell ref="GZ70:GZ73"/>
    <mergeCell ref="HA70:HA73"/>
    <mergeCell ref="HB70:HB73"/>
    <mergeCell ref="HC70:HC73"/>
    <mergeCell ref="HG54:HG57"/>
    <mergeCell ref="HG62:HG65"/>
    <mergeCell ref="HG70:HG73"/>
    <mergeCell ref="GZ54:GZ57"/>
    <mergeCell ref="HA54:HA57"/>
    <mergeCell ref="HB54:HB57"/>
    <mergeCell ref="HC54:HC57"/>
    <mergeCell ref="GZ58:GZ61"/>
    <mergeCell ref="HA58:HA61"/>
    <mergeCell ref="HB58:HB61"/>
    <mergeCell ref="HC58:HC61"/>
    <mergeCell ref="GZ62:GZ65"/>
    <mergeCell ref="HA62:HA65"/>
    <mergeCell ref="HB62:HB65"/>
    <mergeCell ref="HC62:HC65"/>
    <mergeCell ref="HH54:HH57"/>
    <mergeCell ref="HI54:HI57"/>
    <mergeCell ref="HM54:HM57"/>
    <mergeCell ref="HN54:HN57"/>
    <mergeCell ref="HG58:HG61"/>
    <mergeCell ref="HH58:HH61"/>
    <mergeCell ref="HI58:HI61"/>
    <mergeCell ref="HM58:HM61"/>
    <mergeCell ref="HN58:HN61"/>
    <mergeCell ref="HH62:HH65"/>
    <mergeCell ref="HI62:HI65"/>
    <mergeCell ref="HM62:HM65"/>
    <mergeCell ref="HN62:HN65"/>
    <mergeCell ref="HG66:HG69"/>
    <mergeCell ref="HH66:HH69"/>
    <mergeCell ref="HI66:HI69"/>
    <mergeCell ref="HM66:HM69"/>
    <mergeCell ref="HN66:HN69"/>
    <mergeCell ref="HH70:HH73"/>
    <mergeCell ref="HI70:HI73"/>
    <mergeCell ref="HM70:HM73"/>
    <mergeCell ref="HN70:HN73"/>
    <mergeCell ref="IL54:IL57"/>
    <mergeCell ref="IM54:IM57"/>
    <mergeCell ref="IN54:IN57"/>
    <mergeCell ref="IO54:IO57"/>
    <mergeCell ref="IL58:IL61"/>
    <mergeCell ref="IM58:IM61"/>
    <mergeCell ref="IN58:IN61"/>
    <mergeCell ref="IO58:IO61"/>
    <mergeCell ref="IL62:IL65"/>
    <mergeCell ref="IM62:IM65"/>
    <mergeCell ref="IN62:IN65"/>
    <mergeCell ref="IO62:IO65"/>
    <mergeCell ref="IL66:IL69"/>
    <mergeCell ref="IM66:IM69"/>
    <mergeCell ref="IN66:IN69"/>
    <mergeCell ref="IO66:IO69"/>
    <mergeCell ref="IL70:IL73"/>
    <mergeCell ref="IM70:IM73"/>
    <mergeCell ref="IN70:IN73"/>
    <mergeCell ref="IO70:IO73"/>
    <mergeCell ref="A74:A77"/>
    <mergeCell ref="B74:B77"/>
    <mergeCell ref="C74:C77"/>
    <mergeCell ref="E74:E77"/>
    <mergeCell ref="F74:F77"/>
    <mergeCell ref="G74:G77"/>
    <mergeCell ref="H74:H77"/>
    <mergeCell ref="I74:I77"/>
    <mergeCell ref="J74:J77"/>
    <mergeCell ref="A78:A81"/>
    <mergeCell ref="B78:B81"/>
    <mergeCell ref="C78:C81"/>
    <mergeCell ref="E78:E81"/>
    <mergeCell ref="F78:F81"/>
    <mergeCell ref="G78:G81"/>
    <mergeCell ref="H78:H81"/>
    <mergeCell ref="I78:I81"/>
    <mergeCell ref="J78:J81"/>
    <mergeCell ref="K82:K85"/>
    <mergeCell ref="L82:L85"/>
    <mergeCell ref="M82:M85"/>
    <mergeCell ref="N82:N85"/>
    <mergeCell ref="O82:O85"/>
    <mergeCell ref="P82:P85"/>
    <mergeCell ref="Q82:Q85"/>
    <mergeCell ref="R82:R85"/>
    <mergeCell ref="K74:K77"/>
    <mergeCell ref="L74:L77"/>
    <mergeCell ref="M74:M77"/>
    <mergeCell ref="N74:N77"/>
    <mergeCell ref="O74:O77"/>
    <mergeCell ref="P74:P77"/>
    <mergeCell ref="Q74:Q77"/>
    <mergeCell ref="R74:R77"/>
    <mergeCell ref="K78:K81"/>
    <mergeCell ref="L78:L81"/>
    <mergeCell ref="M78:M81"/>
    <mergeCell ref="N78:N81"/>
    <mergeCell ref="O78:O81"/>
    <mergeCell ref="P78:P81"/>
    <mergeCell ref="Q78:Q81"/>
    <mergeCell ref="A82:A85"/>
    <mergeCell ref="B82:B85"/>
    <mergeCell ref="C82:C85"/>
    <mergeCell ref="E82:E85"/>
    <mergeCell ref="F82:F85"/>
    <mergeCell ref="G82:G85"/>
    <mergeCell ref="H82:H85"/>
    <mergeCell ref="I82:I85"/>
    <mergeCell ref="J82:J85"/>
    <mergeCell ref="K90:K93"/>
    <mergeCell ref="L90:L93"/>
    <mergeCell ref="M90:M93"/>
    <mergeCell ref="N90:N93"/>
    <mergeCell ref="O90:O93"/>
    <mergeCell ref="P90:P93"/>
    <mergeCell ref="Q90:Q93"/>
    <mergeCell ref="A86:A89"/>
    <mergeCell ref="B86:B89"/>
    <mergeCell ref="C86:C89"/>
    <mergeCell ref="E86:E89"/>
    <mergeCell ref="F86:F89"/>
    <mergeCell ref="G86:G89"/>
    <mergeCell ref="H86:H89"/>
    <mergeCell ref="I86:I89"/>
    <mergeCell ref="J86:J89"/>
    <mergeCell ref="A90:A93"/>
    <mergeCell ref="B90:B93"/>
    <mergeCell ref="C90:C93"/>
    <mergeCell ref="E90:E93"/>
    <mergeCell ref="F90:F93"/>
    <mergeCell ref="G90:G93"/>
    <mergeCell ref="H90:H93"/>
    <mergeCell ref="I90:I93"/>
    <mergeCell ref="J90:J93"/>
    <mergeCell ref="JG86:JG89"/>
    <mergeCell ref="K86:K89"/>
    <mergeCell ref="L86:L89"/>
    <mergeCell ref="M86:M89"/>
    <mergeCell ref="N86:N89"/>
    <mergeCell ref="O86:O89"/>
    <mergeCell ref="P86:P89"/>
    <mergeCell ref="Q86:Q89"/>
    <mergeCell ref="R86:R89"/>
    <mergeCell ref="R90:R93"/>
    <mergeCell ref="AC74:AC77"/>
    <mergeCell ref="AE74:AE77"/>
    <mergeCell ref="AG74:AG77"/>
    <mergeCell ref="AI74:AI77"/>
    <mergeCell ref="AC78:AC81"/>
    <mergeCell ref="AE78:AE81"/>
    <mergeCell ref="AG78:AG81"/>
    <mergeCell ref="AI78:AI81"/>
    <mergeCell ref="AC82:AC85"/>
    <mergeCell ref="AE82:AE85"/>
    <mergeCell ref="AG82:AG85"/>
    <mergeCell ref="AI82:AI85"/>
    <mergeCell ref="AC86:AC89"/>
    <mergeCell ref="AE86:AE89"/>
    <mergeCell ref="AG86:AG89"/>
    <mergeCell ref="AI86:AI89"/>
    <mergeCell ref="AC90:AC93"/>
    <mergeCell ref="AE90:AE93"/>
    <mergeCell ref="AG90:AG93"/>
    <mergeCell ref="AI90:AI93"/>
    <mergeCell ref="R78:R81"/>
    <mergeCell ref="JH86:JH89"/>
    <mergeCell ref="JI86:JI89"/>
    <mergeCell ref="JJ86:JJ89"/>
    <mergeCell ref="JG90:JG93"/>
    <mergeCell ref="JH90:JH93"/>
    <mergeCell ref="JI90:JI93"/>
    <mergeCell ref="JJ90:JJ93"/>
    <mergeCell ref="JM74:JM77"/>
    <mergeCell ref="JM78:JM81"/>
    <mergeCell ref="JM82:JM85"/>
    <mergeCell ref="JM86:JM89"/>
    <mergeCell ref="JM90:JM93"/>
    <mergeCell ref="JG74:JG77"/>
    <mergeCell ref="JH74:JH77"/>
    <mergeCell ref="JI74:JI77"/>
    <mergeCell ref="JJ74:JJ77"/>
    <mergeCell ref="JG78:JG81"/>
    <mergeCell ref="JH78:JH81"/>
    <mergeCell ref="JI78:JI81"/>
    <mergeCell ref="JJ78:JJ81"/>
    <mergeCell ref="JG82:JG85"/>
    <mergeCell ref="JH82:JH85"/>
    <mergeCell ref="JI82:JI85"/>
    <mergeCell ref="JJ82:JJ85"/>
    <mergeCell ref="JN74:JN77"/>
    <mergeCell ref="JN78:JN81"/>
    <mergeCell ref="JN82:JN85"/>
    <mergeCell ref="JN86:JN89"/>
    <mergeCell ref="JN90:JN93"/>
    <mergeCell ref="JP74:JP77"/>
    <mergeCell ref="JP78:JP81"/>
    <mergeCell ref="JP82:JP85"/>
    <mergeCell ref="JP86:JP89"/>
    <mergeCell ref="JP90:JP93"/>
    <mergeCell ref="KJ74:KJ77"/>
    <mergeCell ref="KL74:KL77"/>
    <mergeCell ref="KJ78:KJ81"/>
    <mergeCell ref="KL78:KL81"/>
    <mergeCell ref="KJ82:KJ85"/>
    <mergeCell ref="KL82:KL85"/>
    <mergeCell ref="KJ86:KJ89"/>
    <mergeCell ref="KL86:KL89"/>
    <mergeCell ref="KJ90:KJ93"/>
    <mergeCell ref="KL90:KL93"/>
    <mergeCell ref="D70:D73"/>
    <mergeCell ref="D74:D77"/>
    <mergeCell ref="D78:D81"/>
    <mergeCell ref="D82:D85"/>
    <mergeCell ref="D86:D89"/>
    <mergeCell ref="D90:D93"/>
    <mergeCell ref="D6:D9"/>
    <mergeCell ref="D10:D13"/>
    <mergeCell ref="D14:D17"/>
    <mergeCell ref="D18:D21"/>
    <mergeCell ref="D22:D25"/>
    <mergeCell ref="D26:D29"/>
    <mergeCell ref="D30:D33"/>
    <mergeCell ref="D34:D37"/>
    <mergeCell ref="D38:D41"/>
  </mergeCells>
  <phoneticPr fontId="24" type="noConversion"/>
  <conditionalFormatting sqref="A30:A37">
    <cfRule type="cellIs" dxfId="53" priority="140" operator="equal">
      <formula>"NA"</formula>
    </cfRule>
  </conditionalFormatting>
  <conditionalFormatting sqref="A6:C13">
    <cfRule type="cellIs" dxfId="52" priority="195" operator="equal">
      <formula>"NA"</formula>
    </cfRule>
  </conditionalFormatting>
  <conditionalFormatting sqref="A38:E53 G38:J53">
    <cfRule type="cellIs" dxfId="51" priority="70" operator="equal">
      <formula>"NA"</formula>
    </cfRule>
  </conditionalFormatting>
  <conditionalFormatting sqref="A74:G74 K74:T93">
    <cfRule type="cellIs" dxfId="50" priority="32" operator="equal">
      <formula>"NA"</formula>
    </cfRule>
  </conditionalFormatting>
  <conditionalFormatting sqref="A10:J37">
    <cfRule type="cellIs" dxfId="49" priority="142" operator="equal">
      <formula>"NA"</formula>
    </cfRule>
  </conditionalFormatting>
  <conditionalFormatting sqref="B86:J93">
    <cfRule type="cellIs" dxfId="48" priority="30" operator="equal">
      <formula>"NA"</formula>
    </cfRule>
  </conditionalFormatting>
  <conditionalFormatting sqref="D6:E9">
    <cfRule type="cellIs" dxfId="47" priority="1" operator="equal">
      <formula>"NA"</formula>
    </cfRule>
  </conditionalFormatting>
  <conditionalFormatting sqref="F6:J13">
    <cfRule type="cellIs" dxfId="46" priority="197" operator="equal">
      <formula>"NA"</formula>
    </cfRule>
  </conditionalFormatting>
  <conditionalFormatting sqref="F26:J37">
    <cfRule type="cellIs" dxfId="45" priority="141" operator="equal">
      <formula>"NA"</formula>
    </cfRule>
  </conditionalFormatting>
  <conditionalFormatting sqref="H74:J85 A75:C77 D75:G85 B78:C85 A78:A93">
    <cfRule type="cellIs" dxfId="44" priority="31" operator="equal">
      <formula>"NA"</formula>
    </cfRule>
  </conditionalFormatting>
  <conditionalFormatting sqref="K6:K73">
    <cfRule type="cellIs" dxfId="43" priority="38" operator="equal">
      <formula>"NA"</formula>
    </cfRule>
  </conditionalFormatting>
  <conditionalFormatting sqref="L22:P49">
    <cfRule type="cellIs" dxfId="42" priority="67" operator="equal">
      <formula>"NA"</formula>
    </cfRule>
  </conditionalFormatting>
  <conditionalFormatting sqref="L6:T37">
    <cfRule type="cellIs" dxfId="41" priority="154" operator="equal">
      <formula>"NA"</formula>
    </cfRule>
  </conditionalFormatting>
  <conditionalFormatting sqref="L50:T73 A54:J73">
    <cfRule type="cellIs" dxfId="40" priority="39" operator="equal">
      <formula>"NA"</formula>
    </cfRule>
  </conditionalFormatting>
  <conditionalFormatting sqref="Q30:T49">
    <cfRule type="cellIs" dxfId="39" priority="66" operator="equal">
      <formula>"NA"</formula>
    </cfRule>
  </conditionalFormatting>
  <conditionalFormatting sqref="AB47">
    <cfRule type="cellIs" dxfId="38" priority="51" operator="equal">
      <formula>"NA"</formula>
    </cfRule>
  </conditionalFormatting>
  <conditionalFormatting sqref="AB74:AB77">
    <cfRule type="cellIs" dxfId="37" priority="24" operator="equal">
      <formula>"NA"</formula>
    </cfRule>
  </conditionalFormatting>
  <conditionalFormatting sqref="AB6:AC17">
    <cfRule type="cellIs" dxfId="36" priority="184" operator="equal">
      <formula>"NA"</formula>
    </cfRule>
  </conditionalFormatting>
  <conditionalFormatting sqref="AB26:AE49">
    <cfRule type="cellIs" dxfId="35" priority="46" operator="equal">
      <formula>"NA"</formula>
    </cfRule>
  </conditionalFormatting>
  <conditionalFormatting sqref="AB18:AI37">
    <cfRule type="cellIs" dxfId="34" priority="134" operator="equal">
      <formula>"NA"</formula>
    </cfRule>
  </conditionalFormatting>
  <conditionalFormatting sqref="AB50:AI73">
    <cfRule type="cellIs" dxfId="33" priority="37" operator="equal">
      <formula>"NA"</formula>
    </cfRule>
  </conditionalFormatting>
  <conditionalFormatting sqref="AB74:AI93">
    <cfRule type="cellIs" dxfId="32" priority="29" operator="equal">
      <formula>"NA"</formula>
    </cfRule>
  </conditionalFormatting>
  <conditionalFormatting sqref="AD22:AE37">
    <cfRule type="cellIs" dxfId="31" priority="133" operator="equal">
      <formula>"NA"</formula>
    </cfRule>
  </conditionalFormatting>
  <conditionalFormatting sqref="AD6:AH13">
    <cfRule type="cellIs" dxfId="30" priority="181" operator="equal">
      <formula>"NA"</formula>
    </cfRule>
  </conditionalFormatting>
  <conditionalFormatting sqref="AF34:AF35">
    <cfRule type="cellIs" dxfId="29" priority="127" operator="equal">
      <formula>"NA"</formula>
    </cfRule>
  </conditionalFormatting>
  <conditionalFormatting sqref="AF38:AF49">
    <cfRule type="cellIs" dxfId="28" priority="49" operator="equal">
      <formula>"NA"</formula>
    </cfRule>
  </conditionalFormatting>
  <conditionalFormatting sqref="AF92:AF93">
    <cfRule type="cellIs" dxfId="27" priority="23" operator="equal">
      <formula>"NA"</formula>
    </cfRule>
  </conditionalFormatting>
  <conditionalFormatting sqref="AG22:AH49">
    <cfRule type="cellIs" dxfId="26" priority="47" operator="equal">
      <formula>"NA"</formula>
    </cfRule>
  </conditionalFormatting>
  <conditionalFormatting sqref="AG90:AH93">
    <cfRule type="cellIs" dxfId="25" priority="22" operator="equal">
      <formula>"NA"</formula>
    </cfRule>
  </conditionalFormatting>
  <conditionalFormatting sqref="AI6:AI9 AD10:AI17">
    <cfRule type="cellIs" dxfId="24" priority="188" operator="equal">
      <formula>"NA"</formula>
    </cfRule>
  </conditionalFormatting>
  <conditionalFormatting sqref="AI38:AI49">
    <cfRule type="cellIs" dxfId="23" priority="48" operator="equal">
      <formula>"NA"</formula>
    </cfRule>
  </conditionalFormatting>
  <conditionalFormatting sqref="CB6:CB37">
    <cfRule type="cellIs" dxfId="22" priority="114" operator="equal">
      <formula>"NA"</formula>
    </cfRule>
  </conditionalFormatting>
  <conditionalFormatting sqref="CD26:CD27">
    <cfRule type="cellIs" dxfId="21" priority="109" operator="equal">
      <formula>"NA"</formula>
    </cfRule>
  </conditionalFormatting>
  <conditionalFormatting sqref="CD30:CD31">
    <cfRule type="cellIs" dxfId="20" priority="103" operator="equal">
      <formula>"NA"</formula>
    </cfRule>
  </conditionalFormatting>
  <conditionalFormatting sqref="CD6:CL37">
    <cfRule type="cellIs" dxfId="19" priority="113" operator="equal">
      <formula>"NA"</formula>
    </cfRule>
  </conditionalFormatting>
  <conditionalFormatting sqref="CE10:CL13">
    <cfRule type="cellIs" dxfId="18" priority="175" operator="equal">
      <formula>"NA"</formula>
    </cfRule>
  </conditionalFormatting>
  <conditionalFormatting sqref="CE26:CL37">
    <cfRule type="cellIs" dxfId="17" priority="104" operator="equal">
      <formula>"NA"</formula>
    </cfRule>
  </conditionalFormatting>
  <conditionalFormatting sqref="CY6:DH37">
    <cfRule type="cellIs" dxfId="16" priority="87" operator="equal">
      <formula>"NA"</formula>
    </cfRule>
  </conditionalFormatting>
  <conditionalFormatting sqref="EL26:EQ27">
    <cfRule type="cellIs" dxfId="15" priority="80" operator="equal">
      <formula>"NA"</formula>
    </cfRule>
  </conditionalFormatting>
  <conditionalFormatting sqref="EL30:EQ31">
    <cfRule type="cellIs" dxfId="14" priority="74" operator="equal">
      <formula>"NA"</formula>
    </cfRule>
  </conditionalFormatting>
  <conditionalFormatting sqref="EL6:ER37">
    <cfRule type="cellIs" dxfId="13" priority="86" operator="equal">
      <formula>"NA"</formula>
    </cfRule>
  </conditionalFormatting>
  <conditionalFormatting sqref="EU26:EU37">
    <cfRule type="cellIs" dxfId="12" priority="71" operator="equal">
      <formula>"NA"</formula>
    </cfRule>
  </conditionalFormatting>
  <conditionalFormatting sqref="EU6:EX37">
    <cfRule type="cellIs" dxfId="11" priority="73" operator="equal">
      <formula>"NA"</formula>
    </cfRule>
  </conditionalFormatting>
  <conditionalFormatting sqref="FJ38:FM53">
    <cfRule type="cellIs" dxfId="10" priority="45" operator="equal">
      <formula>"NA"</formula>
    </cfRule>
  </conditionalFormatting>
  <conditionalFormatting sqref="FR38:FS53">
    <cfRule type="cellIs" dxfId="9" priority="42" operator="equal">
      <formula>"NA"</formula>
    </cfRule>
  </conditionalFormatting>
  <conditionalFormatting sqref="GP38:GS53">
    <cfRule type="cellIs" dxfId="8" priority="40" operator="equal">
      <formula>"NA"</formula>
    </cfRule>
  </conditionalFormatting>
  <conditionalFormatting sqref="GZ54:HC73">
    <cfRule type="cellIs" dxfId="7" priority="36" operator="equal">
      <formula>"NA"</formula>
    </cfRule>
  </conditionalFormatting>
  <conditionalFormatting sqref="HG54:HN73">
    <cfRule type="cellIs" dxfId="6" priority="34" operator="equal">
      <formula>"NA"</formula>
    </cfRule>
  </conditionalFormatting>
  <conditionalFormatting sqref="IL54:IO73">
    <cfRule type="cellIs" dxfId="5" priority="33" operator="equal">
      <formula>"NA"</formula>
    </cfRule>
  </conditionalFormatting>
  <conditionalFormatting sqref="JG74:JJ93">
    <cfRule type="cellIs" dxfId="4" priority="20" operator="equal">
      <formula>"NA"</formula>
    </cfRule>
  </conditionalFormatting>
  <conditionalFormatting sqref="JM74:JW93">
    <cfRule type="cellIs" dxfId="3" priority="9" operator="equal">
      <formula>"NA"</formula>
    </cfRule>
  </conditionalFormatting>
  <conditionalFormatting sqref="KJ74:KS93">
    <cfRule type="cellIs" dxfId="2" priority="5" operator="equal">
      <formula>"NA"</formula>
    </cfRule>
  </conditionalFormatting>
  <conditionalFormatting sqref="LW74:MC93">
    <cfRule type="cellIs" dxfId="1" priority="4" operator="equal">
      <formula>"NA"</formula>
    </cfRule>
  </conditionalFormatting>
  <conditionalFormatting sqref="ME74:MH93">
    <cfRule type="cellIs" dxfId="0" priority="2" operator="equal">
      <formula>"NA"</formula>
    </cfRule>
  </conditionalFormatting>
  <dataValidations count="11">
    <dataValidation allowBlank="1" showErrorMessage="1" sqref="FJ5:FK5" xr:uid="{DC1ACB79-189F-4F5A-9F97-B76C3DE0E8C0}"/>
    <dataValidation type="list" allowBlank="1" showInputMessage="1" showErrorMessage="1" sqref="C6:C53" xr:uid="{1D5A48AF-77FF-4D04-881C-EA04868E1B23}">
      <formula1>"Original, Subgroup, Original &amp; Update"</formula1>
    </dataValidation>
    <dataValidation type="list" allowBlank="1" showInputMessage="1" showErrorMessage="1" sqref="F6:F37" xr:uid="{9D9D8544-1ACB-48C6-82AB-6582ACBBB8AC}">
      <formula1>"Clinical, Quality of Life, Economic, Real-world Evidence"</formula1>
    </dataValidation>
    <dataValidation type="list" allowBlank="1" showInputMessage="1" showErrorMessage="1" sqref="Q6:Q61 Q70:Q93" xr:uid="{E7231F0D-06C0-4356-8379-9DA6E01EB727}">
      <formula1>"1 Line, 1+ Line, 2 Line, 2+ Line, 3+ Line, 3 Line, Adjuvant/Neoadjuvant, NR"</formula1>
    </dataValidation>
    <dataValidation type="list" allowBlank="1" showInputMessage="1" showErrorMessage="1" promptTitle="Drop-down list not exhaustive" sqref="CB6:CB37" xr:uid="{0792C7C0-7EC9-4FFC-99F2-92A14112671F}">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InputMessage="1" showErrorMessage="1" sqref="F38:F73" xr:uid="{39B37385-8806-4090-B55E-4656F824117E}">
      <formula1>"Interventional, Quality of Life, Economic, Real-World Evidence"</formula1>
    </dataValidation>
    <dataValidation type="list" allowBlank="1" showInputMessage="1" showErrorMessage="1" sqref="FJ38:FJ53" xr:uid="{1531BD76-24D9-41AA-B6DB-2F6B380DB2D7}">
      <formula1>"RCT, Single-arm, Prospective observational, Retrospective, Survey, CEA/CUA, Other, NR, NA"</formula1>
    </dataValidation>
    <dataValidation type="list" allowBlank="1" showInputMessage="1" showErrorMessage="1" sqref="GZ54:GZ73" xr:uid="{35558778-81F2-4B0B-8D91-FF822A7D96AE}">
      <formula1>"CEA/CUA,BIM,Cost/HCRU,HTA,ITC,Other,NA"</formula1>
    </dataValidation>
    <dataValidation type="list" allowBlank="1" showInputMessage="1" showErrorMessage="1" sqref="HC54:HC73" xr:uid="{2FCCCB26-B20E-4804-8ECD-96C81688D900}">
      <formula1>"Yes,No,NA"</formula1>
    </dataValidation>
    <dataValidation type="list" allowBlank="1" showInputMessage="1" showErrorMessage="1" sqref="F74:F93" xr:uid="{70AD9481-5CBC-4357-BCBE-9D983399BE7E}">
      <formula1>"Interventional, Quality of Life, Economic, Real-world Evidence"</formula1>
    </dataValidation>
    <dataValidation type="list" allowBlank="1" showInputMessage="1" showErrorMessage="1" sqref="AE82:AI85" xr:uid="{A867C883-867F-479E-A418-877376856A09}">
      <formula1>"Mean, Median, NR"</formula1>
    </dataValidation>
  </dataValidations>
  <hyperlinks>
    <hyperlink ref="L6" r:id="rId1" xr:uid="{A1D26E61-6517-4BAB-AE97-F1401453FEFE}"/>
    <hyperlink ref="L10" r:id="rId2" xr:uid="{A3611245-6D9D-4F6A-9C37-B7475D9614DA}"/>
    <hyperlink ref="L14" r:id="rId3" xr:uid="{BF486F06-8818-4935-84C1-5569A2CDA2A6}"/>
    <hyperlink ref="L18" r:id="rId4" xr:uid="{DE2EFC63-04E8-425C-969B-8FBD031C35E9}"/>
    <hyperlink ref="L22" r:id="rId5" xr:uid="{40882BF4-255E-435C-8103-2972E18BB98F}"/>
    <hyperlink ref="L26" r:id="rId6" xr:uid="{03CE0D12-E8FC-4FA6-ADBE-ED4C19E76F89}"/>
    <hyperlink ref="L30" r:id="rId7" xr:uid="{D829B1CB-45BE-4EFE-8A43-B25DDB47B35C}"/>
    <hyperlink ref="L34" r:id="rId8" xr:uid="{E0286F66-E00E-4F88-8D19-5CDF4894B895}"/>
    <hyperlink ref="L38" r:id="rId9" xr:uid="{FFCA493C-A4EB-492D-8EFA-10BAD5C1E5FC}"/>
    <hyperlink ref="L42" r:id="rId10" xr:uid="{91A41F42-D57E-48C0-97E0-4EF90BB3AFFB}"/>
    <hyperlink ref="L46" r:id="rId11" xr:uid="{FF3F97CA-1F10-40E4-9C3B-BF6C8E6EB7F2}"/>
    <hyperlink ref="L50" r:id="rId12" xr:uid="{969141ED-1BCD-4D8B-A748-13B620D01F21}"/>
    <hyperlink ref="L54" r:id="rId13" xr:uid="{82274968-62D9-4ED3-BA16-339995D0C6BD}"/>
    <hyperlink ref="L58" r:id="rId14" xr:uid="{6888B2A3-6050-477F-B589-19DDF00B0096}"/>
    <hyperlink ref="L62" r:id="rId15" xr:uid="{89938E84-8227-47EE-AED5-5EAE92716267}"/>
    <hyperlink ref="L66" r:id="rId16" xr:uid="{0B07E093-E73F-42D5-B134-A521B4CA4EAD}"/>
    <hyperlink ref="L70" r:id="rId17" xr:uid="{A6D97B95-716C-49C9-861A-C9CA9E6AD552}"/>
    <hyperlink ref="L74" r:id="rId18" xr:uid="{C5428B9F-C054-45AB-9994-3651BCF82B7B}"/>
    <hyperlink ref="L78" r:id="rId19" xr:uid="{66856FBE-8DDA-4FC7-8989-F17DA1F1E371}"/>
    <hyperlink ref="L82" r:id="rId20" xr:uid="{612BE55E-CCC7-43D0-8344-B8DB5890CA02}"/>
    <hyperlink ref="L86" r:id="rId21" xr:uid="{B35DF4DC-2A4F-49F4-8838-94E992091865}"/>
    <hyperlink ref="L90" r:id="rId22" xr:uid="{6583843D-108D-43C4-BA9A-02D76989AD73}"/>
  </hyperlinks>
  <pageMargins left="0.7" right="0.7" top="0.75" bottom="0.75" header="0.3" footer="0.3"/>
  <pageSetup paperSize="0" orientation="portrait" horizontalDpi="0" verticalDpi="0" copies="0"/>
  <legacy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2023-05-01T16:45:37Z</dcterms:modified>
</cp:coreProperties>
</file>