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telinc.sharepoint.com/sites/PSESoftwareDevelopment/Shared Documents/2. Maintenance/1. LiveSLR/Protocols/PRISMA/"/>
    </mc:Choice>
  </mc:AlternateContent>
  <xr:revisionPtr revIDLastSave="367" documentId="11_E5FD2216EF7FE0E50B065FB79DB1A17EC5E8101A" xr6:coauthVersionLast="47" xr6:coauthVersionMax="47" xr10:uidLastSave="{2336425D-02B6-4668-A26A-B36DFA06655B}"/>
  <bookViews>
    <workbookView xWindow="28680" yWindow="-120" windowWidth="29040" windowHeight="15990" xr2:uid="{00000000-000D-0000-FFFF-FFFF00000000}"/>
  </bookViews>
  <sheets>
    <sheet name="PRISMA Dec 2021" sheetId="6" r:id="rId1"/>
    <sheet name="PRISMA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APPENDIX_J._NICE_1">#REF!</definedName>
    <definedName name="_Toc479263032" localSheetId="1">#REF!</definedName>
    <definedName name="_Toc479263032">#REF!</definedName>
    <definedName name="AAABBB" localSheetId="1">#REF!</definedName>
    <definedName name="AAABBB">#REF!</definedName>
    <definedName name="aaasss" localSheetId="1">#REF!</definedName>
    <definedName name="aaasss">#REF!</definedName>
    <definedName name="abstract" localSheetId="1">[1]Sheet2!$A$2:$C$113</definedName>
    <definedName name="abstract">[1]Sheet2!$A$2:$C$113</definedName>
    <definedName name="Administration_Cost" localSheetId="1">#REF!</definedName>
    <definedName name="Administration_Cost">#REF!</definedName>
    <definedName name="AE_C" localSheetId="1">#REF!</definedName>
    <definedName name="AE_C">#REF!</definedName>
    <definedName name="AE_t" localSheetId="1">#REF!</definedName>
    <definedName name="AE_t">#REF!</definedName>
    <definedName name="AFA_PRICE" localSheetId="1">'[2]27-Budget Impact'!$E$61</definedName>
    <definedName name="AFA_PRICE">'[2]27-Budget Impact'!$E$61</definedName>
    <definedName name="AFL_PRICE" localSheetId="1">'[3]27-Budget Impact'!$D$71</definedName>
    <definedName name="AFL_PRICE">'[3]27-Budget Impact'!$D$71</definedName>
    <definedName name="ALK" localSheetId="1">'[4]12-Clinical Extrac ALK+'!$1:$1048576</definedName>
    <definedName name="ALK">'[4]12-Clinical Extrac ALK+'!$1:$1048576</definedName>
    <definedName name="ALKS_Dosage" localSheetId="1">#REF!</definedName>
    <definedName name="ALKS_Dosage">#REF!</definedName>
    <definedName name="AML_FLT3">'[5]Clin Extraction'!$1:$1048576</definedName>
    <definedName name="Annual_Growth_Rate" localSheetId="1">#REF!</definedName>
    <definedName name="Annual_Growth_Rate">#REF!</definedName>
    <definedName name="Annual_Growth_Rate_3L">#REF!</definedName>
    <definedName name="Annual_Inflation" localSheetId="1">#REF!</definedName>
    <definedName name="Annual_Inflation">#REF!</definedName>
    <definedName name="asdf" localSheetId="1">#REF!</definedName>
    <definedName name="asdf">#REF!</definedName>
    <definedName name="ASM_SLR" localSheetId="1">#REF!</definedName>
    <definedName name="ASM_SLR">#REF!</definedName>
    <definedName name="Average_Weight_of_Oncology_Patient" localSheetId="1">[6]Inputs!$B$18</definedName>
    <definedName name="Average_Weight_of_Oncology_Patient">[6]Inputs!$B$18</definedName>
    <definedName name="BCBM_CLIN" localSheetId="1">'[7]Clin-Extraction'!$1:$1048576</definedName>
    <definedName name="BCBM_CLIN">'[7]Clin-Extraction'!$1:$1048576</definedName>
    <definedName name="BCBM_RWE" localSheetId="1">'[7]RWE-Efficacy Extraction'!$1:$1048576</definedName>
    <definedName name="BCBM_RWE">'[7]RWE-Efficacy Extraction'!$1:$1048576</definedName>
    <definedName name="BEV_PRICE_MG" localSheetId="1">#REF!</definedName>
    <definedName name="BEV_PRICE_MG">#REF!</definedName>
    <definedName name="Bevacizumab_BiWeekly" localSheetId="1">[8]Inputs!#REF!</definedName>
    <definedName name="Bevacizumab_BiWeekly">[8]Inputs!#REF!</definedName>
    <definedName name="BI_2L" localSheetId="1">#REF!</definedName>
    <definedName name="BI_2L">#REF!</definedName>
    <definedName name="BI_BSA" localSheetId="1">#REF!</definedName>
    <definedName name="BI_BSA">#REF!</definedName>
    <definedName name="BI_Pop_Grow" localSheetId="1">#REF!</definedName>
    <definedName name="BI_Pop_Grow">#REF!</definedName>
    <definedName name="bob" localSheetId="1">[9]bob!$A$1:$K$672</definedName>
    <definedName name="bob">[9]bob!$A$1:$K$672</definedName>
    <definedName name="BSA" localSheetId="1">#REF!</definedName>
    <definedName name="BSA">#REF!</definedName>
    <definedName name="Burden_Ext" localSheetId="1">'[10]Burden-Data Extraction'!$1:$1048576</definedName>
    <definedName name="Burden_Ext">'[11]Burden-Data Extraction'!$1:$1048576</definedName>
    <definedName name="C_Cardiac_complications" localSheetId="1">'[12]9. Costs'!$D$10</definedName>
    <definedName name="C_Cardiac_complications">'[13]9. Costs'!$D$10</definedName>
    <definedName name="C_Flail_Chest" localSheetId="1">'[12]9. Costs'!$D$19</definedName>
    <definedName name="C_Flail_Chest">'[13]9. Costs'!$D$19</definedName>
    <definedName name="C_Hemothorax" localSheetId="1">'[12]9. Costs'!$D$17</definedName>
    <definedName name="C_Hemothorax">'[13]9. Costs'!$D$17</definedName>
    <definedName name="C_Hospital_day" localSheetId="1">'[12]9. Costs'!$D$24</definedName>
    <definedName name="C_Hospital_day">'[13]9. Costs'!$D$24</definedName>
    <definedName name="C_Hydrocephalus" localSheetId="1">'[12]9. Costs'!$D$15</definedName>
    <definedName name="C_Hydrocephalus">'[13]9. Costs'!$D$15</definedName>
    <definedName name="C_Intubation" localSheetId="1">'[12]9. Costs'!$D$20</definedName>
    <definedName name="C_Intubation">'[13]9. Costs'!$D$20</definedName>
    <definedName name="C_Lung_contusion" localSheetId="1">'[12]9. Costs'!$D$14</definedName>
    <definedName name="C_Lung_contusion">'[13]9. Costs'!$D$14</definedName>
    <definedName name="C_Mechanical_Ventilation" localSheetId="1">'[12]9. Costs'!$D$21</definedName>
    <definedName name="C_Mechanical_Ventilation">'[13]9. Costs'!$D$21</definedName>
    <definedName name="C_Pneumonia" localSheetId="1">'[12]9. Costs'!$D$9</definedName>
    <definedName name="C_Pneumonia">'[13]9. Costs'!$D$9</definedName>
    <definedName name="C_Pneumothorax" localSheetId="1">'[12]9. Costs'!$D$18</definedName>
    <definedName name="C_Pneumothorax">'[13]9. Costs'!$D$18</definedName>
    <definedName name="C_Respiratory_failure" localSheetId="1">'[12]9. Costs'!$D$11</definedName>
    <definedName name="C_Respiratory_failure">'[13]9. Costs'!$D$11</definedName>
    <definedName name="C_Rhabdomyolysis" localSheetId="1">'[12]9. Costs'!$D$13</definedName>
    <definedName name="C_Rhabdomyolysis">'[13]9. Costs'!$D$13</definedName>
    <definedName name="C_SAH" localSheetId="1">'[12]9. Costs'!$D$6</definedName>
    <definedName name="C_SAH">'[13]9. Costs'!$D$6</definedName>
    <definedName name="C_SCI" localSheetId="1">'[12]9. Costs'!$D$5</definedName>
    <definedName name="C_SCI">'[13]9. Costs'!$D$5</definedName>
    <definedName name="C_Sepsis" localSheetId="1">'[12]9. Costs'!$D$12</definedName>
    <definedName name="C_Sepsis">'[13]9. Costs'!$D$12</definedName>
    <definedName name="C_SIRS" localSheetId="1">'[12]9. Costs'!$D$7</definedName>
    <definedName name="C_SIRS">'[13]9. Costs'!$D$7</definedName>
    <definedName name="C_TBI" localSheetId="1">'[12]9. Costs'!$D$4</definedName>
    <definedName name="C_TBI">'[13]9. Costs'!$D$4</definedName>
    <definedName name="C_Vasospasm" localSheetId="1">'[12]9. Costs'!$D$16</definedName>
    <definedName name="C_Vasospasm">'[13]9. Costs'!$D$16</definedName>
    <definedName name="CAP_PRICE" localSheetId="1">'[3]27-Budget Impact'!$D$74</definedName>
    <definedName name="CAP_PRICE">'[3]27-Budget Impact'!$D$74</definedName>
    <definedName name="CAP_PRICE2" localSheetId="1">'[3]27-Budget Impact'!$D$75</definedName>
    <definedName name="CAP_PRICE2">'[3]27-Budget Impact'!$D$75</definedName>
    <definedName name="CAR_PRICE" localSheetId="1">#REF!</definedName>
    <definedName name="CAR_PRICE">#REF!</definedName>
    <definedName name="CAR_PRICE_MG" localSheetId="1">#REF!</definedName>
    <definedName name="CAR_PRICE_MG">#REF!</definedName>
    <definedName name="Citations" localSheetId="1">#REF!</definedName>
    <definedName name="Citations">#REF!</definedName>
    <definedName name="CLIN_CRC" localSheetId="1">'[3]Clinical Data Extrac'!$1:$1048576</definedName>
    <definedName name="CLIN_CRC">'[3]Clinical Data Extrac'!$1:$1048576</definedName>
    <definedName name="Clin_MDS" localSheetId="1">#REF!</definedName>
    <definedName name="Clin_MDS">#REF!</definedName>
    <definedName name="Clin_MM" localSheetId="1">#REF!</definedName>
    <definedName name="Clin_MM">#REF!</definedName>
    <definedName name="CLIN_RRMM_EXT">'[14]RRMM Clin - Data extraction'!$1:$1048576</definedName>
    <definedName name="CLINICAL" localSheetId="1">'[15]CLIN Extraction'!$1:$1048576</definedName>
    <definedName name="CLINICAL">'[16]CLIN Extraction'!$1:$1048576</definedName>
    <definedName name="ClinicalData" localSheetId="1">'[17]Clinical Extraction'!$1:$1048576</definedName>
    <definedName name="ClinicalData">'[17]Clinical Extraction'!$1:$1048576</definedName>
    <definedName name="Comp_acro" localSheetId="1">#REF!</definedName>
    <definedName name="Comp_acro">#REF!</definedName>
    <definedName name="Cost_28_ALKS" localSheetId="1">#REF!</definedName>
    <definedName name="Cost_28_ALKS">#REF!</definedName>
    <definedName name="Cost_28_DABTRAM" localSheetId="1">#REF!</definedName>
    <definedName name="Cost_28_DABTRAM">#REF!</definedName>
    <definedName name="Cost_28_IBR" localSheetId="1">#REF!</definedName>
    <definedName name="Cost_28_IBR">#REF!</definedName>
    <definedName name="Cost_28_IPI" localSheetId="1">#REF!+#REF!</definedName>
    <definedName name="Cost_28_IPI">#REF!+#REF!</definedName>
    <definedName name="COST_28_NIVO" localSheetId="1">#REF!</definedName>
    <definedName name="COST_28_NIVO">#REF!</definedName>
    <definedName name="COST_28_PEMBRO" localSheetId="1">#REF!</definedName>
    <definedName name="COST_28_PEMBRO">#REF!</definedName>
    <definedName name="Cost_28_TMZ" localSheetId="1">#REF!</definedName>
    <definedName name="Cost_28_TMZ">#REF!</definedName>
    <definedName name="Cost_28Days_ALKS">'[18]Budget Impact'!$Q$72</definedName>
    <definedName name="Cost_28Days_Doxorubicin">#REF!</definedName>
    <definedName name="Cost_28Days_Ipilimumab">'[18]Budget Impact'!$Q$75</definedName>
    <definedName name="Cost_28Days_NivolumabPlus">'[18]Budget Impact'!$Q$74</definedName>
    <definedName name="Cost_28Days_Paclitaxel">#REF!</definedName>
    <definedName name="Cost_28Days_Pembrolizumab">'[18]Budget Impact'!$Q$77</definedName>
    <definedName name="Cost_28Days_Topotecan">#REF!</definedName>
    <definedName name="Cost_28Days_Trametinib">'[18]Budget Impact'!$Q$79</definedName>
    <definedName name="Cost_BEV" localSheetId="1">#REF!</definedName>
    <definedName name="Cost_BEV">#REF!</definedName>
    <definedName name="Cost_CET" localSheetId="1">#REF!</definedName>
    <definedName name="Cost_CET">#REF!</definedName>
    <definedName name="Cost_FLU" localSheetId="1">#REF!</definedName>
    <definedName name="Cost_FLU">#REF!</definedName>
    <definedName name="Cost_FOLFIRI" localSheetId="1">#REF!</definedName>
    <definedName name="Cost_FOLFIRI">#REF!</definedName>
    <definedName name="Cost_IRI" localSheetId="1">#REF!</definedName>
    <definedName name="Cost_IRI">#REF!</definedName>
    <definedName name="Cost_LEU" localSheetId="1">#REF!</definedName>
    <definedName name="Cost_LEU">#REF!</definedName>
    <definedName name="Cost_NAP" localSheetId="1">#REF!</definedName>
    <definedName name="Cost_NAP">#REF!</definedName>
    <definedName name="Cost_NIVO" localSheetId="1">#REF!</definedName>
    <definedName name="Cost_NIVO">#REF!</definedName>
    <definedName name="Cost_Pack_ALKS" localSheetId="1">#REF!</definedName>
    <definedName name="Cost_Pack_ALKS">#REF!</definedName>
    <definedName name="Cost_Pack_BEV" localSheetId="1">#REF!</definedName>
    <definedName name="Cost_Pack_BEV">#REF!</definedName>
    <definedName name="Cost_Pack_CET" localSheetId="1">#REF!</definedName>
    <definedName name="Cost_Pack_CET">#REF!</definedName>
    <definedName name="Cost_Pack_DAB" localSheetId="1">#REF!</definedName>
    <definedName name="Cost_Pack_DAB">#REF!</definedName>
    <definedName name="Cost_Pack_Dabrafenib" localSheetId="1">#REF!</definedName>
    <definedName name="Cost_Pack_Dabrafenib">#REF!</definedName>
    <definedName name="Cost_Pack_FLU" localSheetId="1">#REF!</definedName>
    <definedName name="Cost_Pack_FLU">#REF!</definedName>
    <definedName name="Cost_Pack_IBR" localSheetId="1">#REF!</definedName>
    <definedName name="Cost_Pack_IBR">#REF!</definedName>
    <definedName name="Cost_Pack_IL2" localSheetId="1">'[19]Budget Impact'!$K$180</definedName>
    <definedName name="Cost_Pack_IL2">'[19]Budget Impact'!$K$180</definedName>
    <definedName name="Cost_Pack_IPI" localSheetId="1">#REF!</definedName>
    <definedName name="Cost_Pack_IPI">#REF!</definedName>
    <definedName name="Cost_Pack_Ipilimumab" localSheetId="1">#REF!</definedName>
    <definedName name="Cost_Pack_Ipilimumab">#REF!</definedName>
    <definedName name="Cost_Pack_IRI" localSheetId="1">#REF!</definedName>
    <definedName name="Cost_Pack_IRI">#REF!</definedName>
    <definedName name="Cost_Pack_LEU" localSheetId="1">#REF!</definedName>
    <definedName name="Cost_Pack_LEU">#REF!</definedName>
    <definedName name="Cost_Pack_NAP" localSheetId="1">#REF!</definedName>
    <definedName name="Cost_Pack_NAP">#REF!</definedName>
    <definedName name="Cost_Pack_NIVO" localSheetId="1">#REF!</definedName>
    <definedName name="Cost_Pack_NIVO">#REF!</definedName>
    <definedName name="Cost_Pack_Nivolumab" localSheetId="1">#REF!</definedName>
    <definedName name="Cost_Pack_Nivolumab">#REF!</definedName>
    <definedName name="Cost_Pack_NivolumabPlus" localSheetId="1">#REF!</definedName>
    <definedName name="Cost_Pack_NivolumabPlus">#REF!</definedName>
    <definedName name="Cost_Pack_Olaparib">#REF!</definedName>
    <definedName name="Cost_Pack_PAN" localSheetId="1">#REF!</definedName>
    <definedName name="Cost_Pack_PAN">#REF!</definedName>
    <definedName name="Cost_Pack_PEMBRO" localSheetId="1">#REF!</definedName>
    <definedName name="Cost_Pack_PEMBRO">#REF!</definedName>
    <definedName name="Cost_Pack_Pembrolizumab" localSheetId="1">#REF!</definedName>
    <definedName name="Cost_Pack_Pembrolizumab">#REF!</definedName>
    <definedName name="Cost_Pack_Temozolomide" localSheetId="1">#REF!</definedName>
    <definedName name="Cost_Pack_Temozolomide">#REF!</definedName>
    <definedName name="Cost_Pack_TMZ" localSheetId="1">#REF!</definedName>
    <definedName name="Cost_Pack_TMZ">#REF!</definedName>
    <definedName name="Cost_Pack_Topotecan">#REF!</definedName>
    <definedName name="Cost_Pack_TRAM" localSheetId="1">#REF!</definedName>
    <definedName name="Cost_Pack_TRAM">#REF!</definedName>
    <definedName name="Cost_Pack_Trametinib" localSheetId="1">#REF!</definedName>
    <definedName name="Cost_Pack_Trametinib">#REF!</definedName>
    <definedName name="Cost_Pack_ZIV" localSheetId="1">#REF!</definedName>
    <definedName name="Cost_Pack_ZIV">#REF!</definedName>
    <definedName name="Cost_PAN" localSheetId="1">#REF!</definedName>
    <definedName name="Cost_PAN">#REF!</definedName>
    <definedName name="Cost_PEMBRO" localSheetId="1">#REF!</definedName>
    <definedName name="Cost_PEMBRO">#REF!</definedName>
    <definedName name="Cost_Year" localSheetId="1">#REF!</definedName>
    <definedName name="Cost_Year">#REF!</definedName>
    <definedName name="Cost_ZIV" localSheetId="1">#REF!</definedName>
    <definedName name="Cost_ZIV">#REF!</definedName>
    <definedName name="Cost1" localSheetId="1">#REF!</definedName>
    <definedName name="Cost1">#REF!</definedName>
    <definedName name="Cost2" localSheetId="1">#REF!</definedName>
    <definedName name="Cost2">#REF!</definedName>
    <definedName name="CRC_Clin" localSheetId="1">'[20]Data Extraction'!$1:$1048576</definedName>
    <definedName name="CRC_Clin">'[20]Data Extraction'!$1:$1048576</definedName>
    <definedName name="CRC_Extraction" localSheetId="1">#REF!</definedName>
    <definedName name="CRC_Extraction">#REF!</definedName>
    <definedName name="Current_3L_Doxorubicin">#REF!</definedName>
    <definedName name="Current_Bevacizumab_FOLFIRI" localSheetId="1">#REF!</definedName>
    <definedName name="Current_Bevacizumab_FOLFIRI">#REF!</definedName>
    <definedName name="Current_Cetuximab_FOLFIRI" localSheetId="1">#REF!</definedName>
    <definedName name="Current_Cetuximab_FOLFIRI">#REF!</definedName>
    <definedName name="Current_Dabrafenib_Trametinib" localSheetId="1">#REF!</definedName>
    <definedName name="Current_Dabrafenib_Trametinib">#REF!</definedName>
    <definedName name="Current_FOLFIRI" localSheetId="1">#REF!</definedName>
    <definedName name="Current_FOLFIRI">#REF!</definedName>
    <definedName name="Current_Panitumumab_FOLFIRI" localSheetId="1">#REF!</definedName>
    <definedName name="Current_Panitumumab_FOLFIRI">#REF!</definedName>
    <definedName name="Current_Ziv_Aflibercept_FOLFIRI" localSheetId="1">#REF!</definedName>
    <definedName name="Current_Ziv_Aflibercept_FOLFIRI">#REF!</definedName>
    <definedName name="Cycle_28_days" localSheetId="1">#REF!</definedName>
    <definedName name="Cycle_28_days">#REF!</definedName>
    <definedName name="D_Administration_Cost" localSheetId="1">#REF!</definedName>
    <definedName name="D_Administration_Cost">#REF!</definedName>
    <definedName name="D_Annual_Growth_Rate" localSheetId="1">#REF!</definedName>
    <definedName name="D_Annual_Growth_Rate">#REF!</definedName>
    <definedName name="D_Annual_Inflation" localSheetId="1">#REF!</definedName>
    <definedName name="D_Annual_Inflation">#REF!</definedName>
    <definedName name="D_BSA" localSheetId="1">#REF!</definedName>
    <definedName name="D_BSA">#REF!</definedName>
    <definedName name="D_Cost_Pack_BEV" localSheetId="1">#REF!</definedName>
    <definedName name="D_Cost_Pack_BEV">#REF!</definedName>
    <definedName name="D_Cost_Pack_CET" localSheetId="1">#REF!</definedName>
    <definedName name="D_Cost_Pack_CET">#REF!</definedName>
    <definedName name="D_Cost_Pack_FLU" localSheetId="1">#REF!</definedName>
    <definedName name="D_Cost_Pack_FLU">#REF!</definedName>
    <definedName name="D_Cost_Pack_IRI" localSheetId="1">#REF!</definedName>
    <definedName name="D_Cost_Pack_IRI">#REF!</definedName>
    <definedName name="D_Cost_Pack_LEU" localSheetId="1">#REF!</definedName>
    <definedName name="D_Cost_Pack_LEU">#REF!</definedName>
    <definedName name="D_Cost_Pack_NAP" localSheetId="1">#REF!</definedName>
    <definedName name="D_Cost_Pack_NAP">#REF!</definedName>
    <definedName name="D_Cost_Pack_PAN" localSheetId="1">#REF!</definedName>
    <definedName name="D_Cost_Pack_PAN">#REF!</definedName>
    <definedName name="D_Cost_Pack_ZIV" localSheetId="1">#REF!</definedName>
    <definedName name="D_Cost_Pack_ZIV">#REF!</definedName>
    <definedName name="D_Cost_Year" localSheetId="1">#REF!</definedName>
    <definedName name="D_Cost_Year">#REF!</definedName>
    <definedName name="D_Current_Bevacizumab_FOLFIRI" localSheetId="1">#REF!</definedName>
    <definedName name="D_Current_Bevacizumab_FOLFIRI">#REF!</definedName>
    <definedName name="D_Current_Cetuximab_FOLFIRI" localSheetId="1">#REF!</definedName>
    <definedName name="D_Current_Cetuximab_FOLFIRI">#REF!</definedName>
    <definedName name="D_Current_FOLFIRI" localSheetId="1">#REF!</definedName>
    <definedName name="D_Current_FOLFIRI">#REF!</definedName>
    <definedName name="D_Current_Ipilimumab">'[21]Budget Impact'!$K$127</definedName>
    <definedName name="D_Current_Nivolumab">'[21]Budget Impact'!$K$128</definedName>
    <definedName name="D_Current_Nivolumab_Ipilimumab">'[21]Budget Impact'!$K$124</definedName>
    <definedName name="D_Current_Panitumumab_FOLFIRI" localSheetId="1">#REF!</definedName>
    <definedName name="D_Current_Panitumumab_FOLFIRI">#REF!</definedName>
    <definedName name="D_Current_Pembrolizumab">'[21]Budget Impact'!$K$126</definedName>
    <definedName name="D_Current_Temozolomide">'[21]Budget Impact'!$K$125</definedName>
    <definedName name="D_Current_Ziv_Aflibercept_FOLFIRI" localSheetId="1">#REF!</definedName>
    <definedName name="D_Current_Ziv_Aflibercept_FOLFIRI">#REF!</definedName>
    <definedName name="D_Duration_Bevacizumab_FOLFIRI" localSheetId="1">#REF!</definedName>
    <definedName name="D_Duration_Bevacizumab_FOLFIRI">#REF!</definedName>
    <definedName name="D_Duration_Cetuximab_FOLFIRI" localSheetId="1">#REF!</definedName>
    <definedName name="D_Duration_Cetuximab_FOLFIRI">#REF!</definedName>
    <definedName name="D_Duration_DAB_TRAM" localSheetId="1">#REF!</definedName>
    <definedName name="D_Duration_DAB_TRAM">#REF!</definedName>
    <definedName name="D_Duration_FOLFIRI" localSheetId="1">#REF!</definedName>
    <definedName name="D_Duration_FOLFIRI">#REF!</definedName>
    <definedName name="D_Duration_NAPABUCASIN_FOLFIRI_BEV" localSheetId="1">#REF!</definedName>
    <definedName name="D_Duration_NAPABUCASIN_FOLFIRI_BEV">#REF!</definedName>
    <definedName name="D_Duration_NIVO" localSheetId="1">#REF!</definedName>
    <definedName name="D_Duration_NIVO">#REF!</definedName>
    <definedName name="D_Duration_NIVO_IPI" localSheetId="1">#REF!+#REF!</definedName>
    <definedName name="D_Duration_NIVO_IPI">#REF!+#REF!</definedName>
    <definedName name="D_Duration_Panitumumab_FOLFIRI" localSheetId="1">#REF!</definedName>
    <definedName name="D_Duration_Panitumumab_FOLFIRI">#REF!</definedName>
    <definedName name="D_Duration_Ziv_Aflibercept_FOLFIRI" localSheetId="1">#REF!</definedName>
    <definedName name="D_Duration_Ziv_Aflibercept_FOLFIRI">#REF!</definedName>
    <definedName name="D_Hospital_SCI_NSIRS" localSheetId="1">'[12]5. Economic Burden'!$D$9</definedName>
    <definedName name="D_Hospital_SCI_NSIRS">'[13]5. Economic Burden'!$D$9</definedName>
    <definedName name="D_Hospital_SCI_SIRS" localSheetId="1">'[12]5. Economic Burden'!$C$9</definedName>
    <definedName name="D_Hospital_SCI_SIRS">'[13]5. Economic Burden'!$C$9</definedName>
    <definedName name="D_ICU_SAH_NSIRS" localSheetId="1">'[12]5. Economic Burden'!$D$15</definedName>
    <definedName name="D_ICU_SAH_NSIRS">'[13]5. Economic Burden'!$D$15</definedName>
    <definedName name="D_ICU_SAH_SIRS" localSheetId="1">'[12]5. Economic Burden'!$C$15</definedName>
    <definedName name="D_ICU_SAH_SIRS">'[13]5. Economic Burden'!$C$15</definedName>
    <definedName name="D_ICU_SCI_NSIRS" localSheetId="1">'[12]5. Economic Burden'!$D$14</definedName>
    <definedName name="D_ICU_SCI_NSIRS">'[13]5. Economic Burden'!$D$14</definedName>
    <definedName name="D_ICU_SCI_SIRS" localSheetId="1">'[12]5. Economic Burden'!$C$14</definedName>
    <definedName name="D_ICU_SCI_SIRS">'[13]5. Economic Burden'!$C$14</definedName>
    <definedName name="D_IV_Administration_Cost" localSheetId="1">#REF!</definedName>
    <definedName name="D_IV_Administration_Cost">#REF!</definedName>
    <definedName name="D_key_line" localSheetId="1">#REF!</definedName>
    <definedName name="D_key_line">#REF!</definedName>
    <definedName name="D_Market_Share_Year_1" localSheetId="1">#REF!</definedName>
    <definedName name="D_Market_Share_Year_1">#REF!</definedName>
    <definedName name="D_Market_Share_Year_2" localSheetId="1">#REF!</definedName>
    <definedName name="D_Market_Share_Year_2">#REF!</definedName>
    <definedName name="D_Market_Share_Year_3" localSheetId="1">#REF!</definedName>
    <definedName name="D_Market_Share_Year_3">#REF!</definedName>
    <definedName name="D_Market_Share_Year_4" localSheetId="1">#REF!</definedName>
    <definedName name="D_Market_Share_Year_4">#REF!</definedName>
    <definedName name="D_Market_Share_Year_5" localSheetId="1">#REF!</definedName>
    <definedName name="D_Market_Share_Year_5">#REF!</definedName>
    <definedName name="D_Mechanical_Ventilation_SAH_NSIRS" localSheetId="1">'[12]5. Economic Burden'!$D$17</definedName>
    <definedName name="D_Mechanical_Ventilation_SAH_NSIRS">'[13]5. Economic Burden'!$D$17</definedName>
    <definedName name="D_Mechanical_Ventilation_SAH_SIRS" localSheetId="1">'[12]5. Economic Burden'!$C$17</definedName>
    <definedName name="D_Mechanical_Ventilation_SAH_SIRS">'[13]5. Economic Burden'!$C$17</definedName>
    <definedName name="D_Mechanical_Ventilation_SCI_NSIRS" localSheetId="1">'[12]5. Economic Burden'!#REF!</definedName>
    <definedName name="D_Mechanical_Ventilation_SCI_NSIRS">'[13]5. Economic Burden'!#REF!</definedName>
    <definedName name="D_Mechanical_Ventilation_SCI_SIRS" localSheetId="1">'[12]5. Economic Burden'!#REF!</definedName>
    <definedName name="D_Mechanical_Ventilation_SCI_SIRS">'[13]5. Economic Burden'!#REF!</definedName>
    <definedName name="D_nb" localSheetId="1">#REF!</definedName>
    <definedName name="D_nb">#REF!</definedName>
    <definedName name="D_Oral_Administration_Cost" localSheetId="1">#REF!</definedName>
    <definedName name="D_Oral_Administration_Cost">#REF!</definedName>
    <definedName name="D_Percentage_BEV" localSheetId="1">#REF!</definedName>
    <definedName name="D_Percentage_BEV">#REF!</definedName>
    <definedName name="D_question" localSheetId="1">#REF!</definedName>
    <definedName name="D_question">#REF!</definedName>
    <definedName name="D_ref" localSheetId="1">#REF!</definedName>
    <definedName name="D_ref">#REF!</definedName>
    <definedName name="D_Unit_Pack_BEV" localSheetId="1">#REF!</definedName>
    <definedName name="D_Unit_Pack_BEV">#REF!</definedName>
    <definedName name="D_Unit_Pack_CET" localSheetId="1">#REF!</definedName>
    <definedName name="D_Unit_Pack_CET">#REF!</definedName>
    <definedName name="D_Unit_Pack_FLU" localSheetId="1">#REF!</definedName>
    <definedName name="D_Unit_Pack_FLU">#REF!</definedName>
    <definedName name="D_Unit_Pack_IRI" localSheetId="1">#REF!</definedName>
    <definedName name="D_Unit_Pack_IRI">#REF!</definedName>
    <definedName name="D_Unit_Pack_LEU" localSheetId="1">#REF!</definedName>
    <definedName name="D_Unit_Pack_LEU">#REF!</definedName>
    <definedName name="D_Unit_Pack_NAP" localSheetId="1">#REF!</definedName>
    <definedName name="D_Unit_Pack_NAP">#REF!</definedName>
    <definedName name="D_Unit_Pack_PAN" localSheetId="1">#REF!</definedName>
    <definedName name="D_Unit_Pack_PAN">#REF!</definedName>
    <definedName name="D_Unit_Pack_ZIV" localSheetId="1">#REF!</definedName>
    <definedName name="D_Unit_Pack_ZIV">#REF!</definedName>
    <definedName name="D_Unit_Strength_BEV" localSheetId="1">#REF!</definedName>
    <definedName name="D_Unit_Strength_BEV">#REF!</definedName>
    <definedName name="D_Unit_Strength_CET" localSheetId="1">#REF!</definedName>
    <definedName name="D_Unit_Strength_CET">#REF!</definedName>
    <definedName name="D_Unit_Strength_FLU" localSheetId="1">#REF!</definedName>
    <definedName name="D_Unit_Strength_FLU">#REF!</definedName>
    <definedName name="D_Unit_Strength_IRI" localSheetId="1">#REF!</definedName>
    <definedName name="D_Unit_Strength_IRI">#REF!</definedName>
    <definedName name="D_Unit_Strength_LEU" localSheetId="1">#REF!</definedName>
    <definedName name="D_Unit_Strength_LEU">#REF!</definedName>
    <definedName name="D_Unit_Strength_NAP" localSheetId="1">#REF!</definedName>
    <definedName name="D_Unit_Strength_NAP">#REF!</definedName>
    <definedName name="D_Unit_Strength_PAN" localSheetId="1">#REF!</definedName>
    <definedName name="D_Unit_Strength_PAN">#REF!</definedName>
    <definedName name="D_Unit_Strength_ZIV" localSheetId="1">#REF!</definedName>
    <definedName name="D_Unit_Strength_ZIV">#REF!</definedName>
    <definedName name="D_Weight" localSheetId="1">#REF!</definedName>
    <definedName name="D_Weight">#REF!</definedName>
    <definedName name="Days_in_Month">30.4167</definedName>
    <definedName name="DE_end" localSheetId="1">#REF!</definedName>
    <definedName name="DE_end">#REF!</definedName>
    <definedName name="DE_start" localSheetId="1">#REF!</definedName>
    <definedName name="DE_start">#REF!</definedName>
    <definedName name="Death_SAH_NSIRS" localSheetId="1">'[12]4. Humanistic. BOI'!$D$19</definedName>
    <definedName name="Death_SAH_NSIRS">'[13]4. Humanistic. BOI'!$D$19</definedName>
    <definedName name="Death_SAH_SIRS" localSheetId="1">'[12]4. Humanistic. BOI'!$C$19</definedName>
    <definedName name="Death_SAH_SIRS">'[13]4. Humanistic. BOI'!$C$19</definedName>
    <definedName name="Death_SCI_NSIRS" localSheetId="1">'[12]4. Humanistic. BOI'!$D$22</definedName>
    <definedName name="Death_SCI_NSIRS">'[13]4. Humanistic. BOI'!$D$22</definedName>
    <definedName name="Death_SCI_SIRS" localSheetId="1">'[12]4. Humanistic. BOI'!$C$22</definedName>
    <definedName name="Death_SCI_SIRS">'[13]4. Humanistic. BOI'!$C$22</definedName>
    <definedName name="Default_2_SAH" localSheetId="1">'[12]10. Cost-Effectiveness'!$F$61</definedName>
    <definedName name="Default_2_SAH">'[13]10. Cost-Effectiveness'!$F$61</definedName>
    <definedName name="Default_2_SCI" localSheetId="1">'[12]10. Cost-Effectiveness'!$F$57</definedName>
    <definedName name="Default_2_SCI">'[13]10. Cost-Effectiveness'!$F$57</definedName>
    <definedName name="Default_start" localSheetId="1">#REF!</definedName>
    <definedName name="Default_start">#REF!</definedName>
    <definedName name="Default_stop" localSheetId="1">#REF!</definedName>
    <definedName name="Default_stop">#REF!</definedName>
    <definedName name="DLBCL_ECON" localSheetId="1">#REF!</definedName>
    <definedName name="DLBCL_ECON">#REF!</definedName>
    <definedName name="DLBCL_QOL" localSheetId="1">'[22]QOL Extractions'!$1:$1048576</definedName>
    <definedName name="DLBCL_QOL">'[23]QOL Extractions'!$1:$1048576</definedName>
    <definedName name="DLBCL_Update" localSheetId="1">'[22]Clinical Extractions'!$1:$1048576</definedName>
    <definedName name="DLBCL_Update">'[23]Clinical Extractions'!$1:$1048576</definedName>
    <definedName name="DM_Clin" localSheetId="1">'[24]Clinical Extraction'!$A$1:$DK$43</definedName>
    <definedName name="DM_Clin">'[24]Clinical Extraction'!$A$1:$DK$43</definedName>
    <definedName name="DM_QoL" localSheetId="1">'[25]QoL Summary'!#REF!</definedName>
    <definedName name="DM_QoL">'[25]QoL Summary'!#REF!</definedName>
    <definedName name="DOC_PRICE_MG" localSheetId="1">#REF!</definedName>
    <definedName name="DOC_PRICE_MG">#REF!</definedName>
    <definedName name="Dose_per_Day" localSheetId="1">[6]Inputs!$I$5:$I$11,[6]Inputs!$I$12:$I$13</definedName>
    <definedName name="Dose_per_Day">[6]Inputs!$I$5:$I$11,[6]Inputs!$I$12:$I$13</definedName>
    <definedName name="dropdown">[26]dropdown!$A$1:$A$2</definedName>
    <definedName name="drug">'[27]NSCLC 1-12467'!$U$2:$U$12105</definedName>
    <definedName name="Duration_ALKS_4230" localSheetId="1">#REF!</definedName>
    <definedName name="Duration_ALKS_4230">#REF!</definedName>
    <definedName name="Duration_Bevacizumab_FOLFIRI" localSheetId="1">#REF!</definedName>
    <definedName name="Duration_Bevacizumab_FOLFIRI">#REF!</definedName>
    <definedName name="Duration_Cetuximab_FOLFIRI" localSheetId="1">#REF!</definedName>
    <definedName name="Duration_Cetuximab_FOLFIRI">#REF!</definedName>
    <definedName name="Duration_Dabrafenib_Trametinib" localSheetId="1">#REF!</definedName>
    <definedName name="Duration_Dabrafenib_Trametinib">#REF!</definedName>
    <definedName name="Duration_FOLFIRI" localSheetId="1">#REF!</definedName>
    <definedName name="Duration_FOLFIRI">#REF!</definedName>
    <definedName name="Duration_Ipilimumab" localSheetId="1">#REF!</definedName>
    <definedName name="Duration_Ipilimumab">#REF!</definedName>
    <definedName name="Duration_NAPABUCASIN_FOLFIRI_BEV" localSheetId="1">#REF!</definedName>
    <definedName name="Duration_NAPABUCASIN_FOLFIRI_BEV">#REF!</definedName>
    <definedName name="Duration_Nivolumab" localSheetId="1">#REF!</definedName>
    <definedName name="Duration_Nivolumab">#REF!</definedName>
    <definedName name="Duration_Nivolumab_Ipilimumab" localSheetId="1">#REF!</definedName>
    <definedName name="Duration_Nivolumab_Ipilimumab">#REF!</definedName>
    <definedName name="Duration_Panitumumab_FOLFIRI" localSheetId="1">#REF!</definedName>
    <definedName name="Duration_Panitumumab_FOLFIRI">#REF!</definedName>
    <definedName name="Duration_Pembrolizumab" localSheetId="1">#REF!</definedName>
    <definedName name="Duration_Pembrolizumab">#REF!</definedName>
    <definedName name="Duration_Source" localSheetId="1">#REF!</definedName>
    <definedName name="Duration_Source">#REF!</definedName>
    <definedName name="Duration_Source_3L">#REF!</definedName>
    <definedName name="Duration_Temozolomide" localSheetId="1">#REF!</definedName>
    <definedName name="Duration_Temozolomide">#REF!</definedName>
    <definedName name="Duration_Ziv_Aflibercept_FOLFIRI" localSheetId="1">#REF!</definedName>
    <definedName name="Duration_Ziv_Aflibercept_FOLFIRI">#REF!</definedName>
    <definedName name="ECON_CRC" localSheetId="1">'[3]Econ Data Extract'!$1:$1048576</definedName>
    <definedName name="ECON_CRC">'[3]Econ Data Extract'!$1:$1048576</definedName>
    <definedName name="ECON_Ex" localSheetId="1">#REF!</definedName>
    <definedName name="ECON_Ex">#REF!</definedName>
    <definedName name="EconSLR" localSheetId="1">'[15]ECON Extraction'!$1:$1048576</definedName>
    <definedName name="EconSLR">'[16]ECON Extraction'!$1:$1048576</definedName>
    <definedName name="EGFR1L" localSheetId="1">'[4]6-Clin Extraction EGFR+1L'!$1:$1048576</definedName>
    <definedName name="EGFR1L">'[4]6-Clin Extraction EGFR+1L'!$1:$1048576</definedName>
    <definedName name="EGFRpostCHEMO" localSheetId="1">#REF!</definedName>
    <definedName name="EGFRpostCHEMO">#REF!</definedName>
    <definedName name="EGFRpostTKI" localSheetId="1">#REF!</definedName>
    <definedName name="EGFRpostTKI">#REF!</definedName>
    <definedName name="emalookup" localSheetId="1">#REF!</definedName>
    <definedName name="emalookup">#REF!</definedName>
    <definedName name="ERL_PRICE_MG" localSheetId="1">'[2]27-Budget Impact'!$F$62</definedName>
    <definedName name="ERL_PRICE_MG">'[2]27-Budget Impact'!$F$62</definedName>
    <definedName name="Extraction" localSheetId="1">#REF!</definedName>
    <definedName name="Extraction">#REF!</definedName>
    <definedName name="ExtractionM1L" localSheetId="1">#REF!</definedName>
    <definedName name="ExtractionM1L">#REF!</definedName>
    <definedName name="fds" localSheetId="1">#REF!</definedName>
    <definedName name="fds">#REF!</definedName>
    <definedName name="FU_PRICE" localSheetId="1">'[3]27-Budget Impact'!$D$72</definedName>
    <definedName name="FU_PRICE">'[3]27-Budget Impact'!$D$72</definedName>
    <definedName name="FU_PRICE2" localSheetId="1">'[3]27-Budget Impact'!$D$73</definedName>
    <definedName name="FU_PRICE2">'[3]27-Budget Impact'!$D$73</definedName>
    <definedName name="FULV_PRICE" localSheetId="1">#REF!</definedName>
    <definedName name="FULV_PRICE">#REF!</definedName>
    <definedName name="GEF_PRICE_MG" localSheetId="1">'[2]27-Budget Impact'!$F$63</definedName>
    <definedName name="GEF_PRICE_MG">'[2]27-Budget Impact'!$F$63</definedName>
    <definedName name="GEM_PRICE_MG" localSheetId="1">'[2]27-Budget Impact'!$F$65</definedName>
    <definedName name="GEM_PRICE_MG">'[2]27-Budget Impact'!$F$65</definedName>
    <definedName name="HCC" localSheetId="1">'[28]5-Clin Extraction'!$1:$1048576</definedName>
    <definedName name="HCC">'[29]5-Clin Extraction'!$1:$1048576</definedName>
    <definedName name="HER2mGEC_Clin" localSheetId="1">'[30]CLIN SLR - Extraction'!$1:$1048576</definedName>
    <definedName name="HER2mGEC_Clin">'[30]CLIN SLR - Extraction'!$1:$1048576</definedName>
    <definedName name="hhhhh" localSheetId="1">'[31]4. Regulatory'!#REF!</definedName>
    <definedName name="hhhhh">'[31]4. Regulatory'!#REF!</definedName>
    <definedName name="hsct" localSheetId="1">'[32]4. Regulatory'!#REF!</definedName>
    <definedName name="hsct">'[32]4. Regulatory'!#REF!</definedName>
    <definedName name="ICAML_CLIN" localSheetId="1">'[33]RCT Data Extraction'!$1:$1048576</definedName>
    <definedName name="ICAML_CLIN">'[33]RCT Data Extraction'!$1:$1048576</definedName>
    <definedName name="INCIDENCE" localSheetId="1">'[34]1-Epi'!$B$36:$J$62</definedName>
    <definedName name="INCIDENCE">'[34]1-Epi'!$B$36:$J$62</definedName>
    <definedName name="Inf_2016_2019" localSheetId="1">'[12]12. Cost References'!$B$5</definedName>
    <definedName name="Inf_2016_2019">'[13]12. Cost References'!$B$5</definedName>
    <definedName name="Inf_2017_2019" localSheetId="1">'[12]12. Cost References'!$B$6</definedName>
    <definedName name="Inf_2017_2019">'[13]12. Cost References'!$B$6</definedName>
    <definedName name="INT_ae" localSheetId="1">#REF!</definedName>
    <definedName name="INT_ae">#REF!</definedName>
    <definedName name="Int_Ext" localSheetId="1">#REF!</definedName>
    <definedName name="Int_Ext">#REF!</definedName>
    <definedName name="Inter_name" localSheetId="1">#REF!</definedName>
    <definedName name="Inter_name">#REF!</definedName>
    <definedName name="INTxxx" localSheetId="1">#REF!</definedName>
    <definedName name="INTxxx">#REF!</definedName>
    <definedName name="IRI_PRICE" localSheetId="1">'[3]27-Budget Impact'!$F$73</definedName>
    <definedName name="IRI_PRICE">'[3]27-Budget Impact'!$F$73</definedName>
    <definedName name="IV_Administration_Cost" localSheetId="1">#REF!</definedName>
    <definedName name="IV_Administration_Cost">#REF!</definedName>
    <definedName name="kandy" localSheetId="1">[9]kandy!$A$1:$K$672</definedName>
    <definedName name="kandy">[9]kandy!$A$1:$K$672</definedName>
    <definedName name="Line2_BI">#REF!</definedName>
    <definedName name="Line2_DC">#REF!</definedName>
    <definedName name="Line2_MS">#REF!</definedName>
    <definedName name="Line2_PF">#REF!</definedName>
    <definedName name="Line23_AllSections">#REF!</definedName>
    <definedName name="Line23_DC">#REF!</definedName>
    <definedName name="Line3_BI">#REF!</definedName>
    <definedName name="Line3_DC">#REF!</definedName>
    <definedName name="Line3_MS">#REF!</definedName>
    <definedName name="Line3_PF">#REF!</definedName>
    <definedName name="LOOKUPTABLE" localSheetId="1">#REF!</definedName>
    <definedName name="LOOKUPTABLE">#REF!</definedName>
    <definedName name="LOOKUPTABLE2" localSheetId="1">[35]Sheet2!$A$1:$B$200</definedName>
    <definedName name="LOOKUPTABLE2">[35]Sheet2!$A$1:$B$200</definedName>
    <definedName name="lookuptable3" localSheetId="1">[35]Sheet2!$F$1:$J$201</definedName>
    <definedName name="lookuptable3">[35]Sheet2!$F$1:$J$201</definedName>
    <definedName name="lookuptemp1" localSheetId="1">#REF!</definedName>
    <definedName name="lookuptemp1">#REF!</definedName>
    <definedName name="LV_PRICE" localSheetId="1">'[3]27-Budget Impact'!$E$72</definedName>
    <definedName name="LV_PRICE">'[3]27-Budget Impact'!$E$72</definedName>
    <definedName name="LV_PRICE2" localSheetId="1">'[3]27-Budget Impact'!$E$73</definedName>
    <definedName name="LV_PRICE2">'[3]27-Budget Impact'!$E$73</definedName>
    <definedName name="m" localSheetId="1">#REF!</definedName>
    <definedName name="m">#REF!</definedName>
    <definedName name="M1L" localSheetId="1">'[4]9-Clin Extrac M- 1L'!$1:$1048576</definedName>
    <definedName name="M1L">'[4]9-Clin Extrac M- 1L'!$1:$1048576</definedName>
    <definedName name="M2L" localSheetId="1">'[4]10-Clin Extrac M- 2L'!$1:$1048576</definedName>
    <definedName name="M2L">'[4]10-Clin Extrac M- 2L'!$1:$1048576</definedName>
    <definedName name="MaintNSCLC" localSheetId="1">'[36]6- Clin Extractions Maint NSCLC'!$1:$1048576</definedName>
    <definedName name="MaintNSCLC">'[36]6- Clin Extractions Maint NSCLC'!$1:$1048576</definedName>
    <definedName name="Market_Share_Year_1" localSheetId="1">#REF!</definedName>
    <definedName name="Market_Share_Year_1">#REF!</definedName>
    <definedName name="Market_Share_Year_1_3L">#REF!</definedName>
    <definedName name="Market_Share_Year_2" localSheetId="1">#REF!</definedName>
    <definedName name="Market_Share_Year_2">#REF!</definedName>
    <definedName name="Market_Share_Year_2_3L">#REF!</definedName>
    <definedName name="Market_Share_Year_3" localSheetId="1">#REF!</definedName>
    <definedName name="Market_Share_Year_3">#REF!</definedName>
    <definedName name="Market_Share_Year_3_3L">#REF!</definedName>
    <definedName name="Market_Share_Year_4" localSheetId="1">#REF!</definedName>
    <definedName name="Market_Share_Year_4">#REF!</definedName>
    <definedName name="Market_Share_Year_4_3L">#REF!</definedName>
    <definedName name="Market_Share_Year_5" localSheetId="1">#REF!</definedName>
    <definedName name="Market_Share_Year_5">#REF!</definedName>
    <definedName name="Market_Share_Year_5_3L">#REF!</definedName>
    <definedName name="MDS" localSheetId="1">'[37]6-Clin Extraction'!$1:$1048576</definedName>
    <definedName name="MDS">'[37]6-Clin Extraction'!$1:$1048576</definedName>
    <definedName name="MM" localSheetId="1">#REF!</definedName>
    <definedName name="MM">#REF!</definedName>
    <definedName name="MP_DE_Start_BIM">#REF!</definedName>
    <definedName name="MP_DE_Stop_BIM">#REF!</definedName>
    <definedName name="MP_Weight" localSheetId="1">#REF!</definedName>
    <definedName name="MP_Weight">#REF!</definedName>
    <definedName name="NIV_PRICE" localSheetId="1">'[3]27-Budget Impact'!$D$76</definedName>
    <definedName name="NIV_PRICE">'[3]27-Budget Impact'!$D$76</definedName>
    <definedName name="NIV_PRICE_MG" localSheetId="1">'[2]27-Budget Impact'!$F$59</definedName>
    <definedName name="NIV_PRICE_MG">'[2]27-Budget Impact'!$F$59</definedName>
    <definedName name="nnn" localSheetId="1">#REF!</definedName>
    <definedName name="nnn">#REF!</definedName>
    <definedName name="Oral_Administration_Cost" localSheetId="1">#REF!</definedName>
    <definedName name="Oral_Administration_Cost">#REF!</definedName>
    <definedName name="OSI_PRICE" localSheetId="1">'[2]27-Budget Impact'!$E$59</definedName>
    <definedName name="OSI_PRICE">'[2]27-Budget Impact'!$E$59</definedName>
    <definedName name="OSI_PRICE_MG" localSheetId="1">'[2]27-Budget Impact'!$F$64</definedName>
    <definedName name="OSI_PRICE_MG">'[2]27-Budget Impact'!$F$64</definedName>
    <definedName name="OXA_PRICE" localSheetId="1">'[3]27-Budget Impact'!$E$74</definedName>
    <definedName name="OXA_PRICE">'[3]27-Budget Impact'!$E$74</definedName>
    <definedName name="P_Cardiac_complications_NSIRS" localSheetId="1">'[12]4. Humanistic. BOI'!$D$7</definedName>
    <definedName name="P_Cardiac_complications_NSIRS">'[13]4. Humanistic. BOI'!$D$7</definedName>
    <definedName name="P_Cardiac_complications_SIRS" localSheetId="1">'[12]4. Humanistic. BOI'!$C$7</definedName>
    <definedName name="P_Cardiac_complications_SIRS">'[13]4. Humanistic. BOI'!$C$7</definedName>
    <definedName name="P_Flail_chest_NSIRS" localSheetId="1">'[12]4. Humanistic. BOI'!$D$17</definedName>
    <definedName name="P_Flail_chest_NSIRS">'[13]4. Humanistic. BOI'!$D$17</definedName>
    <definedName name="P_Flail_Chest_SIRS" localSheetId="1">'[12]4. Humanistic. BOI'!$C$17</definedName>
    <definedName name="P_Flail_Chest_SIRS">'[13]4. Humanistic. BOI'!$C$17</definedName>
    <definedName name="P_Hemothorax_NSIRS" localSheetId="1">'[12]4. Humanistic. BOI'!$D$15</definedName>
    <definedName name="P_Hemothorax_NSIRS">'[13]4. Humanistic. BOI'!$D$15</definedName>
    <definedName name="P_Hemothorax_SIRS" localSheetId="1">'[12]4. Humanistic. BOI'!$C$15</definedName>
    <definedName name="P_Hemothorax_SIRS">'[13]4. Humanistic. BOI'!$C$15</definedName>
    <definedName name="P_Hydrocephalus_NSIRS" localSheetId="1">'[12]4. Humanistic. BOI'!$D$11</definedName>
    <definedName name="P_Hydrocephalus_NSIRS">'[13]4. Humanistic. BOI'!$D$11</definedName>
    <definedName name="P_Hydrocephalus_SIRS" localSheetId="1">'[12]4. Humanistic. BOI'!$C$11</definedName>
    <definedName name="P_Hydrocephalus_SIRS">'[13]4. Humanistic. BOI'!$C$11</definedName>
    <definedName name="P_ICU_SCI_NSIRS" localSheetId="1">'[12]5. Economic Burden'!$D$12</definedName>
    <definedName name="P_ICU_SCI_NSIRS">'[13]5. Economic Burden'!$D$12</definedName>
    <definedName name="P_ICU_SCI_SIRS" localSheetId="1">'[12]5. Economic Burden'!$C$12</definedName>
    <definedName name="P_ICU_SCI_SIRS">'[13]5. Economic Burden'!$C$12</definedName>
    <definedName name="P_ICU_T_NSIRS" localSheetId="1">'[12]5. Economic Burden'!$D$13</definedName>
    <definedName name="P_ICU_T_NSIRS">'[13]5. Economic Burden'!$D$13</definedName>
    <definedName name="P_ICU_T_SIRS" localSheetId="1">'[12]5. Economic Burden'!$C$13</definedName>
    <definedName name="P_ICU_T_SIRS">'[13]5. Economic Burden'!$C$13</definedName>
    <definedName name="P_Intubation_SAH_NSIRS" localSheetId="1">'[12]5. Economic Burden'!$D$16</definedName>
    <definedName name="P_Intubation_SAH_NSIRS">'[13]5. Economic Burden'!$D$16</definedName>
    <definedName name="P_Intubation_SAH_SIRS" localSheetId="1">'[12]5. Economic Burden'!$C$16</definedName>
    <definedName name="P_Intubation_SAH_SIRS">'[13]5. Economic Burden'!$C$16</definedName>
    <definedName name="P_Intubation_SCI_NSIRS" localSheetId="1">'[12]5. Economic Burden'!#REF!</definedName>
    <definedName name="P_Intubation_SCI_NSIRS">'[13]5. Economic Burden'!#REF!</definedName>
    <definedName name="P_Intubation_SCI_SIRS" localSheetId="1">'[12]5. Economic Burden'!#REF!</definedName>
    <definedName name="P_Intubation_SCI_SIRS">'[13]5. Economic Burden'!#REF!</definedName>
    <definedName name="P_Lung_contusions_NSIRS" localSheetId="1">'[12]4. Humanistic. BOI'!$D$14</definedName>
    <definedName name="P_Lung_contusions_NSIRS">'[13]4. Humanistic. BOI'!$D$14</definedName>
    <definedName name="P_Lung_contusions_SIRS" localSheetId="1">'[12]4. Humanistic. BOI'!$C$14</definedName>
    <definedName name="P_Lung_contusions_SIRS">'[13]4. Humanistic. BOI'!$C$14</definedName>
    <definedName name="P_Pneumonia_NSIRS" localSheetId="1">'[12]4. Humanistic. BOI'!$D$6</definedName>
    <definedName name="P_Pneumonia_NSIRS">'[13]4. Humanistic. BOI'!$D$6</definedName>
    <definedName name="P_Pneumonia_SIRS" localSheetId="1">'[12]4. Humanistic. BOI'!$C$6</definedName>
    <definedName name="P_Pneumonia_SIRS">'[13]4. Humanistic. BOI'!$C$6</definedName>
    <definedName name="P_Pneumothorax_NSIRS" localSheetId="1">'[12]4. Humanistic. BOI'!$D$16</definedName>
    <definedName name="P_Pneumothorax_NSIRS">'[13]4. Humanistic. BOI'!$D$16</definedName>
    <definedName name="P_Pneumothorax_SIRS" localSheetId="1">'[12]4. Humanistic. BOI'!$C$16</definedName>
    <definedName name="P_Pneumothorax_SIRS">'[13]4. Humanistic. BOI'!$C$16</definedName>
    <definedName name="P_Respiratory_failure_NSIRS" localSheetId="1">'[12]4. Humanistic. BOI'!$D$8</definedName>
    <definedName name="P_Respiratory_failure_NSIRS">'[13]4. Humanistic. BOI'!$D$8</definedName>
    <definedName name="P_Respiratory_failure_SIRS" localSheetId="1">'[12]4. Humanistic. BOI'!$C$8</definedName>
    <definedName name="P_Respiratory_failure_SIRS">'[13]4. Humanistic. BOI'!$C$8</definedName>
    <definedName name="P_Rhabdomyolysis_NSIRS" localSheetId="1">'[12]4. Humanistic. BOI'!$D$10</definedName>
    <definedName name="P_Rhabdomyolysis_NSIRS">'[13]4. Humanistic. BOI'!$D$10</definedName>
    <definedName name="P_Rhabdomyolysis_SIRS" localSheetId="1">'[12]4. Humanistic. BOI'!$C$10</definedName>
    <definedName name="P_Rhabdomyolysis_SIRS">'[13]4. Humanistic. BOI'!$C$10</definedName>
    <definedName name="P_Sepsis_NSIRS" localSheetId="1">'[12]4. Humanistic. BOI'!$D$9</definedName>
    <definedName name="P_Sepsis_NSIRS">'[13]4. Humanistic. BOI'!$D$9</definedName>
    <definedName name="P_Sepsis_SIRS" localSheetId="1">'[12]4. Humanistic. BOI'!$C$9</definedName>
    <definedName name="P_Sepsis_SIRS">'[13]4. Humanistic. BOI'!$C$9</definedName>
    <definedName name="P_Vasospasm_NSIRS" localSheetId="1">'[12]4. Humanistic. BOI'!$D$12</definedName>
    <definedName name="P_Vasospasm_NSIRS">'[13]4. Humanistic. BOI'!$D$12</definedName>
    <definedName name="P_Vasospasm_SIRS" localSheetId="1">'[12]4. Humanistic. BOI'!$C$12</definedName>
    <definedName name="P_Vasospasm_SIRS">'[13]4. Humanistic. BOI'!$C$12</definedName>
    <definedName name="P_Ventilator_T_NSIRS" localSheetId="1">'[12]5. Economic Burden'!$D$18</definedName>
    <definedName name="P_Ventilator_T_NSIRS">'[13]5. Economic Burden'!$D$18</definedName>
    <definedName name="P_Ventilator_T_SIRS" localSheetId="1">'[12]5. Economic Burden'!$C$18</definedName>
    <definedName name="P_Ventilator_T_SIRS">'[13]5. Economic Burden'!$C$18</definedName>
    <definedName name="PAC_PRICE_MG" localSheetId="1">#REF!</definedName>
    <definedName name="PAC_PRICE_MG">#REF!</definedName>
    <definedName name="Paclitaxel_28d_cost__monotherapy">#REF!</definedName>
    <definedName name="PACPRO_PRICE" localSheetId="1">#REF!</definedName>
    <definedName name="PACPRO_PRICE">#REF!</definedName>
    <definedName name="PACPRO_PRICE_MG" localSheetId="1">'[2]27-Budget Impact'!$F$61</definedName>
    <definedName name="PACPRO_PRICE_MG">'[2]27-Budget Impact'!$F$61</definedName>
    <definedName name="PAN_PRICE" localSheetId="1">'[3]27-Budget Impact'!$D$70</definedName>
    <definedName name="PAN_PRICE">'[3]27-Budget Impact'!$D$70</definedName>
    <definedName name="PEM_PRICE" localSheetId="1">'[3]27-Budget Impact'!$D$77</definedName>
    <definedName name="PEM_PRICE">'[3]27-Budget Impact'!$D$77</definedName>
    <definedName name="PEM_PRICE_MG" localSheetId="1">#REF!</definedName>
    <definedName name="PEM_PRICE_MG">#REF!</definedName>
    <definedName name="PEMB_PRICE_MG" localSheetId="1">'[2]27-Budget Impact'!$F$60</definedName>
    <definedName name="PEMB_PRICE_MG">'[2]27-Budget Impact'!$F$60</definedName>
    <definedName name="Pembrolizumab_28d_cost">#REF!</definedName>
    <definedName name="Pembrolizumab_unit_cost">#REF!</definedName>
    <definedName name="PEMCAR_PRICE" localSheetId="1">#REF!</definedName>
    <definedName name="PEMCAR_PRICE">#REF!</definedName>
    <definedName name="Percentage_BEV" localSheetId="1">#REF!</definedName>
    <definedName name="Percentage_BEV">#REF!</definedName>
    <definedName name="POPULATION" localSheetId="1">'[34]24-Target Pop'!$B$24:$B$31</definedName>
    <definedName name="POPULATION">'[34]24-Target Pop'!$B$24:$B$31</definedName>
    <definedName name="Price_per_Mg" localSheetId="1">[6]Inputs!$J$5:$N$11,[6]Inputs!$J$12:$N$13</definedName>
    <definedName name="Price_per_Mg">[6]Inputs!$J$5:$N$11,[6]Inputs!$J$12:$N$13</definedName>
    <definedName name="PRISMA" localSheetId="1">#REF!</definedName>
    <definedName name="PRISMA">#REF!</definedName>
    <definedName name="prop_ae_c" localSheetId="1">#REF!</definedName>
    <definedName name="prop_ae_c">#REF!</definedName>
    <definedName name="prop_AE_t" localSheetId="1">#REF!</definedName>
    <definedName name="prop_AE_t">#REF!</definedName>
    <definedName name="PubMed" localSheetId="1">#REF!</definedName>
    <definedName name="PubMed">#REF!</definedName>
    <definedName name="PWS_Clin" localSheetId="1">'[38]Clinical Extraction'!$1:$1048576</definedName>
    <definedName name="PWS_Clin">'[39]Clinical Extraction'!$1:$1048576</definedName>
    <definedName name="QALY1" localSheetId="1">#REF!</definedName>
    <definedName name="QALY1">#REF!</definedName>
    <definedName name="QALY2" localSheetId="1">#REF!</definedName>
    <definedName name="QALY2">#REF!</definedName>
    <definedName name="qol" localSheetId="1">#REF!</definedName>
    <definedName name="qol">#REF!</definedName>
    <definedName name="QOL_DLBCL" localSheetId="1">'[40]9-QOL Extraction'!$1:$1048576</definedName>
    <definedName name="QOL_DLBCL">'[41]9-QOL Extraction'!$1:$1048576</definedName>
    <definedName name="QOL_Ex" localSheetId="1">#REF!</definedName>
    <definedName name="QOL_Ex">#REF!</definedName>
    <definedName name="QOL_HCC" localSheetId="1">'[28]9-QOL Extraction'!$1:$1048576</definedName>
    <definedName name="QOL_HCC">'[29]9-QOL Extraction'!$1:$1048576</definedName>
    <definedName name="QOL_iNHL" localSheetId="1">'[42]QOL-Data Extraction'!$1:$1048576</definedName>
    <definedName name="QOL_iNHL">'[43]QOL-Data Extraction'!$1:$1048576</definedName>
    <definedName name="QOL_mCRC" localSheetId="1">'[3]QoL Data Extract'!$1:$1048576</definedName>
    <definedName name="QOL_mCRC">'[3]QoL Data Extract'!$1:$1048576</definedName>
    <definedName name="qollookup" localSheetId="1">#REF!</definedName>
    <definedName name="qollookup">#REF!</definedName>
    <definedName name="qollookup2" localSheetId="1">#REF!</definedName>
    <definedName name="qollookup2">#REF!</definedName>
    <definedName name="R_NSCLC_EGFRm_CLIN" localSheetId="1">'[34]Clinical Data Extraction'!$1:$1048576</definedName>
    <definedName name="R_NSCLC_EGFRm_CLIN">'[34]Clinical Data Extraction'!$1:$1048576</definedName>
    <definedName name="R_NSCLC_EGFRm_ECON" localSheetId="1">#REF!</definedName>
    <definedName name="R_NSCLC_EGFRm_ECON">#REF!</definedName>
    <definedName name="R_NSCLC_EGFRm_QOL" localSheetId="1">'[34]QoL Data Extraction'!$1:$1048576</definedName>
    <definedName name="R_NSCLC_EGFRm_QOL">'[34]QoL Data Extraction'!$1:$1048576</definedName>
    <definedName name="RCT_Ex" localSheetId="1">#REF!</definedName>
    <definedName name="RCT_Ex">#REF!</definedName>
    <definedName name="RCT_iNHL" localSheetId="1">'[42]RCT-Data Extraction'!$1:$1048576</definedName>
    <definedName name="RCT_iNHL">'[43]RCT-Data Extraction'!$1:$1048576</definedName>
    <definedName name="RCT_total">#REF!</definedName>
    <definedName name="RCT_total2" localSheetId="1">'[44]RCT-Extraction'!$A:$DJ</definedName>
    <definedName name="RCT_total2">'[44]RCT-Extraction'!$A:$DJ</definedName>
    <definedName name="RE">'[27]NSCLC 1-12467'!$S$2:$S$12105</definedName>
    <definedName name="Reason_for_Rejection" localSheetId="1">[45]citations!$J:$J</definedName>
    <definedName name="Reason_for_Rejection">[45]citations!$J:$J</definedName>
    <definedName name="REG_PRICE" localSheetId="1">'[3]27-Budget Impact'!$D$69</definedName>
    <definedName name="REG_PRICE">'[3]27-Budget Impact'!$D$69</definedName>
    <definedName name="rejection" localSheetId="1">[46]citations!$K$2:$K$589</definedName>
    <definedName name="rejection">[46]citations!$K$2:$K$589</definedName>
    <definedName name="RWE_Ext" localSheetId="1">#REF!</definedName>
    <definedName name="RWE_Ext">#REF!</definedName>
    <definedName name="RWE_HCC" localSheetId="1">'[28]7-RWE Extraction'!$1:$1048576</definedName>
    <definedName name="RWE_HCC">'[29]7-RWE Extraction'!$1:$1048576</definedName>
    <definedName name="SafetyM1L" localSheetId="1">#REF!</definedName>
    <definedName name="SafetyM1L">#REF!</definedName>
    <definedName name="SC_Administration_Cost" localSheetId="1">#REF!</definedName>
    <definedName name="SC_Administration_Cost">#REF!</definedName>
    <definedName name="select">'[27]NSCLC 1-12467'!$P$2:$P$12105</definedName>
    <definedName name="SELECT_2" localSheetId="1">[47]citations!$J:$J</definedName>
    <definedName name="SELECT_2">[47]citations!$J:$J</definedName>
    <definedName name="select1" localSheetId="1">[46]citations!$I$2:$I$589</definedName>
    <definedName name="select1">[46]citations!$I$2:$I$589</definedName>
    <definedName name="Selected" localSheetId="1">#REF!</definedName>
    <definedName name="Selected">#REF!</definedName>
    <definedName name="SG_Portion" localSheetId="1">#REF!</definedName>
    <definedName name="SG_Portion">#REF!</definedName>
    <definedName name="SQ1L2L" localSheetId="1">'[4]11-Clin Extrac M- SQ ONLY'!$1:$1048576</definedName>
    <definedName name="SQ1L2L">'[4]11-Clin Extrac M- SQ ONLY'!$1:$1048576</definedName>
    <definedName name="Table_Treatment_Duration" localSheetId="1">#REF!</definedName>
    <definedName name="Table_Treatment_Duration">#REF!</definedName>
    <definedName name="Table_Treatment_Duration_3L">#REF!</definedName>
    <definedName name="TAK_PRICE" localSheetId="1">'[3]27-Budget Impact'!$D$67</definedName>
    <definedName name="TAK_PRICE">'[3]27-Budget Impact'!$D$67</definedName>
    <definedName name="TAK_PRICE_MG" localSheetId="1">'[2]27-Budget Impact'!$F$58</definedName>
    <definedName name="TAK_PRICE_MG">'[2]27-Budget Impact'!$F$58</definedName>
    <definedName name="temp" localSheetId="1">#REF!</definedName>
    <definedName name="temp">#REF!</definedName>
    <definedName name="temp2" localSheetId="1">#REF!</definedName>
    <definedName name="temp2">#REF!</definedName>
    <definedName name="Tiltle_Treatment_Duration" localSheetId="1">#REF!</definedName>
    <definedName name="Tiltle_Treatment_Duration">#REF!</definedName>
    <definedName name="Tiltle_Treatment_Duration_3L">#REF!</definedName>
    <definedName name="TNBC_Clin" localSheetId="1">#REF!</definedName>
    <definedName name="TNBC_Clin">#REF!</definedName>
    <definedName name="TOS">'[27]NSCLC 1-12467'!$T$2:$T$12105</definedName>
    <definedName name="TRY" localSheetId="1">#REF!</definedName>
    <definedName name="TRY">#REF!</definedName>
    <definedName name="TT_PRICE" localSheetId="1">'[3]27-Budget Impact'!$D$68</definedName>
    <definedName name="TT_PRICE">'[3]27-Budget Impact'!$D$68</definedName>
    <definedName name="ttttable" localSheetId="1">#REF!</definedName>
    <definedName name="ttttable">#REF!</definedName>
    <definedName name="Ttttttable" localSheetId="1">'[31]4. Regulatory'!#REF!</definedName>
    <definedName name="Ttttttable">'[31]4. Regulatory'!#REF!</definedName>
    <definedName name="type_of_study" localSheetId="1">[46]citations!$L$2:$L$589</definedName>
    <definedName name="type_of_study">[46]citations!$L$2:$L$589</definedName>
    <definedName name="Unit_Pack_ALKS" localSheetId="1">#REF!</definedName>
    <definedName name="Unit_Pack_ALKS">#REF!</definedName>
    <definedName name="Unit_Pack_BEV" localSheetId="1">#REF!</definedName>
    <definedName name="Unit_Pack_BEV">#REF!</definedName>
    <definedName name="Unit_Pack_BevGem">#REF!</definedName>
    <definedName name="Unit_Pack_CET" localSheetId="1">#REF!</definedName>
    <definedName name="Unit_Pack_CET">#REF!</definedName>
    <definedName name="Unit_Pack_Dabrafenib">#REF!</definedName>
    <definedName name="Unit_Pack_Doxorubicin">#REF!</definedName>
    <definedName name="Unit_Pack_FLU" localSheetId="1">#REF!</definedName>
    <definedName name="Unit_Pack_FLU">#REF!</definedName>
    <definedName name="Unit_Pack_Ipilimumab" localSheetId="1">#REF!</definedName>
    <definedName name="Unit_Pack_Ipilimumab">#REF!</definedName>
    <definedName name="Unit_Pack_IRI" localSheetId="1">#REF!</definedName>
    <definedName name="Unit_Pack_IRI">#REF!</definedName>
    <definedName name="Unit_Pack_LEU" localSheetId="1">#REF!</definedName>
    <definedName name="Unit_Pack_LEU">#REF!</definedName>
    <definedName name="Unit_Pack_NAP" localSheetId="1">#REF!</definedName>
    <definedName name="Unit_Pack_NAP">#REF!</definedName>
    <definedName name="Unit_Pack_Nivolumab" localSheetId="1">#REF!</definedName>
    <definedName name="Unit_Pack_Nivolumab">#REF!</definedName>
    <definedName name="Unit_Pack_NivolumabPlus" localSheetId="1">#REF!</definedName>
    <definedName name="Unit_Pack_NivolumabPlus">#REF!</definedName>
    <definedName name="Unit_Pack_Olaparib">#REF!</definedName>
    <definedName name="Unit_Pack_PAN" localSheetId="1">#REF!</definedName>
    <definedName name="Unit_Pack_PAN">#REF!</definedName>
    <definedName name="Unit_Pack_Pembrolizumab" localSheetId="1">#REF!</definedName>
    <definedName name="Unit_Pack_Pembrolizumab">#REF!</definedName>
    <definedName name="Unit_Pack_Rucaparib">#REF!</definedName>
    <definedName name="Unit_Pack_Temozolomide" localSheetId="1">#REF!</definedName>
    <definedName name="Unit_Pack_Temozolomide">#REF!</definedName>
    <definedName name="Unit_Pack_Trametinib" localSheetId="1">#REF!</definedName>
    <definedName name="Unit_Pack_Trametinib">#REF!</definedName>
    <definedName name="Unit_Pack_ZIV" localSheetId="1">#REF!</definedName>
    <definedName name="Unit_Pack_ZIV">#REF!</definedName>
    <definedName name="Unit_Strength_ALKS" localSheetId="1">#REF!</definedName>
    <definedName name="Unit_Strength_ALKS">#REF!</definedName>
    <definedName name="Unit_Strength_BEV" localSheetId="1">#REF!</definedName>
    <definedName name="Unit_Strength_BEV">#REF!</definedName>
    <definedName name="Unit_Strength_BevGem">#REF!</definedName>
    <definedName name="Unit_Strength_CET" localSheetId="1">#REF!</definedName>
    <definedName name="Unit_Strength_CET">#REF!</definedName>
    <definedName name="Unit_Strength_DAB" localSheetId="1">#REF!</definedName>
    <definedName name="Unit_Strength_DAB">#REF!</definedName>
    <definedName name="Unit_Strength_Dabrafenib" localSheetId="1">#REF!</definedName>
    <definedName name="Unit_Strength_Dabrafenib">#REF!</definedName>
    <definedName name="Unit_Strength_FLU" localSheetId="1">#REF!</definedName>
    <definedName name="Unit_Strength_FLU">#REF!</definedName>
    <definedName name="Unit_Strength_Ipilimumab" localSheetId="1">#REF!</definedName>
    <definedName name="Unit_Strength_Ipilimumab">#REF!</definedName>
    <definedName name="Unit_Strength_IRI" localSheetId="1">#REF!</definedName>
    <definedName name="Unit_Strength_IRI">#REF!</definedName>
    <definedName name="Unit_Strength_LEU" localSheetId="1">#REF!</definedName>
    <definedName name="Unit_Strength_LEU">#REF!</definedName>
    <definedName name="Unit_Strength_NAP" localSheetId="1">#REF!</definedName>
    <definedName name="Unit_Strength_NAP">#REF!</definedName>
    <definedName name="Unit_Strength_Nivolumab" localSheetId="1">#REF!</definedName>
    <definedName name="Unit_Strength_Nivolumab">#REF!</definedName>
    <definedName name="Unit_Strength_NivolumabPlus" localSheetId="1">#REF!</definedName>
    <definedName name="Unit_Strength_NivolumabPlus">#REF!</definedName>
    <definedName name="Unit_Strength_Olaparib">#REF!</definedName>
    <definedName name="Unit_Strength_PAN" localSheetId="1">#REF!</definedName>
    <definedName name="Unit_Strength_PAN">#REF!</definedName>
    <definedName name="Unit_Strength_Pembrolizumab" localSheetId="1">#REF!</definedName>
    <definedName name="Unit_Strength_Pembrolizumab">#REF!</definedName>
    <definedName name="Unit_Strength_Temozolomide" localSheetId="1">#REF!</definedName>
    <definedName name="Unit_Strength_Temozolomide">#REF!</definedName>
    <definedName name="Unit_Strength_Topotecan">#REF!</definedName>
    <definedName name="Unit_Strength_TRAM" localSheetId="1">#REF!</definedName>
    <definedName name="Unit_Strength_TRAM">#REF!</definedName>
    <definedName name="Unit_Strength_Trametinib" localSheetId="1">#REF!</definedName>
    <definedName name="Unit_Strength_Trametinib">#REF!</definedName>
    <definedName name="Unit_Strength_ZIV" localSheetId="1">#REF!</definedName>
    <definedName name="Unit_Strength_ZIV">#REF!</definedName>
    <definedName name="Variable_1" localSheetId="1">#REF!</definedName>
    <definedName name="Variable_1">#REF!</definedName>
    <definedName name="Variable_2" localSheetId="1">#REF!</definedName>
    <definedName name="Variable_2">#REF!</definedName>
    <definedName name="Variable_3" localSheetId="1">#REF!</definedName>
    <definedName name="Variable_3">#REF!</definedName>
    <definedName name="Variable_4" localSheetId="1">'[12]10. Cost-Effectiveness'!$F$42</definedName>
    <definedName name="Variable_4">'[13]10. Cost-Effectiveness'!$F$42</definedName>
    <definedName name="Vial_Sharing" localSheetId="1">#REF!</definedName>
    <definedName name="Vial_Sharing">#REF!</definedName>
    <definedName name="Weight" localSheetId="1">#REF!</definedName>
    <definedName name="Weight">#REF!</definedName>
    <definedName name="x" localSheetId="1">#REF!</definedName>
    <definedName name="x">#REF!</definedName>
    <definedName name="xx" localSheetId="1">#REF!</definedName>
    <definedName name="xx">#REF!</definedName>
    <definedName name="xxx" localSheetId="1">#REF!</definedName>
    <definedName name="xxx">#REF!</definedName>
    <definedName name="xxxvvvvv" localSheetId="1">#REF!</definedName>
    <definedName name="xxxvvvvv">#REF!</definedName>
    <definedName name="XXXX" localSheetId="1">#REF!</definedName>
    <definedName name="XXXX">#REF!</definedName>
    <definedName name="xxxxx" localSheetId="1">#REF!</definedName>
    <definedName name="xxxxx">#REF!</definedName>
    <definedName name="xxxxxxx" localSheetId="1">#REF!</definedName>
    <definedName name="xxxxxxx">#REF!</definedName>
    <definedName name="xxxxxxxx" localSheetId="1">#REF!</definedName>
    <definedName name="xxxxxxxx">#REF!</definedName>
    <definedName name="xxxxxxxxxx" localSheetId="1">#REF!</definedName>
    <definedName name="xxxxxxxxxx">#REF!</definedName>
    <definedName name="xzzzzzzz" localSheetId="1">#REF!</definedName>
    <definedName name="xzzzzzzz">#REF!</definedName>
    <definedName name="zxxxxx" localSheetId="1">#REF!</definedName>
    <definedName name="zxxxxx">#REF!</definedName>
    <definedName name="zzz" localSheetId="1">#REF!</definedName>
    <definedName name="zzz">#REF!</definedName>
    <definedName name="zzzznnn" localSheetId="1">#REF!</definedName>
    <definedName name="zzzznn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6" l="1"/>
  <c r="D82" i="6" s="1"/>
  <c r="N85" i="6" s="1"/>
  <c r="D47" i="6"/>
  <c r="D45" i="6"/>
  <c r="C98" i="6"/>
  <c r="C94" i="6"/>
  <c r="C90" i="6" s="1"/>
  <c r="J93" i="6" s="1"/>
  <c r="C87" i="6"/>
  <c r="C82" i="6"/>
  <c r="C80" i="6"/>
  <c r="C59" i="6"/>
  <c r="C55" i="6" s="1"/>
  <c r="J60" i="6" s="1"/>
  <c r="C52" i="6"/>
  <c r="D103" i="6"/>
  <c r="C103" i="6"/>
  <c r="Q101" i="6"/>
  <c r="J101" i="6"/>
  <c r="Q99" i="6"/>
  <c r="N97" i="6"/>
  <c r="D90" i="6"/>
  <c r="Q93" i="6" s="1"/>
  <c r="D83" i="6"/>
  <c r="C83" i="6"/>
  <c r="J85" i="6" s="1"/>
  <c r="N82" i="6"/>
  <c r="G82" i="6"/>
  <c r="D68" i="6"/>
  <c r="Q67" i="6"/>
  <c r="J67" i="6"/>
  <c r="N64" i="6"/>
  <c r="D55" i="6"/>
  <c r="Q60" i="6" s="1"/>
  <c r="N52" i="6"/>
  <c r="Q49" i="6"/>
  <c r="J49" i="6"/>
  <c r="D48" i="6"/>
  <c r="D54" i="6" s="1"/>
  <c r="C48" i="6"/>
  <c r="J52" i="6" s="1"/>
  <c r="N47" i="6"/>
  <c r="G47" i="6"/>
  <c r="C47" i="6"/>
  <c r="D89" i="6" l="1"/>
  <c r="C89" i="6"/>
  <c r="G92" i="6" s="1"/>
  <c r="G85" i="6"/>
  <c r="C54" i="6"/>
  <c r="G52" i="6"/>
  <c r="D96" i="6"/>
  <c r="N92" i="6"/>
  <c r="D61" i="6"/>
  <c r="N59" i="6"/>
  <c r="C61" i="6"/>
  <c r="G59" i="6"/>
  <c r="Q52" i="6"/>
  <c r="Q85" i="6"/>
  <c r="C96" i="6" l="1"/>
  <c r="G99" i="6" s="1"/>
  <c r="G72" i="6"/>
  <c r="G66" i="6"/>
  <c r="D64" i="6"/>
  <c r="D67" i="6" s="1"/>
  <c r="N72" i="6" s="1"/>
  <c r="N66" i="6"/>
  <c r="N99" i="6"/>
  <c r="D99" i="6"/>
  <c r="D100" i="6" s="1"/>
  <c r="C99" i="6" l="1"/>
  <c r="C100" i="6" s="1"/>
  <c r="D102" i="6" s="1"/>
  <c r="N105" i="6" s="1"/>
  <c r="C102" i="6" l="1"/>
  <c r="G105" i="6" s="1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07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58" i="5"/>
  <c r="J11" i="6"/>
  <c r="D33" i="6"/>
  <c r="D16" i="6"/>
  <c r="D13" i="6"/>
  <c r="D12" i="6" s="1"/>
  <c r="D21" i="6"/>
  <c r="D23" i="6"/>
  <c r="D10" i="6"/>
  <c r="Q11" i="6" s="1"/>
  <c r="D8" i="6"/>
  <c r="D7" i="6"/>
  <c r="C16" i="6" l="1"/>
  <c r="C6" i="6"/>
  <c r="C11" i="6" s="1"/>
  <c r="G14" i="6" s="1"/>
  <c r="C33" i="6"/>
  <c r="Q30" i="6"/>
  <c r="J30" i="6"/>
  <c r="Q28" i="6"/>
  <c r="N26" i="6"/>
  <c r="D19" i="6"/>
  <c r="Q22" i="6" s="1"/>
  <c r="C19" i="6"/>
  <c r="J22" i="6" s="1"/>
  <c r="C12" i="6"/>
  <c r="J14" i="6" s="1"/>
  <c r="D6" i="6"/>
  <c r="N7" i="6" l="1"/>
  <c r="D11" i="6"/>
  <c r="G7" i="6"/>
  <c r="C18" i="6"/>
  <c r="C25" i="6" s="1"/>
  <c r="Q14" i="6"/>
  <c r="G21" i="6"/>
  <c r="D18" i="6" l="1"/>
  <c r="N14" i="6"/>
  <c r="G28" i="6"/>
  <c r="C28" i="6"/>
  <c r="C29" i="6" s="1"/>
  <c r="D25" i="6" l="1"/>
  <c r="N21" i="6"/>
  <c r="G35" i="6"/>
  <c r="C32" i="6"/>
  <c r="D28" i="6" l="1"/>
  <c r="D29" i="6" s="1"/>
  <c r="D32" i="6" s="1"/>
  <c r="N35" i="6" s="1"/>
  <c r="N28" i="6"/>
  <c r="AL139" i="5"/>
  <c r="E138" i="5"/>
  <c r="D138" i="5"/>
  <c r="E137" i="5"/>
  <c r="D137" i="5"/>
  <c r="F136" i="5"/>
  <c r="F135" i="5"/>
  <c r="F133" i="5"/>
  <c r="AO132" i="5"/>
  <c r="F132" i="5"/>
  <c r="F131" i="5"/>
  <c r="F129" i="5"/>
  <c r="F128" i="5"/>
  <c r="D127" i="5"/>
  <c r="D126" i="5"/>
  <c r="F126" i="5" s="1"/>
  <c r="F125" i="5"/>
  <c r="D125" i="5"/>
  <c r="D124" i="5"/>
  <c r="D123" i="5"/>
  <c r="C123" i="5"/>
  <c r="E122" i="5"/>
  <c r="AO124" i="5" s="1"/>
  <c r="C122" i="5"/>
  <c r="F120" i="5"/>
  <c r="F119" i="5"/>
  <c r="F118" i="5"/>
  <c r="D117" i="5"/>
  <c r="C117" i="5"/>
  <c r="F117" i="5" s="1"/>
  <c r="F116" i="5"/>
  <c r="D115" i="5"/>
  <c r="D114" i="5" s="1"/>
  <c r="C115" i="5"/>
  <c r="E114" i="5"/>
  <c r="AO116" i="5" s="1"/>
  <c r="F112" i="5"/>
  <c r="AF111" i="5" s="1"/>
  <c r="AO111" i="5"/>
  <c r="E111" i="5"/>
  <c r="D111" i="5"/>
  <c r="D113" i="5" s="1"/>
  <c r="C111" i="5"/>
  <c r="F111" i="5" s="1"/>
  <c r="AC108" i="5" s="1"/>
  <c r="F110" i="5"/>
  <c r="F109" i="5"/>
  <c r="F108" i="5"/>
  <c r="F107" i="5"/>
  <c r="AL90" i="5"/>
  <c r="E86" i="5"/>
  <c r="D86" i="5"/>
  <c r="E85" i="5"/>
  <c r="D85" i="5"/>
  <c r="F84" i="5"/>
  <c r="AO83" i="5"/>
  <c r="F83" i="5"/>
  <c r="AC90" i="5" s="1"/>
  <c r="F82" i="5"/>
  <c r="F81" i="5"/>
  <c r="AF83" i="5" s="1"/>
  <c r="F79" i="5"/>
  <c r="F78" i="5"/>
  <c r="F77" i="5"/>
  <c r="F76" i="5"/>
  <c r="F75" i="5"/>
  <c r="F74" i="5"/>
  <c r="E73" i="5"/>
  <c r="AO75" i="5" s="1"/>
  <c r="D73" i="5"/>
  <c r="C73" i="5"/>
  <c r="F71" i="5"/>
  <c r="F70" i="5"/>
  <c r="F69" i="5"/>
  <c r="F68" i="5"/>
  <c r="F67" i="5"/>
  <c r="F66" i="5"/>
  <c r="E65" i="5"/>
  <c r="E64" i="5" s="1"/>
  <c r="AO67" i="5" s="1"/>
  <c r="D65" i="5"/>
  <c r="D64" i="5" s="1"/>
  <c r="C65" i="5"/>
  <c r="C64" i="5" s="1"/>
  <c r="AO62" i="5"/>
  <c r="F62" i="5"/>
  <c r="AF62" i="5" s="1"/>
  <c r="E61" i="5"/>
  <c r="E63" i="5" s="1"/>
  <c r="D61" i="5"/>
  <c r="D63" i="5" s="1"/>
  <c r="C61" i="5"/>
  <c r="F60" i="5"/>
  <c r="F59" i="5"/>
  <c r="F58" i="5"/>
  <c r="AL38" i="5"/>
  <c r="E34" i="5"/>
  <c r="D34" i="5"/>
  <c r="E33" i="5"/>
  <c r="G33" i="5" s="1"/>
  <c r="D33" i="5"/>
  <c r="F32" i="5"/>
  <c r="G32" i="5" s="1"/>
  <c r="AO31" i="5"/>
  <c r="F31" i="5"/>
  <c r="F30" i="5"/>
  <c r="C29" i="5"/>
  <c r="F29" i="5" s="1"/>
  <c r="G29" i="5" s="1"/>
  <c r="C28" i="5"/>
  <c r="D26" i="5"/>
  <c r="C26" i="5"/>
  <c r="F26" i="5" s="1"/>
  <c r="G26" i="5" s="1"/>
  <c r="D25" i="5"/>
  <c r="C25" i="5"/>
  <c r="F25" i="5" s="1"/>
  <c r="G25" i="5" s="1"/>
  <c r="D24" i="5"/>
  <c r="D21" i="5" s="1"/>
  <c r="C24" i="5"/>
  <c r="F24" i="5" s="1"/>
  <c r="G24" i="5" s="1"/>
  <c r="D23" i="5"/>
  <c r="C23" i="5"/>
  <c r="D22" i="5"/>
  <c r="C22" i="5"/>
  <c r="F22" i="5" s="1"/>
  <c r="G22" i="5" s="1"/>
  <c r="E21" i="5"/>
  <c r="F19" i="5"/>
  <c r="G19" i="5" s="1"/>
  <c r="C18" i="5"/>
  <c r="F18" i="5" s="1"/>
  <c r="G18" i="5" s="1"/>
  <c r="C17" i="5"/>
  <c r="D16" i="5"/>
  <c r="C16" i="5"/>
  <c r="D15" i="5"/>
  <c r="C15" i="5"/>
  <c r="D14" i="5"/>
  <c r="C14" i="5"/>
  <c r="F14" i="5" s="1"/>
  <c r="G14" i="5" s="1"/>
  <c r="D13" i="5"/>
  <c r="F13" i="5" s="1"/>
  <c r="G13" i="5" s="1"/>
  <c r="C13" i="5"/>
  <c r="E12" i="5"/>
  <c r="E10" i="5"/>
  <c r="D10" i="5"/>
  <c r="C10" i="5"/>
  <c r="F10" i="5" s="1"/>
  <c r="AF10" i="5" s="1"/>
  <c r="E8" i="5"/>
  <c r="D8" i="5"/>
  <c r="C8" i="5"/>
  <c r="F8" i="5" s="1"/>
  <c r="E7" i="5"/>
  <c r="G7" i="5" s="1"/>
  <c r="D7" i="5"/>
  <c r="C7" i="5"/>
  <c r="F7" i="5" s="1"/>
  <c r="E6" i="5"/>
  <c r="D6" i="5"/>
  <c r="C6" i="5"/>
  <c r="AC38" i="5" l="1"/>
  <c r="G31" i="5"/>
  <c r="G8" i="5"/>
  <c r="AG43" i="5"/>
  <c r="G34" i="5"/>
  <c r="C113" i="5"/>
  <c r="AO23" i="5"/>
  <c r="AO10" i="5"/>
  <c r="G10" i="5"/>
  <c r="E9" i="5"/>
  <c r="G6" i="5"/>
  <c r="AO15" i="5"/>
  <c r="AG144" i="5"/>
  <c r="AF132" i="5"/>
  <c r="D72" i="5"/>
  <c r="D80" i="5" s="1"/>
  <c r="F65" i="5"/>
  <c r="C12" i="5"/>
  <c r="C21" i="5"/>
  <c r="F21" i="5" s="1"/>
  <c r="G21" i="5" s="1"/>
  <c r="AG95" i="5"/>
  <c r="F16" i="5"/>
  <c r="G16" i="5" s="1"/>
  <c r="F73" i="5"/>
  <c r="AF75" i="5" s="1"/>
  <c r="D9" i="5"/>
  <c r="D11" i="5" s="1"/>
  <c r="F61" i="5"/>
  <c r="AC59" i="5" s="1"/>
  <c r="F115" i="5"/>
  <c r="E72" i="5"/>
  <c r="AL67" i="5"/>
  <c r="E11" i="5"/>
  <c r="AL7" i="5"/>
  <c r="F15" i="5"/>
  <c r="G15" i="5" s="1"/>
  <c r="F123" i="5"/>
  <c r="F113" i="5"/>
  <c r="AC116" i="5" s="1"/>
  <c r="C63" i="5"/>
  <c r="F17" i="5"/>
  <c r="G17" i="5" s="1"/>
  <c r="D121" i="5"/>
  <c r="AL108" i="5"/>
  <c r="E113" i="5"/>
  <c r="F127" i="5"/>
  <c r="D122" i="5"/>
  <c r="F122" i="5" s="1"/>
  <c r="AF124" i="5" s="1"/>
  <c r="AL59" i="5"/>
  <c r="F6" i="5"/>
  <c r="D12" i="5"/>
  <c r="F23" i="5"/>
  <c r="G23" i="5" s="1"/>
  <c r="F28" i="5"/>
  <c r="F64" i="5"/>
  <c r="AF67" i="5" s="1"/>
  <c r="C114" i="5"/>
  <c r="F124" i="5"/>
  <c r="C9" i="5"/>
  <c r="AF31" i="5" l="1"/>
  <c r="G28" i="5"/>
  <c r="AF23" i="5"/>
  <c r="D130" i="5"/>
  <c r="D134" i="5" s="1"/>
  <c r="E20" i="5"/>
  <c r="AL15" i="5"/>
  <c r="F114" i="5"/>
  <c r="AF116" i="5" s="1"/>
  <c r="C72" i="5"/>
  <c r="F63" i="5"/>
  <c r="AC67" i="5" s="1"/>
  <c r="AL75" i="5"/>
  <c r="E80" i="5"/>
  <c r="AL83" i="5" s="1"/>
  <c r="F12" i="5"/>
  <c r="D20" i="5"/>
  <c r="D27" i="5" s="1"/>
  <c r="C11" i="5"/>
  <c r="F9" i="5"/>
  <c r="AC7" i="5" s="1"/>
  <c r="E121" i="5"/>
  <c r="AL116" i="5"/>
  <c r="C121" i="5"/>
  <c r="AF15" i="5" l="1"/>
  <c r="G12" i="5"/>
  <c r="G9" i="5"/>
  <c r="F72" i="5"/>
  <c r="AC75" i="5" s="1"/>
  <c r="C80" i="5"/>
  <c r="AL124" i="5"/>
  <c r="E130" i="5"/>
  <c r="F11" i="5"/>
  <c r="C20" i="5"/>
  <c r="C130" i="5"/>
  <c r="F121" i="5"/>
  <c r="AC124" i="5" s="1"/>
  <c r="E27" i="5"/>
  <c r="AL23" i="5"/>
  <c r="AC15" i="5" l="1"/>
  <c r="G11" i="5"/>
  <c r="E134" i="5"/>
  <c r="AL132" i="5"/>
  <c r="AL31" i="5"/>
  <c r="E30" i="5"/>
  <c r="G30" i="5" s="1"/>
  <c r="C27" i="5"/>
  <c r="F20" i="5"/>
  <c r="F130" i="5"/>
  <c r="AC132" i="5" s="1"/>
  <c r="C134" i="5"/>
  <c r="F80" i="5"/>
  <c r="AC83" i="5" s="1"/>
  <c r="AC23" i="5" l="1"/>
  <c r="G20" i="5"/>
  <c r="F27" i="5"/>
  <c r="F134" i="5"/>
  <c r="AC139" i="5" s="1"/>
  <c r="AC31" i="5" l="1"/>
  <c r="G27" i="5"/>
</calcChain>
</file>

<file path=xl/sharedStrings.xml><?xml version="1.0" encoding="utf-8"?>
<sst xmlns="http://schemas.openxmlformats.org/spreadsheetml/2006/main" count="200" uniqueCount="80">
  <si>
    <t>PRISMA DIAGRAMS: IC AML Mylotarg</t>
  </si>
  <si>
    <t>CLINICAL PRISMA DIAGRAM</t>
  </si>
  <si>
    <t>INITIAL SLR: inception-May 10th, 2021</t>
  </si>
  <si>
    <t>SLR UPDATE: 
May 10th 2021-Nov 11th, 2021</t>
  </si>
  <si>
    <t>Articles identified through OVID search</t>
  </si>
  <si>
    <t>Embase</t>
  </si>
  <si>
    <t>Medline</t>
  </si>
  <si>
    <t>Cochrane</t>
  </si>
  <si>
    <t>Duplicates among database</t>
  </si>
  <si>
    <t xml:space="preserve"> Records selected for abstract review</t>
  </si>
  <si>
    <t>Records excluded</t>
  </si>
  <si>
    <t>Population</t>
  </si>
  <si>
    <t>Intervention</t>
  </si>
  <si>
    <t>Outcomes</t>
  </si>
  <si>
    <t>Study design</t>
  </si>
  <si>
    <t>Duplicates</t>
  </si>
  <si>
    <t>Records selected for full text review</t>
  </si>
  <si>
    <t>Duplicate</t>
  </si>
  <si>
    <t>Records selected for data extraction</t>
  </si>
  <si>
    <t>Abstracts included from congress search</t>
  </si>
  <si>
    <t>Records included from bibliographic search</t>
  </si>
  <si>
    <t>Total records selected for data extraction</t>
  </si>
  <si>
    <t>Records from</t>
  </si>
  <si>
    <t>Original studies</t>
  </si>
  <si>
    <t>Post-hoc / Subgroup analysis / Update</t>
  </si>
  <si>
    <t>Cumulative Total Records Selected</t>
  </si>
  <si>
    <t>Cumulative Final Selection - Original Studies</t>
  </si>
  <si>
    <t>QOL PRISMA DIAGRAM</t>
  </si>
  <si>
    <t>Duplicates among databases</t>
  </si>
  <si>
    <t>Abstracts from congress review</t>
  </si>
  <si>
    <t>Records included from cross-checking</t>
  </si>
  <si>
    <t>ECON (Costs, HCRU) PRISMA DIAGRAM</t>
  </si>
  <si>
    <t>Study design*</t>
  </si>
  <si>
    <t>Records included from bibliographic and HTA search</t>
  </si>
  <si>
    <t xml:space="preserve">Original studies </t>
  </si>
  <si>
    <t>PRISMA: IC AML (MYLOTARG)</t>
  </si>
  <si>
    <t>CLINICAL (RCT &amp; Non-RCT) PRISMA DIAGRAM</t>
  </si>
  <si>
    <t>Collapsed PRISMAs</t>
  </si>
  <si>
    <t>INITIAL SLR:
INCEPTION - MAY 18, 2017</t>
  </si>
  <si>
    <t>UPDATE:
2017 - SEP 4, 2020</t>
  </si>
  <si>
    <t>UPDATE:
2017 - MAY 10, 2021</t>
  </si>
  <si>
    <t>All previous SLRs</t>
  </si>
  <si>
    <t>Articles identified trough Medline</t>
  </si>
  <si>
    <t xml:space="preserve">Articles identified trough Embase </t>
  </si>
  <si>
    <t>Articles identified trough Cochrane</t>
  </si>
  <si>
    <t>Publications identified from electronic search</t>
  </si>
  <si>
    <t>Records selected for abstract review</t>
  </si>
  <si>
    <t>Records rejected:</t>
  </si>
  <si>
    <t>Intervention or Comparator</t>
  </si>
  <si>
    <t>Study Design</t>
  </si>
  <si>
    <t>No abstract</t>
  </si>
  <si>
    <t>Non-English</t>
  </si>
  <si>
    <t>Record(s) selected</t>
  </si>
  <si>
    <t>Publication related to study already identified through database searches</t>
  </si>
  <si>
    <r>
      <t>Ongoing/</t>
    </r>
    <r>
      <rPr>
        <b/>
        <sz val="12"/>
        <rFont val="Helvetica"/>
        <family val="2"/>
      </rPr>
      <t>unpublished</t>
    </r>
    <r>
      <rPr>
        <sz val="12"/>
        <rFont val="Helvetica"/>
        <family val="2"/>
      </rPr>
      <t xml:space="preserve"> GO trial AML-18 was identified via additional sources</t>
    </r>
  </si>
  <si>
    <t>SELECTED for Data Extraction</t>
  </si>
  <si>
    <t>Record(s) selected for extraction</t>
  </si>
  <si>
    <t>Original study(ies)</t>
  </si>
  <si>
    <t>Cumulative records selected for extraction</t>
  </si>
  <si>
    <t>Cumulative original studies selected for extraction</t>
  </si>
  <si>
    <t>* Two publications identified in the 2020 SLR, were updated of the previously included original studies.</t>
  </si>
  <si>
    <t>The rest of two publications were from one original study.</t>
  </si>
  <si>
    <t>Previous SLRs</t>
  </si>
  <si>
    <t>Article identified trough Medline</t>
  </si>
  <si>
    <t xml:space="preserve">Article identified trough Embase </t>
  </si>
  <si>
    <t>Article identified trough Cochrane</t>
  </si>
  <si>
    <t>Duplicate(s)</t>
  </si>
  <si>
    <t>Abstracts reviewed</t>
  </si>
  <si>
    <t>Records selected</t>
  </si>
  <si>
    <t xml:space="preserve">Supplementary search of the grey literature yielded: Relevant publication </t>
  </si>
  <si>
    <t>Records selected for extraction</t>
  </si>
  <si>
    <t>* NOTE: original SLR did not include information that clarifies how 68 selected records lead to 7 studies extracted and presented in the report</t>
  </si>
  <si>
    <t>ECON (MODEL+HCRU) PRISMA DIAGRAM</t>
  </si>
  <si>
    <t>INITIAL SLR:
INCEPTION - APR 4, 2017</t>
  </si>
  <si>
    <t>Article identified trough EconLit</t>
  </si>
  <si>
    <t>Discrepancy from another vendor*</t>
  </si>
  <si>
    <t>Records from Bibliographic Search</t>
  </si>
  <si>
    <t>Records from Congress Review</t>
  </si>
  <si>
    <t>HTA reviews from HTA Search</t>
  </si>
  <si>
    <t>* 28 records from 26 original studies were extracted by previous vendor, while reported to be 32 from 30 original.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</si>
</sst>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4B277B"/>
      <name val="Helvetica"/>
    </font>
    <font>
      <sz val="12"/>
      <name val="Heletica"/>
    </font>
    <font>
      <sz val="10"/>
      <color theme="1"/>
      <name val="Verdana"/>
      <family val="2"/>
    </font>
    <font>
      <sz val="12"/>
      <color theme="1"/>
      <name val="Helvetica"/>
      <family val="2"/>
    </font>
    <font>
      <b/>
      <sz val="18"/>
      <color theme="0"/>
      <name val="Helvetica"/>
      <family val="2"/>
    </font>
    <font>
      <sz val="12"/>
      <color theme="0"/>
      <name val="Helvetica"/>
      <family val="2"/>
    </font>
    <font>
      <sz val="10"/>
      <name val="Arial"/>
      <family val="2"/>
    </font>
    <font>
      <b/>
      <sz val="12"/>
      <color theme="0"/>
      <name val="Helvetica"/>
      <family val="2"/>
    </font>
    <font>
      <sz val="12"/>
      <name val="Helvetica"/>
      <family val="2"/>
    </font>
    <font>
      <b/>
      <sz val="10"/>
      <color theme="0"/>
      <name val="Helvetica"/>
      <family val="2"/>
    </font>
    <font>
      <b/>
      <sz val="12"/>
      <name val="Helvetica"/>
      <family val="2"/>
    </font>
    <font>
      <sz val="12"/>
      <color rgb="FF000000"/>
      <name val="Helvetica"/>
      <family val="2"/>
    </font>
    <font>
      <sz val="10"/>
      <name val="Heletica"/>
    </font>
    <font>
      <sz val="11"/>
      <name val="Calibri"/>
      <family val="2"/>
    </font>
    <font>
      <b/>
      <sz val="16"/>
      <color rgb="FFFFFFFF"/>
      <name val="Helvetica"/>
      <family val="2"/>
    </font>
    <font>
      <sz val="12"/>
      <color theme="1"/>
      <name val="Heletica"/>
    </font>
    <font>
      <sz val="12"/>
      <color theme="0"/>
      <name val="Heletica"/>
    </font>
    <font>
      <b/>
      <sz val="14"/>
      <name val="Heletica"/>
    </font>
    <font>
      <sz val="12"/>
      <color theme="1"/>
      <name val="Calibri"/>
      <family val="2"/>
      <scheme val="minor"/>
    </font>
    <font>
      <sz val="10"/>
      <color rgb="FFFF0000"/>
      <name val="Heletica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Helvetica"/>
      <family val="2"/>
    </font>
    <font>
      <b/>
      <sz val="12"/>
      <color rgb="FFFF0000"/>
      <name val="Helvetica"/>
      <family val="2"/>
    </font>
    <font>
      <b/>
      <sz val="12"/>
      <name val="Heletica"/>
    </font>
    <font>
      <b/>
      <sz val="10"/>
      <color rgb="FFFF0000"/>
      <name val="Helvetica"/>
      <family val="2"/>
    </font>
    <font>
      <sz val="12"/>
      <color rgb="FFFF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4B277B"/>
      </patternFill>
    </fill>
    <fill>
      <patternFill patternType="solid">
        <fgColor theme="0"/>
        <bgColor indexed="64"/>
      </patternFill>
    </fill>
    <fill>
      <patternFill patternType="solid">
        <fgColor rgb="FF231F99"/>
        <bgColor indexed="64"/>
      </patternFill>
    </fill>
    <fill>
      <patternFill patternType="solid">
        <fgColor rgb="FF9369A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EC9F5"/>
        <bgColor indexed="64"/>
      </patternFill>
    </fill>
    <fill>
      <patternFill patternType="solid">
        <fgColor rgb="FFEFE7F3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B277B"/>
      </left>
      <right/>
      <top/>
      <bottom/>
      <diagonal/>
    </border>
    <border>
      <left/>
      <right style="medium">
        <color rgb="FF4B277B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231F99"/>
      </left>
      <right/>
      <top style="medium">
        <color rgb="FF231F99"/>
      </top>
      <bottom/>
      <diagonal/>
    </border>
    <border>
      <left/>
      <right style="medium">
        <color rgb="FF231F99"/>
      </right>
      <top style="medium">
        <color rgb="FF231F99"/>
      </top>
      <bottom/>
      <diagonal/>
    </border>
    <border>
      <left style="medium">
        <color rgb="FF4EC9F5"/>
      </left>
      <right/>
      <top style="medium">
        <color rgb="FF4EC9F5"/>
      </top>
      <bottom/>
      <diagonal/>
    </border>
    <border>
      <left/>
      <right style="medium">
        <color rgb="FF4EC9F5"/>
      </right>
      <top style="medium">
        <color rgb="FF4EC9F5"/>
      </top>
      <bottom/>
      <diagonal/>
    </border>
    <border>
      <left style="medium">
        <color rgb="FF231F99"/>
      </left>
      <right/>
      <top/>
      <bottom/>
      <diagonal/>
    </border>
    <border>
      <left/>
      <right style="medium">
        <color rgb="FF231F99"/>
      </right>
      <top/>
      <bottom/>
      <diagonal/>
    </border>
    <border>
      <left style="medium">
        <color rgb="FF4EC9F5"/>
      </left>
      <right/>
      <top/>
      <bottom/>
      <diagonal/>
    </border>
    <border>
      <left/>
      <right style="medium">
        <color rgb="FF4EC9F5"/>
      </right>
      <top/>
      <bottom/>
      <diagonal/>
    </border>
    <border>
      <left style="medium">
        <color rgb="FF231F99"/>
      </left>
      <right/>
      <top/>
      <bottom style="medium">
        <color rgb="FF231F99"/>
      </bottom>
      <diagonal/>
    </border>
    <border>
      <left/>
      <right style="medium">
        <color rgb="FF231F99"/>
      </right>
      <top/>
      <bottom style="medium">
        <color rgb="FF231F99"/>
      </bottom>
      <diagonal/>
    </border>
    <border>
      <left/>
      <right/>
      <top style="medium">
        <color rgb="FF231F99"/>
      </top>
      <bottom/>
      <diagonal/>
    </border>
    <border>
      <left style="medium">
        <color rgb="FF4EC9F5"/>
      </left>
      <right/>
      <top/>
      <bottom style="medium">
        <color rgb="FF4EC9F5"/>
      </bottom>
      <diagonal/>
    </border>
    <border>
      <left/>
      <right style="medium">
        <color rgb="FF4EC9F5"/>
      </right>
      <top/>
      <bottom style="medium">
        <color rgb="FF4EC9F5"/>
      </bottom>
      <diagonal/>
    </border>
    <border>
      <left/>
      <right/>
      <top style="medium">
        <color rgb="FF4EC9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231F99"/>
      </bottom>
      <diagonal/>
    </border>
    <border>
      <left/>
      <right/>
      <top/>
      <bottom style="medium">
        <color rgb="FF4EC9F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231F99"/>
      </left>
      <right/>
      <top style="thin">
        <color auto="1"/>
      </top>
      <bottom/>
      <diagonal/>
    </border>
    <border>
      <left style="medium">
        <color rgb="FF231F99"/>
      </left>
      <right/>
      <top style="medium">
        <color rgb="FF4B277B"/>
      </top>
      <bottom style="medium">
        <color rgb="FF4B277B"/>
      </bottom>
      <diagonal/>
    </border>
    <border>
      <left/>
      <right/>
      <top style="medium">
        <color rgb="FF4B277B"/>
      </top>
      <bottom style="medium">
        <color rgb="FF4B277B"/>
      </bottom>
      <diagonal/>
    </border>
    <border>
      <left/>
      <right style="medium">
        <color rgb="FF231F99"/>
      </right>
      <top style="medium">
        <color rgb="FF4B277B"/>
      </top>
      <bottom style="medium">
        <color rgb="FF4B277B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231F99"/>
      </left>
      <right style="medium">
        <color rgb="FF231F99"/>
      </right>
      <top style="medium">
        <color rgb="FF231F99"/>
      </top>
      <bottom style="medium">
        <color rgb="FF231F99"/>
      </bottom>
      <diagonal/>
    </border>
    <border>
      <left style="medium">
        <color rgb="FF4EC9F5"/>
      </left>
      <right style="medium">
        <color rgb="FF4EC9F5"/>
      </right>
      <top style="medium">
        <color rgb="FF4EC9F5"/>
      </top>
      <bottom style="medium">
        <color rgb="FF4EC9F5"/>
      </bottom>
      <diagonal/>
    </border>
    <border>
      <left style="medium">
        <color rgb="FF231F99"/>
      </left>
      <right/>
      <top style="medium">
        <color rgb="FF231F99"/>
      </top>
      <bottom style="medium">
        <color rgb="FF231F99"/>
      </bottom>
      <diagonal/>
    </border>
    <border>
      <left/>
      <right/>
      <top style="medium">
        <color rgb="FF231F99"/>
      </top>
      <bottom style="medium">
        <color rgb="FF231F99"/>
      </bottom>
      <diagonal/>
    </border>
    <border>
      <left/>
      <right style="medium">
        <color rgb="FF231F99"/>
      </right>
      <top style="medium">
        <color rgb="FF231F99"/>
      </top>
      <bottom style="medium">
        <color rgb="FF231F99"/>
      </bottom>
      <diagonal/>
    </border>
    <border>
      <left style="medium">
        <color rgb="FF4EC9F5"/>
      </left>
      <right/>
      <top style="medium">
        <color rgb="FF4EC9F5"/>
      </top>
      <bottom style="medium">
        <color rgb="FF4EC9F5"/>
      </bottom>
      <diagonal/>
    </border>
    <border>
      <left/>
      <right/>
      <top style="medium">
        <color rgb="FF4EC9F5"/>
      </top>
      <bottom style="medium">
        <color rgb="FF4EC9F5"/>
      </bottom>
      <diagonal/>
    </border>
    <border>
      <left/>
      <right style="medium">
        <color rgb="FF4EC9F5"/>
      </right>
      <top style="medium">
        <color rgb="FF4EC9F5"/>
      </top>
      <bottom style="medium">
        <color rgb="FF4EC9F5"/>
      </bottom>
      <diagonal/>
    </border>
  </borders>
  <cellStyleXfs count="24">
    <xf numFmtId="0" fontId="0" fillId="0" borderId="0"/>
    <xf numFmtId="0" fontId="3" fillId="2" borderId="0">
      <alignment vertical="center"/>
    </xf>
    <xf numFmtId="0" fontId="4" fillId="2" borderId="0">
      <alignment vertical="center"/>
    </xf>
    <xf numFmtId="0" fontId="5" fillId="0" borderId="1">
      <alignment horizontal="center" vertical="center" wrapText="1"/>
    </xf>
    <xf numFmtId="0" fontId="7" fillId="0" borderId="0"/>
    <xf numFmtId="0" fontId="6" fillId="0" borderId="1">
      <alignment vertical="center" wrapText="1"/>
    </xf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21" fillId="2" borderId="0">
      <alignment vertical="center"/>
    </xf>
    <xf numFmtId="0" fontId="2" fillId="0" borderId="0"/>
    <xf numFmtId="0" fontId="13" fillId="0" borderId="0"/>
    <xf numFmtId="0" fontId="2" fillId="0" borderId="0"/>
    <xf numFmtId="0" fontId="10" fillId="0" borderId="0"/>
    <xf numFmtId="0" fontId="13" fillId="0" borderId="0"/>
    <xf numFmtId="0" fontId="9" fillId="0" borderId="0"/>
    <xf numFmtId="0" fontId="1" fillId="0" borderId="0"/>
    <xf numFmtId="0" fontId="1" fillId="0" borderId="0"/>
  </cellStyleXfs>
  <cellXfs count="374">
    <xf numFmtId="0" fontId="0" fillId="0" borderId="0" xfId="0"/>
    <xf numFmtId="0" fontId="10" fillId="0" borderId="0" xfId="14" applyFont="1" applyAlignment="1">
      <alignment horizontal="left" vertical="top" wrapText="1"/>
    </xf>
    <xf numFmtId="0" fontId="8" fillId="3" borderId="2" xfId="14" applyFont="1" applyFill="1" applyBorder="1"/>
    <xf numFmtId="0" fontId="8" fillId="3" borderId="0" xfId="14" applyFont="1" applyFill="1"/>
    <xf numFmtId="0" fontId="8" fillId="0" borderId="0" xfId="14" applyFont="1" applyAlignment="1">
      <alignment vertical="center"/>
    </xf>
    <xf numFmtId="0" fontId="24" fillId="0" borderId="3" xfId="14" applyFont="1" applyBorder="1" applyAlignment="1">
      <alignment vertical="center"/>
    </xf>
    <xf numFmtId="0" fontId="15" fillId="0" borderId="0" xfId="14" applyFont="1"/>
    <xf numFmtId="0" fontId="16" fillId="5" borderId="4" xfId="14" applyFont="1" applyFill="1" applyBorder="1" applyAlignment="1">
      <alignment horizontal="center" wrapText="1"/>
    </xf>
    <xf numFmtId="0" fontId="8" fillId="0" borderId="0" xfId="14" applyFont="1"/>
    <xf numFmtId="0" fontId="15" fillId="0" borderId="4" xfId="14" applyFont="1" applyBorder="1"/>
    <xf numFmtId="0" fontId="15" fillId="0" borderId="4" xfId="14" applyFont="1" applyBorder="1" applyAlignment="1">
      <alignment horizontal="center"/>
    </xf>
    <xf numFmtId="0" fontId="15" fillId="0" borderId="5" xfId="14" applyFont="1" applyBorder="1" applyAlignment="1">
      <alignment horizontal="center"/>
    </xf>
    <xf numFmtId="0" fontId="15" fillId="0" borderId="6" xfId="14" applyFont="1" applyBorder="1"/>
    <xf numFmtId="0" fontId="15" fillId="0" borderId="6" xfId="14" applyFont="1" applyBorder="1" applyAlignment="1">
      <alignment horizontal="center"/>
    </xf>
    <xf numFmtId="0" fontId="15" fillId="0" borderId="7" xfId="14" applyFont="1" applyBorder="1" applyAlignment="1">
      <alignment horizontal="center"/>
    </xf>
    <xf numFmtId="0" fontId="14" fillId="5" borderId="6" xfId="14" applyFont="1" applyFill="1" applyBorder="1" applyAlignment="1">
      <alignment horizontal="center"/>
    </xf>
    <xf numFmtId="0" fontId="8" fillId="0" borderId="6" xfId="14" applyFont="1" applyBorder="1"/>
    <xf numFmtId="0" fontId="17" fillId="0" borderId="1" xfId="14" applyFont="1" applyBorder="1"/>
    <xf numFmtId="0" fontId="17" fillId="0" borderId="22" xfId="14" applyFont="1" applyBorder="1" applyAlignment="1">
      <alignment horizontal="center"/>
    </xf>
    <xf numFmtId="0" fontId="17" fillId="0" borderId="1" xfId="14" applyFont="1" applyBorder="1" applyAlignment="1">
      <alignment horizontal="center"/>
    </xf>
    <xf numFmtId="0" fontId="17" fillId="0" borderId="23" xfId="14" applyFont="1" applyBorder="1" applyAlignment="1">
      <alignment horizontal="center"/>
    </xf>
    <xf numFmtId="0" fontId="18" fillId="0" borderId="5" xfId="14" applyFont="1" applyBorder="1" applyAlignment="1">
      <alignment horizontal="left" vertical="center"/>
    </xf>
    <xf numFmtId="0" fontId="15" fillId="0" borderId="24" xfId="14" applyFont="1" applyBorder="1" applyAlignment="1">
      <alignment horizontal="center"/>
    </xf>
    <xf numFmtId="0" fontId="15" fillId="0" borderId="1" xfId="14" applyFont="1" applyBorder="1"/>
    <xf numFmtId="0" fontId="15" fillId="0" borderId="22" xfId="14" applyFont="1" applyBorder="1" applyAlignment="1">
      <alignment horizontal="center"/>
    </xf>
    <xf numFmtId="0" fontId="15" fillId="0" borderId="1" xfId="14" applyFont="1" applyBorder="1" applyAlignment="1">
      <alignment horizontal="center"/>
    </xf>
    <xf numFmtId="0" fontId="15" fillId="0" borderId="23" xfId="14" applyFont="1" applyBorder="1" applyAlignment="1">
      <alignment horizontal="center"/>
    </xf>
    <xf numFmtId="0" fontId="15" fillId="0" borderId="1" xfId="14" applyFont="1" applyBorder="1" applyAlignment="1">
      <alignment horizontal="left" vertical="top" wrapText="1"/>
    </xf>
    <xf numFmtId="0" fontId="8" fillId="0" borderId="7" xfId="14" applyFont="1" applyBorder="1"/>
    <xf numFmtId="0" fontId="8" fillId="0" borderId="7" xfId="14" applyFont="1" applyBorder="1" applyAlignment="1">
      <alignment horizontal="center"/>
    </xf>
    <xf numFmtId="0" fontId="8" fillId="0" borderId="6" xfId="14" applyFont="1" applyBorder="1" applyAlignment="1">
      <alignment horizontal="center"/>
    </xf>
    <xf numFmtId="0" fontId="8" fillId="0" borderId="1" xfId="14" applyFont="1" applyBorder="1"/>
    <xf numFmtId="0" fontId="8" fillId="0" borderId="22" xfId="14" applyFont="1" applyBorder="1" applyAlignment="1">
      <alignment horizontal="center"/>
    </xf>
    <xf numFmtId="0" fontId="8" fillId="0" borderId="1" xfId="14" applyFont="1" applyBorder="1" applyAlignment="1">
      <alignment horizontal="center"/>
    </xf>
    <xf numFmtId="0" fontId="8" fillId="0" borderId="23" xfId="14" applyFont="1" applyBorder="1" applyAlignment="1">
      <alignment horizontal="center"/>
    </xf>
    <xf numFmtId="0" fontId="8" fillId="0" borderId="27" xfId="14" applyFont="1" applyBorder="1"/>
    <xf numFmtId="0" fontId="8" fillId="0" borderId="28" xfId="14" applyFont="1" applyBorder="1" applyAlignment="1">
      <alignment horizontal="center"/>
    </xf>
    <xf numFmtId="0" fontId="8" fillId="0" borderId="27" xfId="14" applyFont="1" applyBorder="1" applyAlignment="1">
      <alignment horizontal="center"/>
    </xf>
    <xf numFmtId="0" fontId="8" fillId="0" borderId="29" xfId="14" applyFont="1" applyBorder="1" applyAlignment="1">
      <alignment horizontal="center"/>
    </xf>
    <xf numFmtId="0" fontId="17" fillId="0" borderId="6" xfId="14" applyFont="1" applyBorder="1"/>
    <xf numFmtId="0" fontId="17" fillId="0" borderId="6" xfId="14" applyFont="1" applyBorder="1" applyAlignment="1">
      <alignment horizontal="center"/>
    </xf>
    <xf numFmtId="0" fontId="15" fillId="0" borderId="6" xfId="14" applyFont="1" applyBorder="1" applyAlignment="1">
      <alignment horizontal="left" vertical="top" wrapText="1"/>
    </xf>
    <xf numFmtId="0" fontId="17" fillId="0" borderId="7" xfId="14" applyFont="1" applyBorder="1" applyAlignment="1">
      <alignment horizontal="center"/>
    </xf>
    <xf numFmtId="0" fontId="15" fillId="0" borderId="6" xfId="14" applyFont="1" applyBorder="1" applyAlignment="1">
      <alignment horizontal="center" wrapText="1"/>
    </xf>
    <xf numFmtId="0" fontId="14" fillId="5" borderId="6" xfId="14" applyFont="1" applyFill="1" applyBorder="1" applyAlignment="1">
      <alignment horizontal="center" wrapText="1"/>
    </xf>
    <xf numFmtId="0" fontId="8" fillId="0" borderId="4" xfId="14" applyFont="1" applyBorder="1"/>
    <xf numFmtId="0" fontId="8" fillId="0" borderId="5" xfId="14" applyFont="1" applyBorder="1" applyAlignment="1">
      <alignment horizontal="center" vertical="center"/>
    </xf>
    <xf numFmtId="0" fontId="8" fillId="0" borderId="29" xfId="14" applyFont="1" applyBorder="1"/>
    <xf numFmtId="0" fontId="8" fillId="0" borderId="27" xfId="14" applyFont="1" applyBorder="1" applyAlignment="1">
      <alignment horizontal="center" vertical="center"/>
    </xf>
    <xf numFmtId="0" fontId="13" fillId="0" borderId="0" xfId="8"/>
    <xf numFmtId="0" fontId="25" fillId="0" borderId="0" xfId="14" applyFont="1"/>
    <xf numFmtId="0" fontId="15" fillId="3" borderId="0" xfId="14" applyFont="1" applyFill="1"/>
    <xf numFmtId="0" fontId="20" fillId="0" borderId="0" xfId="14"/>
    <xf numFmtId="0" fontId="14" fillId="4" borderId="6" xfId="14" applyFont="1" applyFill="1" applyBorder="1"/>
    <xf numFmtId="0" fontId="22" fillId="3" borderId="13" xfId="14" applyFont="1" applyFill="1" applyBorder="1" applyAlignment="1">
      <alignment vertical="top" wrapText="1"/>
    </xf>
    <xf numFmtId="0" fontId="23" fillId="4" borderId="13" xfId="14" applyFont="1" applyFill="1" applyBorder="1" applyAlignment="1">
      <alignment vertical="center"/>
    </xf>
    <xf numFmtId="0" fontId="23" fillId="0" borderId="13" xfId="14" applyFont="1" applyBorder="1" applyAlignment="1">
      <alignment vertical="center"/>
    </xf>
    <xf numFmtId="0" fontId="22" fillId="0" borderId="13" xfId="14" applyFont="1" applyBorder="1" applyAlignment="1">
      <alignment vertical="top" wrapText="1"/>
    </xf>
    <xf numFmtId="0" fontId="15" fillId="0" borderId="13" xfId="14" applyFont="1" applyBorder="1"/>
    <xf numFmtId="0" fontId="10" fillId="0" borderId="13" xfId="14" applyFont="1" applyBorder="1"/>
    <xf numFmtId="0" fontId="8" fillId="0" borderId="13" xfId="14" applyFont="1" applyBorder="1"/>
    <xf numFmtId="0" fontId="25" fillId="0" borderId="13" xfId="14" applyFont="1" applyBorder="1"/>
    <xf numFmtId="0" fontId="8" fillId="3" borderId="13" xfId="14" applyFont="1" applyFill="1" applyBorder="1"/>
    <xf numFmtId="0" fontId="11" fillId="4" borderId="8" xfId="14" applyFont="1" applyFill="1" applyBorder="1" applyAlignment="1">
      <alignment horizontal="left" vertical="center"/>
    </xf>
    <xf numFmtId="0" fontId="11" fillId="4" borderId="18" xfId="14" applyFont="1" applyFill="1" applyBorder="1" applyAlignment="1">
      <alignment horizontal="left" vertical="center"/>
    </xf>
    <xf numFmtId="0" fontId="12" fillId="4" borderId="18" xfId="15" applyFont="1" applyFill="1" applyBorder="1" applyAlignment="1">
      <alignment vertical="top" wrapText="1"/>
    </xf>
    <xf numFmtId="0" fontId="12" fillId="4" borderId="9" xfId="15" applyFont="1" applyFill="1" applyBorder="1" applyAlignment="1">
      <alignment vertical="top" wrapText="1"/>
    </xf>
    <xf numFmtId="0" fontId="10" fillId="4" borderId="9" xfId="14" applyFont="1" applyFill="1" applyBorder="1" applyAlignment="1">
      <alignment horizontal="left" vertical="top" wrapText="1"/>
    </xf>
    <xf numFmtId="0" fontId="8" fillId="3" borderId="12" xfId="14" applyFont="1" applyFill="1" applyBorder="1"/>
    <xf numFmtId="0" fontId="22" fillId="3" borderId="0" xfId="14" applyFont="1" applyFill="1" applyAlignment="1">
      <alignment vertical="top"/>
    </xf>
    <xf numFmtId="0" fontId="22" fillId="3" borderId="0" xfId="14" applyFont="1" applyFill="1" applyAlignment="1">
      <alignment vertical="top" wrapText="1"/>
    </xf>
    <xf numFmtId="0" fontId="14" fillId="4" borderId="30" xfId="14" applyFont="1" applyFill="1" applyBorder="1" applyAlignment="1">
      <alignment vertical="center"/>
    </xf>
    <xf numFmtId="0" fontId="12" fillId="4" borderId="0" xfId="14" applyFont="1" applyFill="1" applyAlignment="1">
      <alignment vertical="center"/>
    </xf>
    <xf numFmtId="0" fontId="23" fillId="4" borderId="0" xfId="14" applyFont="1" applyFill="1" applyAlignment="1">
      <alignment vertical="center"/>
    </xf>
    <xf numFmtId="0" fontId="14" fillId="0" borderId="12" xfId="14" applyFont="1" applyBorder="1" applyAlignment="1">
      <alignment vertical="center"/>
    </xf>
    <xf numFmtId="0" fontId="12" fillId="0" borderId="0" xfId="14" applyFont="1" applyAlignment="1">
      <alignment vertical="center"/>
    </xf>
    <xf numFmtId="0" fontId="23" fillId="0" borderId="0" xfId="14" applyFont="1" applyAlignment="1">
      <alignment vertical="center"/>
    </xf>
    <xf numFmtId="0" fontId="15" fillId="0" borderId="12" xfId="14" applyFont="1" applyBorder="1"/>
    <xf numFmtId="0" fontId="10" fillId="0" borderId="0" xfId="14" applyFont="1" applyAlignment="1">
      <alignment vertical="top"/>
    </xf>
    <xf numFmtId="0" fontId="22" fillId="0" borderId="0" xfId="14" applyFont="1" applyAlignment="1">
      <alignment vertical="top"/>
    </xf>
    <xf numFmtId="0" fontId="22" fillId="0" borderId="0" xfId="14" applyFont="1" applyAlignment="1">
      <alignment vertical="top" wrapText="1"/>
    </xf>
    <xf numFmtId="0" fontId="15" fillId="0" borderId="0" xfId="16" applyFont="1" applyAlignment="1">
      <alignment horizontal="center"/>
    </xf>
    <xf numFmtId="0" fontId="8" fillId="0" borderId="0" xfId="17" applyFont="1"/>
    <xf numFmtId="0" fontId="10" fillId="0" borderId="0" xfId="14" applyFont="1"/>
    <xf numFmtId="0" fontId="17" fillId="0" borderId="0" xfId="17" applyFont="1" applyAlignment="1">
      <alignment horizontal="center"/>
    </xf>
    <xf numFmtId="0" fontId="15" fillId="0" borderId="0" xfId="17" applyFont="1" applyAlignment="1">
      <alignment horizontal="center"/>
    </xf>
    <xf numFmtId="0" fontId="8" fillId="0" borderId="0" xfId="14" applyFont="1" applyAlignment="1">
      <alignment horizontal="center"/>
    </xf>
    <xf numFmtId="0" fontId="8" fillId="0" borderId="12" xfId="14" applyFont="1" applyBorder="1"/>
    <xf numFmtId="0" fontId="17" fillId="0" borderId="0" xfId="18" applyFont="1" applyAlignment="1">
      <alignment horizontal="center"/>
    </xf>
    <xf numFmtId="0" fontId="15" fillId="0" borderId="0" xfId="19" applyFont="1" applyAlignment="1">
      <alignment horizontal="center"/>
    </xf>
    <xf numFmtId="0" fontId="2" fillId="0" borderId="0" xfId="18"/>
    <xf numFmtId="0" fontId="8" fillId="3" borderId="0" xfId="17" applyFont="1" applyFill="1"/>
    <xf numFmtId="0" fontId="8" fillId="3" borderId="0" xfId="9" applyFont="1" applyFill="1"/>
    <xf numFmtId="0" fontId="8" fillId="0" borderId="0" xfId="9" applyFont="1"/>
    <xf numFmtId="0" fontId="15" fillId="0" borderId="0" xfId="14" applyFont="1" applyAlignment="1">
      <alignment horizontal="center"/>
    </xf>
    <xf numFmtId="0" fontId="19" fillId="0" borderId="0" xfId="14" applyFont="1" applyAlignment="1">
      <alignment vertical="center"/>
    </xf>
    <xf numFmtId="0" fontId="13" fillId="0" borderId="0" xfId="20"/>
    <xf numFmtId="0" fontId="27" fillId="0" borderId="0" xfId="8" applyFont="1"/>
    <xf numFmtId="0" fontId="8" fillId="3" borderId="16" xfId="14" applyFont="1" applyFill="1" applyBorder="1"/>
    <xf numFmtId="0" fontId="13" fillId="0" borderId="25" xfId="8" applyBorder="1"/>
    <xf numFmtId="0" fontId="8" fillId="3" borderId="25" xfId="14" applyFont="1" applyFill="1" applyBorder="1"/>
    <xf numFmtId="0" fontId="8" fillId="3" borderId="17" xfId="14" applyFont="1" applyFill="1" applyBorder="1"/>
    <xf numFmtId="0" fontId="8" fillId="0" borderId="17" xfId="14" applyFont="1" applyBorder="1"/>
    <xf numFmtId="0" fontId="23" fillId="4" borderId="3" xfId="14" applyFont="1" applyFill="1" applyBorder="1" applyAlignment="1">
      <alignment vertical="center"/>
    </xf>
    <xf numFmtId="0" fontId="16" fillId="4" borderId="5" xfId="14" applyFont="1" applyFill="1" applyBorder="1" applyAlignment="1">
      <alignment horizontal="center" vertical="center" wrapText="1"/>
    </xf>
    <xf numFmtId="0" fontId="14" fillId="4" borderId="7" xfId="14" applyFont="1" applyFill="1" applyBorder="1" applyAlignment="1">
      <alignment horizontal="center"/>
    </xf>
    <xf numFmtId="0" fontId="14" fillId="4" borderId="7" xfId="14" applyFont="1" applyFill="1" applyBorder="1" applyAlignment="1">
      <alignment horizontal="center" wrapText="1"/>
    </xf>
    <xf numFmtId="0" fontId="16" fillId="6" borderId="5" xfId="14" applyFont="1" applyFill="1" applyBorder="1" applyAlignment="1">
      <alignment horizontal="center" wrapText="1"/>
    </xf>
    <xf numFmtId="0" fontId="14" fillId="6" borderId="6" xfId="14" applyFont="1" applyFill="1" applyBorder="1" applyAlignment="1">
      <alignment horizontal="center"/>
    </xf>
    <xf numFmtId="0" fontId="14" fillId="6" borderId="7" xfId="14" applyFont="1" applyFill="1" applyBorder="1" applyAlignment="1">
      <alignment horizontal="center"/>
    </xf>
    <xf numFmtId="0" fontId="14" fillId="6" borderId="7" xfId="14" applyFont="1" applyFill="1" applyBorder="1" applyAlignment="1">
      <alignment horizontal="center" wrapText="1"/>
    </xf>
    <xf numFmtId="0" fontId="16" fillId="7" borderId="4" xfId="14" applyFont="1" applyFill="1" applyBorder="1" applyAlignment="1">
      <alignment horizontal="center" wrapText="1"/>
    </xf>
    <xf numFmtId="0" fontId="14" fillId="7" borderId="6" xfId="14" applyFont="1" applyFill="1" applyBorder="1" applyAlignment="1">
      <alignment horizontal="center"/>
    </xf>
    <xf numFmtId="0" fontId="14" fillId="7" borderId="6" xfId="14" applyFont="1" applyFill="1" applyBorder="1" applyAlignment="1">
      <alignment horizontal="center" wrapText="1"/>
    </xf>
    <xf numFmtId="0" fontId="15" fillId="0" borderId="29" xfId="14" applyFont="1" applyBorder="1"/>
    <xf numFmtId="0" fontId="15" fillId="0" borderId="29" xfId="14" applyFont="1" applyBorder="1" applyAlignment="1">
      <alignment horizontal="center"/>
    </xf>
    <xf numFmtId="0" fontId="15" fillId="0" borderId="27" xfId="14" applyFont="1" applyBorder="1" applyAlignment="1">
      <alignment horizontal="center"/>
    </xf>
    <xf numFmtId="0" fontId="11" fillId="4" borderId="8" xfId="21" applyFont="1" applyFill="1" applyBorder="1" applyAlignment="1">
      <alignment vertical="center"/>
    </xf>
    <xf numFmtId="0" fontId="11" fillId="4" borderId="18" xfId="21" applyFont="1" applyFill="1" applyBorder="1" applyAlignment="1">
      <alignment vertical="center"/>
    </xf>
    <xf numFmtId="0" fontId="12" fillId="4" borderId="18" xfId="9" applyFont="1" applyFill="1" applyBorder="1" applyAlignment="1">
      <alignment vertical="top" wrapText="1"/>
    </xf>
    <xf numFmtId="0" fontId="12" fillId="4" borderId="9" xfId="9" applyFont="1" applyFill="1" applyBorder="1" applyAlignment="1">
      <alignment vertical="top" wrapText="1"/>
    </xf>
    <xf numFmtId="0" fontId="10" fillId="0" borderId="0" xfId="21" applyFont="1" applyAlignment="1">
      <alignment horizontal="left" vertical="top" wrapText="1"/>
    </xf>
    <xf numFmtId="0" fontId="8" fillId="3" borderId="12" xfId="17" applyFont="1" applyFill="1" applyBorder="1"/>
    <xf numFmtId="0" fontId="8" fillId="3" borderId="13" xfId="17" applyFont="1" applyFill="1" applyBorder="1"/>
    <xf numFmtId="0" fontId="14" fillId="4" borderId="31" xfId="17" applyFont="1" applyFill="1" applyBorder="1" applyAlignment="1">
      <alignment vertical="center"/>
    </xf>
    <xf numFmtId="0" fontId="12" fillId="4" borderId="32" xfId="17" applyFont="1" applyFill="1" applyBorder="1" applyAlignment="1">
      <alignment vertical="center"/>
    </xf>
    <xf numFmtId="0" fontId="8" fillId="4" borderId="33" xfId="17" applyFont="1" applyFill="1" applyBorder="1" applyAlignment="1">
      <alignment vertical="top" wrapText="1"/>
    </xf>
    <xf numFmtId="0" fontId="8" fillId="0" borderId="0" xfId="17" applyFont="1" applyAlignment="1">
      <alignment vertical="center"/>
    </xf>
    <xf numFmtId="0" fontId="14" fillId="3" borderId="12" xfId="17" applyFont="1" applyFill="1" applyBorder="1" applyAlignment="1">
      <alignment vertical="center"/>
    </xf>
    <xf numFmtId="0" fontId="12" fillId="3" borderId="0" xfId="17" applyFont="1" applyFill="1" applyAlignment="1">
      <alignment vertical="center"/>
    </xf>
    <xf numFmtId="0" fontId="14" fillId="3" borderId="0" xfId="17" applyFont="1" applyFill="1" applyAlignment="1">
      <alignment vertical="center"/>
    </xf>
    <xf numFmtId="0" fontId="12" fillId="3" borderId="13" xfId="17" applyFont="1" applyFill="1" applyBorder="1" applyAlignment="1">
      <alignment vertical="center"/>
    </xf>
    <xf numFmtId="0" fontId="8" fillId="3" borderId="0" xfId="17" applyFont="1" applyFill="1" applyAlignment="1">
      <alignment vertical="center"/>
    </xf>
    <xf numFmtId="0" fontId="15" fillId="0" borderId="12" xfId="17" applyFont="1" applyBorder="1"/>
    <xf numFmtId="0" fontId="15" fillId="0" borderId="0" xfId="17" applyFont="1"/>
    <xf numFmtId="0" fontId="16" fillId="4" borderId="34" xfId="17" applyFont="1" applyFill="1" applyBorder="1" applyAlignment="1">
      <alignment horizontal="center" wrapText="1"/>
    </xf>
    <xf numFmtId="0" fontId="16" fillId="7" borderId="34" xfId="17" applyFont="1" applyFill="1" applyBorder="1" applyAlignment="1">
      <alignment horizontal="center" wrapText="1"/>
    </xf>
    <xf numFmtId="0" fontId="16" fillId="0" borderId="0" xfId="17" applyFont="1" applyAlignment="1">
      <alignment horizontal="center" wrapText="1"/>
    </xf>
    <xf numFmtId="0" fontId="15" fillId="3" borderId="13" xfId="17" applyFont="1" applyFill="1" applyBorder="1"/>
    <xf numFmtId="0" fontId="14" fillId="4" borderId="35" xfId="9" applyFont="1" applyFill="1" applyBorder="1"/>
    <xf numFmtId="0" fontId="14" fillId="4" borderId="36" xfId="17" applyFont="1" applyFill="1" applyBorder="1" applyAlignment="1">
      <alignment horizontal="center"/>
    </xf>
    <xf numFmtId="0" fontId="14" fillId="7" borderId="36" xfId="17" applyFont="1" applyFill="1" applyBorder="1" applyAlignment="1">
      <alignment horizontal="center"/>
    </xf>
    <xf numFmtId="0" fontId="15" fillId="0" borderId="0" xfId="22" applyFont="1" applyAlignment="1">
      <alignment horizontal="center"/>
    </xf>
    <xf numFmtId="0" fontId="14" fillId="0" borderId="0" xfId="17" applyFont="1" applyAlignment="1">
      <alignment horizontal="center"/>
    </xf>
    <xf numFmtId="0" fontId="15" fillId="3" borderId="13" xfId="22" applyFont="1" applyFill="1" applyBorder="1"/>
    <xf numFmtId="0" fontId="18" fillId="0" borderId="37" xfId="22" applyFont="1" applyBorder="1" applyAlignment="1">
      <alignment horizontal="left" vertical="center"/>
    </xf>
    <xf numFmtId="0" fontId="15" fillId="0" borderId="38" xfId="17" applyFont="1" applyBorder="1" applyAlignment="1">
      <alignment horizontal="center"/>
    </xf>
    <xf numFmtId="0" fontId="29" fillId="0" borderId="0" xfId="17" applyFont="1" applyAlignment="1">
      <alignment horizontal="center"/>
    </xf>
    <xf numFmtId="0" fontId="14" fillId="3" borderId="13" xfId="17" applyFont="1" applyFill="1" applyBorder="1"/>
    <xf numFmtId="0" fontId="14" fillId="4" borderId="37" xfId="9" applyFont="1" applyFill="1" applyBorder="1" applyAlignment="1">
      <alignment horizontal="left" vertical="center"/>
    </xf>
    <xf numFmtId="0" fontId="14" fillId="4" borderId="38" xfId="17" applyFont="1" applyFill="1" applyBorder="1" applyAlignment="1">
      <alignment horizontal="center" vertical="center"/>
    </xf>
    <xf numFmtId="0" fontId="14" fillId="7" borderId="38" xfId="17" applyFont="1" applyFill="1" applyBorder="1" applyAlignment="1">
      <alignment horizontal="center" vertical="center"/>
    </xf>
    <xf numFmtId="0" fontId="17" fillId="0" borderId="37" xfId="9" applyFont="1" applyBorder="1"/>
    <xf numFmtId="0" fontId="17" fillId="0" borderId="38" xfId="17" applyFont="1" applyBorder="1" applyAlignment="1">
      <alignment horizontal="center"/>
    </xf>
    <xf numFmtId="0" fontId="15" fillId="0" borderId="37" xfId="19" applyFont="1" applyBorder="1"/>
    <xf numFmtId="0" fontId="15" fillId="0" borderId="38" xfId="22" applyFont="1" applyBorder="1" applyAlignment="1">
      <alignment horizontal="center"/>
    </xf>
    <xf numFmtId="0" fontId="15" fillId="0" borderId="38" xfId="22" quotePrefix="1" applyFont="1" applyBorder="1" applyAlignment="1">
      <alignment horizontal="center"/>
    </xf>
    <xf numFmtId="0" fontId="30" fillId="0" borderId="0" xfId="17" applyFont="1" applyAlignment="1">
      <alignment horizontal="center"/>
    </xf>
    <xf numFmtId="0" fontId="17" fillId="3" borderId="13" xfId="17" applyFont="1" applyFill="1" applyBorder="1"/>
    <xf numFmtId="0" fontId="10" fillId="0" borderId="37" xfId="19" applyBorder="1"/>
    <xf numFmtId="0" fontId="8" fillId="0" borderId="12" xfId="17" applyFont="1" applyBorder="1"/>
    <xf numFmtId="0" fontId="14" fillId="4" borderId="37" xfId="22" applyFont="1" applyFill="1" applyBorder="1"/>
    <xf numFmtId="0" fontId="14" fillId="4" borderId="38" xfId="17" applyFont="1" applyFill="1" applyBorder="1" applyAlignment="1">
      <alignment horizontal="center"/>
    </xf>
    <xf numFmtId="0" fontId="14" fillId="7" borderId="38" xfId="17" applyFont="1" applyFill="1" applyBorder="1" applyAlignment="1">
      <alignment horizontal="center"/>
    </xf>
    <xf numFmtId="0" fontId="14" fillId="0" borderId="0" xfId="23" applyFont="1" applyAlignment="1">
      <alignment horizontal="center"/>
    </xf>
    <xf numFmtId="0" fontId="14" fillId="3" borderId="13" xfId="23" applyFont="1" applyFill="1" applyBorder="1"/>
    <xf numFmtId="0" fontId="30" fillId="0" borderId="0" xfId="23" applyFont="1" applyAlignment="1">
      <alignment horizontal="center"/>
    </xf>
    <xf numFmtId="0" fontId="15" fillId="3" borderId="13" xfId="19" applyFont="1" applyFill="1" applyBorder="1"/>
    <xf numFmtId="0" fontId="15" fillId="0" borderId="0" xfId="23" applyFont="1" applyAlignment="1">
      <alignment vertical="center" wrapText="1"/>
    </xf>
    <xf numFmtId="0" fontId="17" fillId="0" borderId="37" xfId="17" applyFont="1" applyBorder="1"/>
    <xf numFmtId="0" fontId="17" fillId="0" borderId="38" xfId="22" applyFont="1" applyBorder="1" applyAlignment="1">
      <alignment horizontal="center"/>
    </xf>
    <xf numFmtId="0" fontId="15" fillId="0" borderId="0" xfId="19" applyFont="1" applyAlignment="1">
      <alignment wrapText="1"/>
    </xf>
    <xf numFmtId="0" fontId="17" fillId="8" borderId="37" xfId="19" applyFont="1" applyFill="1" applyBorder="1" applyAlignment="1">
      <alignment horizontal="left"/>
    </xf>
    <xf numFmtId="0" fontId="17" fillId="8" borderId="38" xfId="17" applyFont="1" applyFill="1" applyBorder="1" applyAlignment="1">
      <alignment horizontal="center"/>
    </xf>
    <xf numFmtId="0" fontId="15" fillId="0" borderId="37" xfId="17" applyFont="1" applyBorder="1" applyAlignment="1">
      <alignment horizontal="left" indent="2"/>
    </xf>
    <xf numFmtId="0" fontId="14" fillId="0" borderId="0" xfId="23" applyFont="1"/>
    <xf numFmtId="0" fontId="8" fillId="9" borderId="38" xfId="17" applyFont="1" applyFill="1" applyBorder="1" applyAlignment="1">
      <alignment horizontal="center"/>
    </xf>
    <xf numFmtId="0" fontId="14" fillId="4" borderId="39" xfId="22" applyFont="1" applyFill="1" applyBorder="1"/>
    <xf numFmtId="0" fontId="8" fillId="9" borderId="40" xfId="17" applyFont="1" applyFill="1" applyBorder="1" applyAlignment="1">
      <alignment horizontal="center"/>
    </xf>
    <xf numFmtId="0" fontId="31" fillId="3" borderId="13" xfId="17" applyFont="1" applyFill="1" applyBorder="1"/>
    <xf numFmtId="0" fontId="8" fillId="0" borderId="0" xfId="17" applyFont="1" applyAlignment="1">
      <alignment vertical="center" wrapText="1"/>
    </xf>
    <xf numFmtId="0" fontId="8" fillId="3" borderId="13" xfId="9" applyFont="1" applyFill="1" applyBorder="1"/>
    <xf numFmtId="0" fontId="8" fillId="3" borderId="13" xfId="17" applyFont="1" applyFill="1" applyBorder="1" applyAlignment="1">
      <alignment vertical="top" wrapText="1"/>
    </xf>
    <xf numFmtId="0" fontId="8" fillId="3" borderId="13" xfId="17" applyFont="1" applyFill="1" applyBorder="1" applyAlignment="1">
      <alignment horizontal="left" vertical="top" wrapText="1"/>
    </xf>
    <xf numFmtId="0" fontId="32" fillId="0" borderId="0" xfId="17" applyFont="1" applyAlignment="1">
      <alignment horizontal="center" wrapText="1"/>
    </xf>
    <xf numFmtId="0" fontId="33" fillId="0" borderId="0" xfId="17" applyFont="1" applyAlignment="1">
      <alignment horizontal="center"/>
    </xf>
    <xf numFmtId="0" fontId="15" fillId="0" borderId="0" xfId="22" applyFont="1" applyAlignment="1">
      <alignment vertical="center" wrapText="1"/>
    </xf>
    <xf numFmtId="0" fontId="33" fillId="0" borderId="0" xfId="22" applyFont="1" applyAlignment="1">
      <alignment horizontal="center"/>
    </xf>
    <xf numFmtId="0" fontId="33" fillId="0" borderId="0" xfId="19" applyFont="1" applyAlignment="1">
      <alignment horizontal="center"/>
    </xf>
    <xf numFmtId="0" fontId="8" fillId="3" borderId="16" xfId="9" applyFont="1" applyFill="1" applyBorder="1"/>
    <xf numFmtId="0" fontId="15" fillId="3" borderId="25" xfId="9" applyFont="1" applyFill="1" applyBorder="1"/>
    <xf numFmtId="0" fontId="14" fillId="3" borderId="17" xfId="23" applyFont="1" applyFill="1" applyBorder="1"/>
    <xf numFmtId="0" fontId="15" fillId="3" borderId="0" xfId="9" applyFont="1" applyFill="1"/>
    <xf numFmtId="0" fontId="16" fillId="4" borderId="0" xfId="14" applyFont="1" applyFill="1" applyAlignment="1">
      <alignment horizontal="center" vertical="center" wrapText="1"/>
    </xf>
    <xf numFmtId="0" fontId="14" fillId="4" borderId="0" xfId="14" applyFont="1" applyFill="1" applyAlignment="1">
      <alignment horizontal="center"/>
    </xf>
    <xf numFmtId="0" fontId="17" fillId="0" borderId="0" xfId="14" applyFont="1" applyAlignment="1">
      <alignment horizontal="center"/>
    </xf>
    <xf numFmtId="0" fontId="14" fillId="4" borderId="0" xfId="14" applyFont="1" applyFill="1" applyAlignment="1">
      <alignment horizontal="center" wrapText="1"/>
    </xf>
    <xf numFmtId="0" fontId="8" fillId="0" borderId="0" xfId="14" applyFont="1" applyAlignment="1">
      <alignment horizontal="center" vertical="center"/>
    </xf>
    <xf numFmtId="0" fontId="15" fillId="0" borderId="0" xfId="22" applyFont="1" applyAlignment="1">
      <alignment horizontal="center" vertical="center" wrapText="1"/>
    </xf>
    <xf numFmtId="0" fontId="14" fillId="7" borderId="36" xfId="17" applyFont="1" applyFill="1" applyBorder="1" applyAlignment="1">
      <alignment horizontal="center" vertical="center"/>
    </xf>
    <xf numFmtId="0" fontId="15" fillId="0" borderId="0" xfId="17" applyFont="1" applyAlignment="1">
      <alignment vertical="center" wrapText="1"/>
    </xf>
    <xf numFmtId="0" fontId="15" fillId="0" borderId="37" xfId="17" applyFont="1" applyBorder="1" applyAlignment="1">
      <alignment horizontal="left" vertical="center"/>
    </xf>
    <xf numFmtId="0" fontId="15" fillId="0" borderId="38" xfId="17" applyFont="1" applyBorder="1" applyAlignment="1">
      <alignment horizontal="center" vertical="center"/>
    </xf>
    <xf numFmtId="0" fontId="15" fillId="0" borderId="8" xfId="17" applyFont="1" applyBorder="1" applyAlignment="1">
      <alignment horizontal="center" vertical="center" wrapText="1"/>
    </xf>
    <xf numFmtId="0" fontId="15" fillId="0" borderId="9" xfId="17" applyFont="1" applyBorder="1" applyAlignment="1">
      <alignment horizontal="center" vertical="center" wrapText="1"/>
    </xf>
    <xf numFmtId="0" fontId="15" fillId="0" borderId="16" xfId="17" applyFont="1" applyBorder="1" applyAlignment="1">
      <alignment horizontal="center" vertical="center" wrapText="1"/>
    </xf>
    <xf numFmtId="0" fontId="15" fillId="0" borderId="17" xfId="17" applyFont="1" applyBorder="1" applyAlignment="1">
      <alignment horizontal="center" vertical="center" wrapText="1"/>
    </xf>
    <xf numFmtId="0" fontId="15" fillId="0" borderId="10" xfId="17" applyFont="1" applyBorder="1" applyAlignment="1">
      <alignment horizontal="center" vertical="center" wrapText="1"/>
    </xf>
    <xf numFmtId="0" fontId="15" fillId="0" borderId="11" xfId="17" applyFont="1" applyBorder="1" applyAlignment="1">
      <alignment horizontal="center" vertical="center" wrapText="1"/>
    </xf>
    <xf numFmtId="0" fontId="15" fillId="0" borderId="19" xfId="17" applyFont="1" applyBorder="1" applyAlignment="1">
      <alignment horizontal="center" vertical="center" wrapText="1"/>
    </xf>
    <xf numFmtId="0" fontId="15" fillId="0" borderId="20" xfId="17" applyFont="1" applyBorder="1" applyAlignment="1">
      <alignment horizontal="center" vertical="center" wrapText="1"/>
    </xf>
    <xf numFmtId="0" fontId="15" fillId="0" borderId="18" xfId="17" applyFont="1" applyBorder="1" applyAlignment="1">
      <alignment horizontal="center" vertical="center" wrapText="1"/>
    </xf>
    <xf numFmtId="0" fontId="15" fillId="0" borderId="25" xfId="17" applyFont="1" applyBorder="1" applyAlignment="1">
      <alignment horizontal="center" vertical="center" wrapText="1"/>
    </xf>
    <xf numFmtId="0" fontId="15" fillId="0" borderId="21" xfId="17" applyFont="1" applyBorder="1" applyAlignment="1">
      <alignment horizontal="center" vertical="center" wrapText="1"/>
    </xf>
    <xf numFmtId="0" fontId="15" fillId="0" borderId="26" xfId="17" applyFont="1" applyBorder="1" applyAlignment="1">
      <alignment horizontal="center" vertical="center" wrapText="1"/>
    </xf>
    <xf numFmtId="0" fontId="15" fillId="0" borderId="41" xfId="17" applyFont="1" applyBorder="1" applyAlignment="1">
      <alignment horizontal="center" vertical="center" wrapText="1"/>
    </xf>
    <xf numFmtId="0" fontId="15" fillId="0" borderId="12" xfId="17" applyFont="1" applyBorder="1" applyAlignment="1">
      <alignment horizontal="center" vertical="center" wrapText="1"/>
    </xf>
    <xf numFmtId="0" fontId="15" fillId="0" borderId="0" xfId="17" applyFont="1" applyAlignment="1">
      <alignment horizontal="center" vertical="center" wrapText="1"/>
    </xf>
    <xf numFmtId="0" fontId="15" fillId="0" borderId="13" xfId="17" applyFont="1" applyBorder="1" applyAlignment="1">
      <alignment horizontal="center" vertical="center" wrapText="1"/>
    </xf>
    <xf numFmtId="0" fontId="15" fillId="0" borderId="14" xfId="17" applyFont="1" applyBorder="1" applyAlignment="1">
      <alignment horizontal="center" vertical="center" wrapText="1"/>
    </xf>
    <xf numFmtId="0" fontId="15" fillId="0" borderId="15" xfId="17" applyFont="1" applyBorder="1" applyAlignment="1">
      <alignment horizontal="center" vertical="center" wrapText="1"/>
    </xf>
    <xf numFmtId="0" fontId="15" fillId="0" borderId="8" xfId="22" applyFont="1" applyBorder="1" applyAlignment="1">
      <alignment horizontal="center" vertical="center" wrapText="1"/>
    </xf>
    <xf numFmtId="0" fontId="15" fillId="0" borderId="9" xfId="22" applyFont="1" applyBorder="1" applyAlignment="1">
      <alignment horizontal="center" vertical="center" wrapText="1"/>
    </xf>
    <xf numFmtId="0" fontId="15" fillId="0" borderId="12" xfId="22" applyFont="1" applyBorder="1" applyAlignment="1">
      <alignment horizontal="center" vertical="center" wrapText="1"/>
    </xf>
    <xf numFmtId="0" fontId="15" fillId="0" borderId="13" xfId="22" applyFont="1" applyBorder="1" applyAlignment="1">
      <alignment horizontal="center" vertical="center" wrapText="1"/>
    </xf>
    <xf numFmtId="0" fontId="15" fillId="0" borderId="16" xfId="22" applyFont="1" applyBorder="1" applyAlignment="1">
      <alignment horizontal="center" vertical="center" wrapText="1"/>
    </xf>
    <xf numFmtId="0" fontId="15" fillId="0" borderId="17" xfId="22" applyFont="1" applyBorder="1" applyAlignment="1">
      <alignment horizontal="center" vertical="center" wrapText="1"/>
    </xf>
    <xf numFmtId="0" fontId="15" fillId="0" borderId="10" xfId="22" applyFont="1" applyBorder="1" applyAlignment="1">
      <alignment horizontal="center" vertical="center" wrapText="1"/>
    </xf>
    <xf numFmtId="0" fontId="15" fillId="0" borderId="11" xfId="22" applyFont="1" applyBorder="1" applyAlignment="1">
      <alignment horizontal="center" vertical="center" wrapText="1"/>
    </xf>
    <xf numFmtId="0" fontId="15" fillId="0" borderId="14" xfId="22" applyFont="1" applyBorder="1" applyAlignment="1">
      <alignment horizontal="center" vertical="center" wrapText="1"/>
    </xf>
    <xf numFmtId="0" fontId="15" fillId="0" borderId="15" xfId="22" applyFont="1" applyBorder="1" applyAlignment="1">
      <alignment horizontal="center" vertical="center" wrapText="1"/>
    </xf>
    <xf numFmtId="0" fontId="15" fillId="0" borderId="19" xfId="22" applyFont="1" applyBorder="1" applyAlignment="1">
      <alignment horizontal="center" vertical="center" wrapText="1"/>
    </xf>
    <xf numFmtId="0" fontId="15" fillId="0" borderId="20" xfId="22" applyFont="1" applyBorder="1" applyAlignment="1">
      <alignment horizontal="center" vertical="center" wrapText="1"/>
    </xf>
    <xf numFmtId="0" fontId="8" fillId="0" borderId="43" xfId="17" applyFont="1" applyBorder="1" applyAlignment="1">
      <alignment horizontal="center" vertical="center"/>
    </xf>
    <xf numFmtId="0" fontId="8" fillId="0" borderId="44" xfId="17" applyFont="1" applyBorder="1" applyAlignment="1">
      <alignment horizontal="center" vertical="center"/>
    </xf>
    <xf numFmtId="0" fontId="8" fillId="0" borderId="45" xfId="17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15" fillId="0" borderId="8" xfId="19" applyFont="1" applyBorder="1" applyAlignment="1">
      <alignment horizontal="center" vertical="center" wrapText="1"/>
    </xf>
    <xf numFmtId="0" fontId="15" fillId="0" borderId="9" xfId="19" applyFont="1" applyBorder="1" applyAlignment="1">
      <alignment horizontal="center" vertical="center" wrapText="1"/>
    </xf>
    <xf numFmtId="0" fontId="15" fillId="0" borderId="16" xfId="19" applyFont="1" applyBorder="1" applyAlignment="1">
      <alignment horizontal="center" vertical="center" wrapText="1"/>
    </xf>
    <xf numFmtId="0" fontId="15" fillId="0" borderId="17" xfId="19" applyFont="1" applyBorder="1" applyAlignment="1">
      <alignment horizontal="center" vertical="center" wrapText="1"/>
    </xf>
    <xf numFmtId="0" fontId="15" fillId="0" borderId="10" xfId="19" applyFont="1" applyBorder="1" applyAlignment="1">
      <alignment horizontal="center" vertical="center" wrapText="1"/>
    </xf>
    <xf numFmtId="0" fontId="15" fillId="0" borderId="11" xfId="19" applyFont="1" applyBorder="1" applyAlignment="1">
      <alignment horizontal="center" vertical="center" wrapText="1"/>
    </xf>
    <xf numFmtId="0" fontId="15" fillId="0" borderId="19" xfId="19" applyFont="1" applyBorder="1" applyAlignment="1">
      <alignment horizontal="center" vertical="center" wrapText="1"/>
    </xf>
    <xf numFmtId="0" fontId="15" fillId="0" borderId="20" xfId="19" applyFont="1" applyBorder="1" applyAlignment="1">
      <alignment horizontal="center" vertical="center" wrapText="1"/>
    </xf>
    <xf numFmtId="0" fontId="15" fillId="0" borderId="18" xfId="19" applyFont="1" applyBorder="1" applyAlignment="1">
      <alignment horizontal="center" vertical="center" wrapText="1"/>
    </xf>
    <xf numFmtId="0" fontId="15" fillId="0" borderId="12" xfId="19" applyFont="1" applyBorder="1" applyAlignment="1">
      <alignment horizontal="center" vertical="center" wrapText="1"/>
    </xf>
    <xf numFmtId="0" fontId="15" fillId="0" borderId="0" xfId="19" applyFont="1" applyAlignment="1">
      <alignment horizontal="center" vertical="center" wrapText="1"/>
    </xf>
    <xf numFmtId="0" fontId="15" fillId="0" borderId="13" xfId="19" applyFont="1" applyBorder="1" applyAlignment="1">
      <alignment horizontal="center" vertical="center" wrapText="1"/>
    </xf>
    <xf numFmtId="0" fontId="15" fillId="0" borderId="25" xfId="19" applyFont="1" applyBorder="1" applyAlignment="1">
      <alignment horizontal="center" vertical="center" wrapText="1"/>
    </xf>
    <xf numFmtId="0" fontId="15" fillId="0" borderId="21" xfId="19" applyFont="1" applyBorder="1" applyAlignment="1">
      <alignment horizontal="center" vertical="center" wrapText="1"/>
    </xf>
    <xf numFmtId="0" fontId="15" fillId="0" borderId="14" xfId="19" applyFont="1" applyBorder="1" applyAlignment="1">
      <alignment horizontal="center" vertical="center" wrapText="1"/>
    </xf>
    <xf numFmtId="0" fontId="15" fillId="0" borderId="15" xfId="19" applyFont="1" applyBorder="1" applyAlignment="1">
      <alignment horizontal="center" vertical="center" wrapText="1"/>
    </xf>
    <xf numFmtId="0" fontId="15" fillId="0" borderId="26" xfId="19" applyFont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 wrapText="1"/>
    </xf>
    <xf numFmtId="0" fontId="10" fillId="0" borderId="9" xfId="23" applyFont="1" applyBorder="1" applyAlignment="1">
      <alignment horizontal="center" vertical="center" wrapText="1"/>
    </xf>
    <xf numFmtId="0" fontId="10" fillId="0" borderId="12" xfId="23" applyFont="1" applyBorder="1" applyAlignment="1">
      <alignment horizontal="center" vertical="center" wrapText="1"/>
    </xf>
    <xf numFmtId="0" fontId="10" fillId="0" borderId="13" xfId="23" applyFont="1" applyBorder="1" applyAlignment="1">
      <alignment horizontal="center" vertical="center" wrapText="1"/>
    </xf>
    <xf numFmtId="0" fontId="10" fillId="0" borderId="16" xfId="23" applyFont="1" applyBorder="1" applyAlignment="1">
      <alignment horizontal="center" vertical="center" wrapText="1"/>
    </xf>
    <xf numFmtId="0" fontId="10" fillId="0" borderId="17" xfId="23" applyFont="1" applyBorder="1" applyAlignment="1">
      <alignment horizontal="center" vertical="center" wrapText="1"/>
    </xf>
    <xf numFmtId="0" fontId="10" fillId="0" borderId="10" xfId="23" applyFont="1" applyBorder="1" applyAlignment="1">
      <alignment horizontal="center" vertical="center" wrapText="1"/>
    </xf>
    <xf numFmtId="0" fontId="10" fillId="0" borderId="11" xfId="23" applyFont="1" applyBorder="1" applyAlignment="1">
      <alignment horizontal="center" vertical="center" wrapText="1"/>
    </xf>
    <xf numFmtId="0" fontId="10" fillId="0" borderId="14" xfId="23" applyFont="1" applyBorder="1" applyAlignment="1">
      <alignment horizontal="center" vertical="center" wrapText="1"/>
    </xf>
    <xf numFmtId="0" fontId="10" fillId="0" borderId="15" xfId="23" applyFont="1" applyBorder="1" applyAlignment="1">
      <alignment horizontal="center" vertical="center" wrapText="1"/>
    </xf>
    <xf numFmtId="0" fontId="10" fillId="0" borderId="19" xfId="23" applyFont="1" applyBorder="1" applyAlignment="1">
      <alignment horizontal="center" vertical="center" wrapText="1"/>
    </xf>
    <xf numFmtId="0" fontId="10" fillId="0" borderId="20" xfId="23" applyFont="1" applyBorder="1" applyAlignment="1">
      <alignment horizontal="center" vertical="center" wrapText="1"/>
    </xf>
    <xf numFmtId="0" fontId="15" fillId="0" borderId="43" xfId="19" applyFont="1" applyBorder="1" applyAlignment="1">
      <alignment horizontal="center" vertical="center" wrapText="1"/>
    </xf>
    <xf numFmtId="0" fontId="15" fillId="0" borderId="45" xfId="19" applyFont="1" applyBorder="1" applyAlignment="1">
      <alignment horizontal="center" vertical="center" wrapText="1"/>
    </xf>
    <xf numFmtId="0" fontId="15" fillId="0" borderId="46" xfId="19" applyFont="1" applyBorder="1" applyAlignment="1">
      <alignment horizontal="center" vertical="center" wrapText="1"/>
    </xf>
    <xf numFmtId="0" fontId="15" fillId="0" borderId="48" xfId="19" applyFont="1" applyBorder="1" applyAlignment="1">
      <alignment horizontal="center" vertical="center" wrapText="1"/>
    </xf>
    <xf numFmtId="0" fontId="15" fillId="0" borderId="41" xfId="22" applyFont="1" applyBorder="1" applyAlignment="1">
      <alignment horizontal="center" vertical="center" wrapText="1"/>
    </xf>
    <xf numFmtId="0" fontId="15" fillId="0" borderId="42" xfId="22" applyFont="1" applyBorder="1" applyAlignment="1">
      <alignment horizontal="center" vertical="center" wrapText="1"/>
    </xf>
    <xf numFmtId="0" fontId="28" fillId="0" borderId="0" xfId="8" applyFont="1" applyAlignment="1">
      <alignment horizontal="center" wrapText="1"/>
    </xf>
    <xf numFmtId="0" fontId="8" fillId="0" borderId="8" xfId="17" applyFont="1" applyBorder="1" applyAlignment="1">
      <alignment horizontal="center" vertical="center" wrapText="1"/>
    </xf>
    <xf numFmtId="0" fontId="8" fillId="0" borderId="18" xfId="17" applyFont="1" applyBorder="1" applyAlignment="1">
      <alignment horizontal="center" vertical="center" wrapText="1"/>
    </xf>
    <xf numFmtId="0" fontId="8" fillId="0" borderId="9" xfId="17" applyFont="1" applyBorder="1" applyAlignment="1">
      <alignment horizontal="center" vertical="center" wrapText="1"/>
    </xf>
    <xf numFmtId="0" fontId="8" fillId="0" borderId="12" xfId="17" applyFont="1" applyBorder="1" applyAlignment="1">
      <alignment horizontal="center" vertical="center" wrapText="1"/>
    </xf>
    <xf numFmtId="0" fontId="8" fillId="0" borderId="0" xfId="17" applyFont="1" applyAlignment="1">
      <alignment horizontal="center" vertical="center" wrapText="1"/>
    </xf>
    <xf numFmtId="0" fontId="8" fillId="0" borderId="13" xfId="17" applyFont="1" applyBorder="1" applyAlignment="1">
      <alignment horizontal="center" vertical="center" wrapText="1"/>
    </xf>
    <xf numFmtId="0" fontId="8" fillId="0" borderId="16" xfId="17" applyFont="1" applyBorder="1" applyAlignment="1">
      <alignment horizontal="center" vertical="center" wrapText="1"/>
    </xf>
    <xf numFmtId="0" fontId="8" fillId="0" borderId="25" xfId="17" applyFont="1" applyBorder="1" applyAlignment="1">
      <alignment horizontal="center" vertical="center" wrapText="1"/>
    </xf>
    <xf numFmtId="0" fontId="8" fillId="0" borderId="17" xfId="17" applyFont="1" applyBorder="1" applyAlignment="1">
      <alignment horizontal="center" vertical="center" wrapText="1"/>
    </xf>
    <xf numFmtId="0" fontId="6" fillId="0" borderId="8" xfId="17" applyFont="1" applyBorder="1" applyAlignment="1">
      <alignment horizontal="center" vertical="center"/>
    </xf>
    <xf numFmtId="0" fontId="6" fillId="0" borderId="9" xfId="17" applyFont="1" applyBorder="1" applyAlignment="1">
      <alignment horizontal="center" vertical="center"/>
    </xf>
    <xf numFmtId="0" fontId="6" fillId="0" borderId="16" xfId="17" applyFont="1" applyBorder="1" applyAlignment="1">
      <alignment horizontal="center" vertical="center"/>
    </xf>
    <xf numFmtId="0" fontId="6" fillId="0" borderId="17" xfId="17" applyFont="1" applyBorder="1" applyAlignment="1">
      <alignment horizontal="center" vertical="center"/>
    </xf>
    <xf numFmtId="0" fontId="6" fillId="0" borderId="8" xfId="18" applyFont="1" applyBorder="1" applyAlignment="1">
      <alignment horizontal="center" vertical="center" wrapText="1"/>
    </xf>
    <xf numFmtId="0" fontId="6" fillId="0" borderId="18" xfId="18" applyFont="1" applyBorder="1" applyAlignment="1">
      <alignment horizontal="center" vertical="center" wrapText="1"/>
    </xf>
    <xf numFmtId="0" fontId="6" fillId="0" borderId="9" xfId="18" applyFont="1" applyBorder="1" applyAlignment="1">
      <alignment horizontal="center" vertical="center" wrapText="1"/>
    </xf>
    <xf numFmtId="0" fontId="6" fillId="0" borderId="12" xfId="18" applyFont="1" applyBorder="1" applyAlignment="1">
      <alignment horizontal="center" vertical="center" wrapText="1"/>
    </xf>
    <xf numFmtId="0" fontId="6" fillId="0" borderId="0" xfId="18" applyFont="1" applyAlignment="1">
      <alignment horizontal="center" vertical="center" wrapText="1"/>
    </xf>
    <xf numFmtId="0" fontId="6" fillId="0" borderId="13" xfId="18" applyFont="1" applyBorder="1" applyAlignment="1">
      <alignment horizontal="center" vertical="center" wrapText="1"/>
    </xf>
    <xf numFmtId="0" fontId="6" fillId="0" borderId="16" xfId="18" applyFont="1" applyBorder="1" applyAlignment="1">
      <alignment horizontal="center" vertical="center" wrapText="1"/>
    </xf>
    <xf numFmtId="0" fontId="6" fillId="0" borderId="25" xfId="18" applyFont="1" applyBorder="1" applyAlignment="1">
      <alignment horizontal="center" vertical="center" wrapText="1"/>
    </xf>
    <xf numFmtId="0" fontId="6" fillId="0" borderId="17" xfId="18" applyFont="1" applyBorder="1" applyAlignment="1">
      <alignment horizontal="center" vertical="center" wrapText="1"/>
    </xf>
    <xf numFmtId="0" fontId="6" fillId="0" borderId="10" xfId="17" applyFont="1" applyBorder="1" applyAlignment="1">
      <alignment horizontal="center" vertical="center"/>
    </xf>
    <xf numFmtId="0" fontId="6" fillId="0" borderId="11" xfId="17" applyFont="1" applyBorder="1" applyAlignment="1">
      <alignment horizontal="center" vertical="center"/>
    </xf>
    <xf numFmtId="0" fontId="6" fillId="0" borderId="19" xfId="17" applyFont="1" applyBorder="1" applyAlignment="1">
      <alignment horizontal="center" vertical="center"/>
    </xf>
    <xf numFmtId="0" fontId="6" fillId="0" borderId="20" xfId="17" applyFont="1" applyBorder="1" applyAlignment="1">
      <alignment horizontal="center" vertical="center"/>
    </xf>
    <xf numFmtId="0" fontId="6" fillId="0" borderId="10" xfId="18" applyFont="1" applyBorder="1" applyAlignment="1">
      <alignment horizontal="center" vertical="center" wrapText="1"/>
    </xf>
    <xf numFmtId="0" fontId="6" fillId="0" borderId="21" xfId="18" applyFont="1" applyBorder="1" applyAlignment="1">
      <alignment horizontal="center" vertical="center" wrapText="1"/>
    </xf>
    <xf numFmtId="0" fontId="6" fillId="0" borderId="11" xfId="18" applyFont="1" applyBorder="1" applyAlignment="1">
      <alignment horizontal="center" vertical="center" wrapText="1"/>
    </xf>
    <xf numFmtId="0" fontId="6" fillId="0" borderId="14" xfId="18" applyFont="1" applyBorder="1" applyAlignment="1">
      <alignment horizontal="center" vertical="center" wrapText="1"/>
    </xf>
    <xf numFmtId="0" fontId="6" fillId="0" borderId="15" xfId="18" applyFont="1" applyBorder="1" applyAlignment="1">
      <alignment horizontal="center" vertical="center" wrapText="1"/>
    </xf>
    <xf numFmtId="0" fontId="6" fillId="0" borderId="19" xfId="18" applyFont="1" applyBorder="1" applyAlignment="1">
      <alignment horizontal="center" vertical="center" wrapText="1"/>
    </xf>
    <xf numFmtId="0" fontId="6" fillId="0" borderId="26" xfId="18" applyFont="1" applyBorder="1" applyAlignment="1">
      <alignment horizontal="center" vertical="center" wrapText="1"/>
    </xf>
    <xf numFmtId="0" fontId="6" fillId="0" borderId="20" xfId="18" applyFont="1" applyBorder="1" applyAlignment="1">
      <alignment horizontal="center" vertical="center" wrapText="1"/>
    </xf>
    <xf numFmtId="0" fontId="8" fillId="0" borderId="10" xfId="17" applyFont="1" applyBorder="1" applyAlignment="1">
      <alignment horizontal="center" vertical="center" wrapText="1"/>
    </xf>
    <xf numFmtId="0" fontId="8" fillId="0" borderId="11" xfId="17" applyFont="1" applyBorder="1" applyAlignment="1">
      <alignment horizontal="center" vertical="center" wrapText="1"/>
    </xf>
    <xf numFmtId="0" fontId="8" fillId="0" borderId="14" xfId="17" applyFont="1" applyBorder="1" applyAlignment="1">
      <alignment horizontal="center" vertical="center" wrapText="1"/>
    </xf>
    <xf numFmtId="0" fontId="8" fillId="0" borderId="15" xfId="17" applyFont="1" applyBorder="1" applyAlignment="1">
      <alignment horizontal="center" vertical="center" wrapText="1"/>
    </xf>
    <xf numFmtId="0" fontId="8" fillId="0" borderId="19" xfId="17" applyFont="1" applyBorder="1" applyAlignment="1">
      <alignment horizontal="center" vertical="center" wrapText="1"/>
    </xf>
    <xf numFmtId="0" fontId="8" fillId="0" borderId="20" xfId="17" applyFont="1" applyBorder="1" applyAlignment="1">
      <alignment horizontal="center" vertical="center" wrapText="1"/>
    </xf>
    <xf numFmtId="0" fontId="6" fillId="0" borderId="8" xfId="17" applyFont="1" applyBorder="1" applyAlignment="1">
      <alignment horizontal="center" vertical="center" wrapText="1"/>
    </xf>
    <xf numFmtId="0" fontId="6" fillId="0" borderId="9" xfId="17" applyFont="1" applyBorder="1" applyAlignment="1">
      <alignment horizontal="center" vertical="center" wrapText="1"/>
    </xf>
    <xf numFmtId="0" fontId="6" fillId="0" borderId="16" xfId="17" applyFont="1" applyBorder="1" applyAlignment="1">
      <alignment horizontal="center" vertical="center" wrapText="1"/>
    </xf>
    <xf numFmtId="0" fontId="6" fillId="0" borderId="17" xfId="17" applyFont="1" applyBorder="1" applyAlignment="1">
      <alignment horizontal="center" vertical="center" wrapText="1"/>
    </xf>
    <xf numFmtId="0" fontId="6" fillId="0" borderId="18" xfId="17" applyFont="1" applyBorder="1" applyAlignment="1">
      <alignment horizontal="center" vertical="center" wrapText="1"/>
    </xf>
    <xf numFmtId="0" fontId="6" fillId="0" borderId="12" xfId="17" applyFont="1" applyBorder="1" applyAlignment="1">
      <alignment horizontal="center" vertical="center" wrapText="1"/>
    </xf>
    <xf numFmtId="0" fontId="6" fillId="0" borderId="0" xfId="17" applyFont="1" applyAlignment="1">
      <alignment horizontal="center" vertical="center" wrapText="1"/>
    </xf>
    <xf numFmtId="0" fontId="6" fillId="0" borderId="13" xfId="17" applyFont="1" applyBorder="1" applyAlignment="1">
      <alignment horizontal="center" vertical="center" wrapText="1"/>
    </xf>
    <xf numFmtId="0" fontId="6" fillId="0" borderId="25" xfId="17" applyFont="1" applyBorder="1" applyAlignment="1">
      <alignment horizontal="center" vertical="center" wrapText="1"/>
    </xf>
    <xf numFmtId="0" fontId="6" fillId="0" borderId="10" xfId="17" applyFont="1" applyBorder="1" applyAlignment="1">
      <alignment horizontal="center" vertical="center" wrapText="1"/>
    </xf>
    <xf numFmtId="0" fontId="6" fillId="0" borderId="11" xfId="17" applyFont="1" applyBorder="1" applyAlignment="1">
      <alignment horizontal="center" vertical="center" wrapText="1"/>
    </xf>
    <xf numFmtId="0" fontId="6" fillId="0" borderId="19" xfId="17" applyFont="1" applyBorder="1" applyAlignment="1">
      <alignment horizontal="center" vertical="center" wrapText="1"/>
    </xf>
    <xf numFmtId="0" fontId="6" fillId="0" borderId="20" xfId="17" applyFont="1" applyBorder="1" applyAlignment="1">
      <alignment horizontal="center" vertical="center" wrapText="1"/>
    </xf>
    <xf numFmtId="0" fontId="6" fillId="0" borderId="21" xfId="17" applyFont="1" applyBorder="1" applyAlignment="1">
      <alignment horizontal="center" vertical="center" wrapText="1"/>
    </xf>
    <xf numFmtId="0" fontId="6" fillId="0" borderId="14" xfId="17" applyFont="1" applyBorder="1" applyAlignment="1">
      <alignment horizontal="center" vertical="center" wrapText="1"/>
    </xf>
    <xf numFmtId="0" fontId="6" fillId="0" borderId="15" xfId="17" applyFont="1" applyBorder="1" applyAlignment="1">
      <alignment horizontal="center" vertical="center" wrapText="1"/>
    </xf>
    <xf numFmtId="0" fontId="6" fillId="0" borderId="26" xfId="17" applyFont="1" applyBorder="1" applyAlignment="1">
      <alignment horizontal="center" vertical="center" wrapText="1"/>
    </xf>
    <xf numFmtId="0" fontId="26" fillId="0" borderId="0" xfId="14" applyFont="1" applyAlignment="1">
      <alignment horizontal="center" vertical="center" wrapText="1"/>
    </xf>
    <xf numFmtId="0" fontId="15" fillId="0" borderId="8" xfId="16" applyFont="1" applyBorder="1" applyAlignment="1">
      <alignment horizontal="center" vertical="center" wrapText="1"/>
    </xf>
    <xf numFmtId="0" fontId="15" fillId="0" borderId="9" xfId="16" applyFont="1" applyBorder="1" applyAlignment="1">
      <alignment horizontal="center" vertical="center" wrapText="1"/>
    </xf>
    <xf numFmtId="0" fontId="15" fillId="0" borderId="12" xfId="16" applyFont="1" applyBorder="1" applyAlignment="1">
      <alignment horizontal="center" vertical="center" wrapText="1"/>
    </xf>
    <xf numFmtId="0" fontId="15" fillId="0" borderId="13" xfId="16" applyFont="1" applyBorder="1" applyAlignment="1">
      <alignment horizontal="center" vertical="center" wrapText="1"/>
    </xf>
    <xf numFmtId="0" fontId="15" fillId="0" borderId="16" xfId="16" applyFont="1" applyBorder="1" applyAlignment="1">
      <alignment horizontal="center" vertical="center" wrapText="1"/>
    </xf>
    <xf numFmtId="0" fontId="15" fillId="0" borderId="17" xfId="16" applyFont="1" applyBorder="1" applyAlignment="1">
      <alignment horizontal="center" vertical="center" wrapText="1"/>
    </xf>
    <xf numFmtId="0" fontId="15" fillId="0" borderId="10" xfId="16" applyFont="1" applyBorder="1" applyAlignment="1">
      <alignment horizontal="center" vertical="center" wrapText="1"/>
    </xf>
    <xf numFmtId="0" fontId="15" fillId="0" borderId="11" xfId="16" applyFont="1" applyBorder="1" applyAlignment="1">
      <alignment horizontal="center" vertical="center" wrapText="1"/>
    </xf>
    <xf numFmtId="0" fontId="15" fillId="0" borderId="14" xfId="16" applyFont="1" applyBorder="1" applyAlignment="1">
      <alignment horizontal="center" vertical="center" wrapText="1"/>
    </xf>
    <xf numFmtId="0" fontId="15" fillId="0" borderId="15" xfId="16" applyFont="1" applyBorder="1" applyAlignment="1">
      <alignment horizontal="center" vertical="center" wrapText="1"/>
    </xf>
    <xf numFmtId="0" fontId="15" fillId="0" borderId="19" xfId="16" applyFont="1" applyBorder="1" applyAlignment="1">
      <alignment horizontal="center" vertical="center" wrapText="1"/>
    </xf>
    <xf numFmtId="0" fontId="15" fillId="0" borderId="20" xfId="16" applyFont="1" applyBorder="1" applyAlignment="1">
      <alignment horizontal="center" vertical="center" wrapText="1"/>
    </xf>
    <xf numFmtId="0" fontId="6" fillId="0" borderId="8" xfId="19" applyFont="1" applyBorder="1" applyAlignment="1">
      <alignment horizontal="center" vertical="center" wrapText="1"/>
    </xf>
    <xf numFmtId="0" fontId="6" fillId="0" borderId="18" xfId="19" applyFont="1" applyBorder="1" applyAlignment="1">
      <alignment horizontal="center" vertical="center" wrapText="1"/>
    </xf>
    <xf numFmtId="0" fontId="6" fillId="0" borderId="9" xfId="19" applyFont="1" applyBorder="1" applyAlignment="1">
      <alignment horizontal="center" vertical="center" wrapText="1"/>
    </xf>
    <xf numFmtId="0" fontId="6" fillId="0" borderId="12" xfId="19" applyFont="1" applyBorder="1" applyAlignment="1">
      <alignment horizontal="center" vertical="center" wrapText="1"/>
    </xf>
    <xf numFmtId="0" fontId="6" fillId="0" borderId="0" xfId="19" applyFont="1" applyAlignment="1">
      <alignment horizontal="center" vertical="center" wrapText="1"/>
    </xf>
    <xf numFmtId="0" fontId="6" fillId="0" borderId="13" xfId="19" applyFont="1" applyBorder="1" applyAlignment="1">
      <alignment horizontal="center" vertical="center" wrapText="1"/>
    </xf>
    <xf numFmtId="0" fontId="6" fillId="0" borderId="16" xfId="19" applyFont="1" applyBorder="1" applyAlignment="1">
      <alignment horizontal="center" vertical="center" wrapText="1"/>
    </xf>
    <xf numFmtId="0" fontId="6" fillId="0" borderId="25" xfId="19" applyFont="1" applyBorder="1" applyAlignment="1">
      <alignment horizontal="center" vertical="center" wrapText="1"/>
    </xf>
    <xf numFmtId="0" fontId="6" fillId="0" borderId="17" xfId="19" applyFont="1" applyBorder="1" applyAlignment="1">
      <alignment horizontal="center" vertical="center" wrapText="1"/>
    </xf>
    <xf numFmtId="0" fontId="6" fillId="0" borderId="10" xfId="19" applyFont="1" applyBorder="1" applyAlignment="1">
      <alignment horizontal="center" vertical="center" wrapText="1"/>
    </xf>
    <xf numFmtId="0" fontId="6" fillId="0" borderId="21" xfId="19" applyFont="1" applyBorder="1" applyAlignment="1">
      <alignment horizontal="center" vertical="center" wrapText="1"/>
    </xf>
    <xf numFmtId="0" fontId="6" fillId="0" borderId="11" xfId="19" applyFont="1" applyBorder="1" applyAlignment="1">
      <alignment horizontal="center" vertical="center" wrapText="1"/>
    </xf>
    <xf numFmtId="0" fontId="6" fillId="0" borderId="14" xfId="19" applyFont="1" applyBorder="1" applyAlignment="1">
      <alignment horizontal="center" vertical="center" wrapText="1"/>
    </xf>
    <xf numFmtId="0" fontId="6" fillId="0" borderId="15" xfId="19" applyFont="1" applyBorder="1" applyAlignment="1">
      <alignment horizontal="center" vertical="center" wrapText="1"/>
    </xf>
    <xf numFmtId="0" fontId="6" fillId="0" borderId="19" xfId="19" applyFont="1" applyBorder="1" applyAlignment="1">
      <alignment horizontal="center" vertical="center" wrapText="1"/>
    </xf>
    <xf numFmtId="0" fontId="6" fillId="0" borderId="26" xfId="19" applyFont="1" applyBorder="1" applyAlignment="1">
      <alignment horizontal="center" vertical="center" wrapText="1"/>
    </xf>
    <xf numFmtId="0" fontId="6" fillId="0" borderId="20" xfId="19" applyFont="1" applyBorder="1" applyAlignment="1">
      <alignment horizontal="center" vertical="center" wrapText="1"/>
    </xf>
    <xf numFmtId="0" fontId="6" fillId="0" borderId="8" xfId="16" applyFont="1" applyBorder="1" applyAlignment="1">
      <alignment horizontal="center" vertical="center" wrapText="1"/>
    </xf>
    <xf numFmtId="0" fontId="6" fillId="0" borderId="9" xfId="16" applyFont="1" applyBorder="1" applyAlignment="1">
      <alignment horizontal="center" vertical="center" wrapText="1"/>
    </xf>
    <xf numFmtId="0" fontId="6" fillId="0" borderId="12" xfId="16" applyFont="1" applyBorder="1" applyAlignment="1">
      <alignment horizontal="center" vertical="center" wrapText="1"/>
    </xf>
    <xf numFmtId="0" fontId="6" fillId="0" borderId="13" xfId="16" applyFont="1" applyBorder="1" applyAlignment="1">
      <alignment horizontal="center" vertical="center" wrapText="1"/>
    </xf>
    <xf numFmtId="0" fontId="6" fillId="0" borderId="16" xfId="16" applyFont="1" applyBorder="1" applyAlignment="1">
      <alignment horizontal="center" vertical="center" wrapText="1"/>
    </xf>
    <xf numFmtId="0" fontId="6" fillId="0" borderId="17" xfId="16" applyFont="1" applyBorder="1" applyAlignment="1">
      <alignment horizontal="center" vertical="center" wrapText="1"/>
    </xf>
    <xf numFmtId="0" fontId="6" fillId="0" borderId="10" xfId="16" applyFont="1" applyBorder="1" applyAlignment="1">
      <alignment horizontal="center" vertical="center" wrapText="1"/>
    </xf>
    <xf numFmtId="0" fontId="6" fillId="0" borderId="11" xfId="16" applyFont="1" applyBorder="1" applyAlignment="1">
      <alignment horizontal="center" vertical="center" wrapText="1"/>
    </xf>
    <xf numFmtId="0" fontId="6" fillId="0" borderId="14" xfId="16" applyFont="1" applyBorder="1" applyAlignment="1">
      <alignment horizontal="center" vertical="center" wrapText="1"/>
    </xf>
    <xf numFmtId="0" fontId="6" fillId="0" borderId="15" xfId="16" applyFont="1" applyBorder="1" applyAlignment="1">
      <alignment horizontal="center" vertical="center" wrapText="1"/>
    </xf>
    <xf numFmtId="0" fontId="6" fillId="0" borderId="19" xfId="16" applyFont="1" applyBorder="1" applyAlignment="1">
      <alignment horizontal="center" vertical="center" wrapText="1"/>
    </xf>
    <xf numFmtId="0" fontId="6" fillId="0" borderId="20" xfId="16" applyFont="1" applyBorder="1" applyAlignment="1">
      <alignment horizontal="center" vertical="center" wrapText="1"/>
    </xf>
  </cellXfs>
  <cellStyles count="24">
    <cellStyle name="cellStyle" xfId="5" xr:uid="{00000000-0005-0000-0000-000005000000}"/>
    <cellStyle name="headerStyle" xfId="3" xr:uid="{00000000-0005-0000-0000-000003000000}"/>
    <cellStyle name="mainTitleStyle" xfId="1" xr:uid="{00000000-0005-0000-0000-000001000000}"/>
    <cellStyle name="mainTitleStyle 2" xfId="15" xr:uid="{11BBCF64-80B1-42C5-A2BB-68FE5C84BE8C}"/>
    <cellStyle name="Normal" xfId="0" builtinId="0"/>
    <cellStyle name="Normal 2 2" xfId="13" xr:uid="{00000000-0005-0000-0000-00000D000000}"/>
    <cellStyle name="Normal 2 2 2" xfId="14" xr:uid="{84CE5383-D986-454C-9A5D-FC3F9E4208DE}"/>
    <cellStyle name="Normal 2 3" xfId="20" xr:uid="{C4722BC6-ED05-4F04-A579-1FBDC7009B20}"/>
    <cellStyle name="Normal 2 4 2" xfId="7" xr:uid="{00000000-0005-0000-0000-000007000000}"/>
    <cellStyle name="Normal 2 4 2 2" xfId="21" xr:uid="{97D0ADDC-FF32-404E-A69E-808F6172C9A8}"/>
    <cellStyle name="Normal 3 2 2" xfId="8" xr:uid="{00000000-0005-0000-0000-000008000000}"/>
    <cellStyle name="Normal 3 2 2 2 2" xfId="9" xr:uid="{00000000-0005-0000-0000-000009000000}"/>
    <cellStyle name="Normal 3 3 2 2" xfId="6" xr:uid="{00000000-0005-0000-0000-000006000000}"/>
    <cellStyle name="Normal 3 3 2 2 2" xfId="17" xr:uid="{4EC2D0A3-4088-46C7-8427-C6DFA9EAC2E5}"/>
    <cellStyle name="Normal 4 2 2 2 2 2" xfId="12" xr:uid="{00000000-0005-0000-0000-00000C000000}"/>
    <cellStyle name="Normal 4 2 2 2 2 2 2" xfId="18" xr:uid="{CCADAD48-4DF7-44E1-90B8-C1326FA1E2F0}"/>
    <cellStyle name="Normal 4 2 2 2 2 2 2 2" xfId="23" xr:uid="{1A1CF27D-07D2-432B-9E9F-04DEEAB739AF}"/>
    <cellStyle name="Normal 4 5 2 2 2 2" xfId="10" xr:uid="{00000000-0005-0000-0000-00000A000000}"/>
    <cellStyle name="Normal 4 5 2 2 2 2 2" xfId="16" xr:uid="{7466AC51-2C89-4AC6-8230-CFC2F28ECC01}"/>
    <cellStyle name="Normal 4 5 2 2 2 2 2 2" xfId="22" xr:uid="{090CE8CC-AF9E-4CA1-9C7D-955C85BAB0D4}"/>
    <cellStyle name="Normal 9 2 2" xfId="11" xr:uid="{00000000-0005-0000-0000-00000B000000}"/>
    <cellStyle name="Normal 9 2 2 2" xfId="19" xr:uid="{07852CCC-5E8B-4E63-AF37-BC615DBF97B7}"/>
    <cellStyle name="slrTypeStyle" xfId="4" xr:uid="{00000000-0005-0000-0000-000004000000}"/>
    <cellStyle name="titleStyle" xfId="2" xr:uid="{00000000-0005-0000-0000-000002000000}"/>
  </cellStyles>
  <dxfs count="0"/>
  <tableStyles count="0" defaultTableStyle="TableStyleMedium2" defaultPivotStyle="PivotStyleLight16"/>
  <colors>
    <mruColors>
      <color rgb="FF231F99"/>
      <color rgb="FF4E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customXml" Target="../customXml/item3.xml"/><Relationship Id="rId8" Type="http://schemas.openxmlformats.org/officeDocument/2006/relationships/externalLink" Target="externalLinks/externalLink6.xml"/><Relationship Id="rId51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1198947</xdr:colOff>
      <xdr:row>6</xdr:row>
      <xdr:rowOff>1633</xdr:rowOff>
    </xdr:from>
    <xdr:to>
      <xdr:col>5</xdr:col>
      <xdr:colOff>1</xdr:colOff>
      <xdr:row>12</xdr:row>
      <xdr:rowOff>83344</xdr:rowOff>
    </xdr:to>
    <xdr:sp macro="" textlink="">
      <xdr:nvSpPr>
        <xdr:cNvPr id="2" name="Rounded Rectangle 86">
          <a:extLst>
            <a:ext uri="{FF2B5EF4-FFF2-40B4-BE49-F238E27FC236}">
              <a16:creationId xmlns:a16="http://schemas.microsoft.com/office/drawing/2014/main" id="{7F224B51-4FF3-4F96-92BB-19C91E5D8523}"/>
            </a:ext>
          </a:extLst>
        </xdr:cNvPr>
        <xdr:cNvSpPr/>
      </xdr:nvSpPr>
      <xdr:spPr>
        <a:xfrm>
          <a:off x="8670357" y="1963783"/>
          <a:ext cx="368869" cy="1740966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Identification</a:t>
          </a:r>
        </a:p>
      </xdr:txBody>
    </xdr:sp>
    <xdr:clientData/>
  </xdr:twoCellAnchor>
  <xdr:twoCellAnchor>
    <xdr:from>
      <xdr:col>4</xdr:col>
      <xdr:colOff>1198948</xdr:colOff>
      <xdr:row>12</xdr:row>
      <xdr:rowOff>148828</xdr:rowOff>
    </xdr:from>
    <xdr:to>
      <xdr:col>5</xdr:col>
      <xdr:colOff>19050</xdr:colOff>
      <xdr:row>24</xdr:row>
      <xdr:rowOff>95250</xdr:rowOff>
    </xdr:to>
    <xdr:sp macro="" textlink="">
      <xdr:nvSpPr>
        <xdr:cNvPr id="3" name="Rounded Rectangle 87">
          <a:extLst>
            <a:ext uri="{FF2B5EF4-FFF2-40B4-BE49-F238E27FC236}">
              <a16:creationId xmlns:a16="http://schemas.microsoft.com/office/drawing/2014/main" id="{21F7FCEF-BBC9-4B9E-A17C-81E100A2ECC1}"/>
            </a:ext>
          </a:extLst>
        </xdr:cNvPr>
        <xdr:cNvSpPr/>
      </xdr:nvSpPr>
      <xdr:spPr>
        <a:xfrm>
          <a:off x="8670358" y="3768328"/>
          <a:ext cx="384107" cy="2352437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Screening</a:t>
          </a:r>
        </a:p>
      </xdr:txBody>
    </xdr:sp>
    <xdr:clientData/>
  </xdr:twoCellAnchor>
  <xdr:twoCellAnchor>
    <xdr:from>
      <xdr:col>4</xdr:col>
      <xdr:colOff>1203077</xdr:colOff>
      <xdr:row>24</xdr:row>
      <xdr:rowOff>160734</xdr:rowOff>
    </xdr:from>
    <xdr:to>
      <xdr:col>5</xdr:col>
      <xdr:colOff>15240</xdr:colOff>
      <xdr:row>32</xdr:row>
      <xdr:rowOff>89297</xdr:rowOff>
    </xdr:to>
    <xdr:sp macro="" textlink="">
      <xdr:nvSpPr>
        <xdr:cNvPr id="4" name="Rounded Rectangle 88">
          <a:extLst>
            <a:ext uri="{FF2B5EF4-FFF2-40B4-BE49-F238E27FC236}">
              <a16:creationId xmlns:a16="http://schemas.microsoft.com/office/drawing/2014/main" id="{B82AC6AA-4921-493A-B697-46FDF2F72A04}"/>
            </a:ext>
          </a:extLst>
        </xdr:cNvPr>
        <xdr:cNvSpPr/>
      </xdr:nvSpPr>
      <xdr:spPr>
        <a:xfrm>
          <a:off x="8666867" y="6191964"/>
          <a:ext cx="391408" cy="158781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Eligibility</a:t>
          </a:r>
        </a:p>
      </xdr:txBody>
    </xdr:sp>
    <xdr:clientData/>
  </xdr:twoCellAnchor>
  <xdr:twoCellAnchor>
    <xdr:from>
      <xdr:col>4</xdr:col>
      <xdr:colOff>1198004</xdr:colOff>
      <xdr:row>32</xdr:row>
      <xdr:rowOff>148827</xdr:rowOff>
    </xdr:from>
    <xdr:to>
      <xdr:col>5</xdr:col>
      <xdr:colOff>18169</xdr:colOff>
      <xdr:row>37</xdr:row>
      <xdr:rowOff>59530</xdr:rowOff>
    </xdr:to>
    <xdr:sp macro="" textlink="">
      <xdr:nvSpPr>
        <xdr:cNvPr id="5" name="Rounded Rectangle 89">
          <a:extLst>
            <a:ext uri="{FF2B5EF4-FFF2-40B4-BE49-F238E27FC236}">
              <a16:creationId xmlns:a16="http://schemas.microsoft.com/office/drawing/2014/main" id="{DC73DCF0-DB1A-4DDB-9523-D95A016CD503}"/>
            </a:ext>
          </a:extLst>
        </xdr:cNvPr>
        <xdr:cNvSpPr/>
      </xdr:nvSpPr>
      <xdr:spPr>
        <a:xfrm>
          <a:off x="8669414" y="7835502"/>
          <a:ext cx="391790" cy="94511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Included</a:t>
          </a:r>
        </a:p>
      </xdr:txBody>
    </xdr:sp>
    <xdr:clientData/>
  </xdr:twoCellAnchor>
  <xdr:twoCellAnchor>
    <xdr:from>
      <xdr:col>6</xdr:col>
      <xdr:colOff>1228894</xdr:colOff>
      <xdr:row>30</xdr:row>
      <xdr:rowOff>8508</xdr:rowOff>
    </xdr:from>
    <xdr:to>
      <xdr:col>9</xdr:col>
      <xdr:colOff>17859</xdr:colOff>
      <xdr:row>30</xdr:row>
      <xdr:rowOff>19403</xdr:rowOff>
    </xdr:to>
    <xdr:cxnSp macro="">
      <xdr:nvCxnSpPr>
        <xdr:cNvPr id="6" name="96 Conector recto de flecha">
          <a:extLst>
            <a:ext uri="{FF2B5EF4-FFF2-40B4-BE49-F238E27FC236}">
              <a16:creationId xmlns:a16="http://schemas.microsoft.com/office/drawing/2014/main" id="{77401909-001F-4BB7-B65E-1563C2B65378}"/>
            </a:ext>
          </a:extLst>
        </xdr:cNvPr>
        <xdr:cNvCxnSpPr/>
      </xdr:nvCxnSpPr>
      <xdr:spPr>
        <a:xfrm>
          <a:off x="10708174" y="7258938"/>
          <a:ext cx="2353220" cy="518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1001316</xdr:colOff>
      <xdr:row>29</xdr:row>
      <xdr:rowOff>0</xdr:rowOff>
    </xdr:from>
    <xdr:to>
      <xdr:col>7</xdr:col>
      <xdr:colOff>0</xdr:colOff>
      <xdr:row>34</xdr:row>
      <xdr:rowOff>15715</xdr:rowOff>
    </xdr:to>
    <xdr:cxnSp macro="">
      <xdr:nvCxnSpPr>
        <xdr:cNvPr id="7" name="85 Conector recto de flecha">
          <a:extLst>
            <a:ext uri="{FF2B5EF4-FFF2-40B4-BE49-F238E27FC236}">
              <a16:creationId xmlns:a16="http://schemas.microsoft.com/office/drawing/2014/main" id="{9C227EF2-685D-4D12-A40F-04FA92C94DB5}"/>
            </a:ext>
          </a:extLst>
        </xdr:cNvPr>
        <xdr:cNvCxnSpPr/>
      </xdr:nvCxnSpPr>
      <xdr:spPr>
        <a:xfrm flipH="1">
          <a:off x="10709196" y="7048500"/>
          <a:ext cx="0" cy="10863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977809</xdr:colOff>
      <xdr:row>9</xdr:row>
      <xdr:rowOff>40821</xdr:rowOff>
    </xdr:from>
    <xdr:to>
      <xdr:col>6</xdr:col>
      <xdr:colOff>977809</xdr:colOff>
      <xdr:row>13</xdr:row>
      <xdr:rowOff>0</xdr:rowOff>
    </xdr:to>
    <xdr:cxnSp macro="">
      <xdr:nvCxnSpPr>
        <xdr:cNvPr id="8" name="85 Conector recto de flecha">
          <a:extLst>
            <a:ext uri="{FF2B5EF4-FFF2-40B4-BE49-F238E27FC236}">
              <a16:creationId xmlns:a16="http://schemas.microsoft.com/office/drawing/2014/main" id="{0C05C647-04C1-41B7-908C-93F8291B441B}"/>
            </a:ext>
          </a:extLst>
        </xdr:cNvPr>
        <xdr:cNvCxnSpPr/>
      </xdr:nvCxnSpPr>
      <xdr:spPr>
        <a:xfrm>
          <a:off x="10679702" y="2979964"/>
          <a:ext cx="0" cy="118382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999580</xdr:colOff>
      <xdr:row>14</xdr:row>
      <xdr:rowOff>190500</xdr:rowOff>
    </xdr:from>
    <xdr:to>
      <xdr:col>7</xdr:col>
      <xdr:colOff>0</xdr:colOff>
      <xdr:row>19</xdr:row>
      <xdr:rowOff>130479</xdr:rowOff>
    </xdr:to>
    <xdr:cxnSp macro="">
      <xdr:nvCxnSpPr>
        <xdr:cNvPr id="9" name="87 Conector recto de flecha">
          <a:extLst>
            <a:ext uri="{FF2B5EF4-FFF2-40B4-BE49-F238E27FC236}">
              <a16:creationId xmlns:a16="http://schemas.microsoft.com/office/drawing/2014/main" id="{E7727A33-F363-4AA9-A523-3A9CA616787A}"/>
            </a:ext>
          </a:extLst>
        </xdr:cNvPr>
        <xdr:cNvCxnSpPr/>
      </xdr:nvCxnSpPr>
      <xdr:spPr>
        <a:xfrm>
          <a:off x="10707460" y="4219575"/>
          <a:ext cx="0" cy="93438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999210</xdr:colOff>
      <xdr:row>16</xdr:row>
      <xdr:rowOff>182671</xdr:rowOff>
    </xdr:from>
    <xdr:to>
      <xdr:col>9</xdr:col>
      <xdr:colOff>19050</xdr:colOff>
      <xdr:row>16</xdr:row>
      <xdr:rowOff>182671</xdr:rowOff>
    </xdr:to>
    <xdr:cxnSp macro="">
      <xdr:nvCxnSpPr>
        <xdr:cNvPr id="10" name="96 Conector recto de flecha">
          <a:extLst>
            <a:ext uri="{FF2B5EF4-FFF2-40B4-BE49-F238E27FC236}">
              <a16:creationId xmlns:a16="http://schemas.microsoft.com/office/drawing/2014/main" id="{87709693-EB72-483D-9358-22E2F54E08B4}"/>
            </a:ext>
          </a:extLst>
        </xdr:cNvPr>
        <xdr:cNvCxnSpPr/>
      </xdr:nvCxnSpPr>
      <xdr:spPr>
        <a:xfrm flipV="1">
          <a:off x="10707090" y="4609891"/>
          <a:ext cx="234787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1096028</xdr:colOff>
      <xdr:row>31</xdr:row>
      <xdr:rowOff>26096</xdr:rowOff>
    </xdr:from>
    <xdr:to>
      <xdr:col>16</xdr:col>
      <xdr:colOff>16241</xdr:colOff>
      <xdr:row>31</xdr:row>
      <xdr:rowOff>28642</xdr:rowOff>
    </xdr:to>
    <xdr:cxnSp macro="">
      <xdr:nvCxnSpPr>
        <xdr:cNvPr id="15" name="96 Conector recto de flecha">
          <a:extLst>
            <a:ext uri="{FF2B5EF4-FFF2-40B4-BE49-F238E27FC236}">
              <a16:creationId xmlns:a16="http://schemas.microsoft.com/office/drawing/2014/main" id="{0FB4AA3F-15E3-4C37-9110-6F96480B2CE5}"/>
            </a:ext>
          </a:extLst>
        </xdr:cNvPr>
        <xdr:cNvCxnSpPr/>
      </xdr:nvCxnSpPr>
      <xdr:spPr>
        <a:xfrm>
          <a:off x="17124698" y="7470836"/>
          <a:ext cx="2231103" cy="445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1083127</xdr:colOff>
      <xdr:row>29</xdr:row>
      <xdr:rowOff>16858</xdr:rowOff>
    </xdr:from>
    <xdr:to>
      <xdr:col>13</xdr:col>
      <xdr:colOff>1083127</xdr:colOff>
      <xdr:row>34</xdr:row>
      <xdr:rowOff>19812</xdr:rowOff>
    </xdr:to>
    <xdr:cxnSp macro="">
      <xdr:nvCxnSpPr>
        <xdr:cNvPr id="16" name="85 Conector recto de flecha">
          <a:extLst>
            <a:ext uri="{FF2B5EF4-FFF2-40B4-BE49-F238E27FC236}">
              <a16:creationId xmlns:a16="http://schemas.microsoft.com/office/drawing/2014/main" id="{F81D68FF-5C82-4E54-9914-EED95264D43A}"/>
            </a:ext>
          </a:extLst>
        </xdr:cNvPr>
        <xdr:cNvCxnSpPr/>
      </xdr:nvCxnSpPr>
      <xdr:spPr>
        <a:xfrm flipH="1">
          <a:off x="17117512" y="7069168"/>
          <a:ext cx="0" cy="106213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1076870</xdr:colOff>
      <xdr:row>9</xdr:row>
      <xdr:rowOff>17417</xdr:rowOff>
    </xdr:from>
    <xdr:to>
      <xdr:col>13</xdr:col>
      <xdr:colOff>1076870</xdr:colOff>
      <xdr:row>13</xdr:row>
      <xdr:rowOff>0</xdr:rowOff>
    </xdr:to>
    <xdr:cxnSp macro="">
      <xdr:nvCxnSpPr>
        <xdr:cNvPr id="17" name="85 Conector recto de flecha">
          <a:extLst>
            <a:ext uri="{FF2B5EF4-FFF2-40B4-BE49-F238E27FC236}">
              <a16:creationId xmlns:a16="http://schemas.microsoft.com/office/drawing/2014/main" id="{8CC33D2A-934A-408B-9DB1-44BE8E642823}"/>
            </a:ext>
          </a:extLst>
        </xdr:cNvPr>
        <xdr:cNvCxnSpPr/>
      </xdr:nvCxnSpPr>
      <xdr:spPr>
        <a:xfrm>
          <a:off x="17106084" y="2956560"/>
          <a:ext cx="0" cy="120722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0</xdr:colOff>
      <xdr:row>15</xdr:row>
      <xdr:rowOff>0</xdr:rowOff>
    </xdr:from>
    <xdr:to>
      <xdr:col>14</xdr:col>
      <xdr:colOff>1</xdr:colOff>
      <xdr:row>20</xdr:row>
      <xdr:rowOff>0</xdr:rowOff>
    </xdr:to>
    <xdr:cxnSp macro="">
      <xdr:nvCxnSpPr>
        <xdr:cNvPr id="18" name="87 Conector recto de flecha">
          <a:extLst>
            <a:ext uri="{FF2B5EF4-FFF2-40B4-BE49-F238E27FC236}">
              <a16:creationId xmlns:a16="http://schemas.microsoft.com/office/drawing/2014/main" id="{5A8DE30A-07B1-4150-AA7A-84952924551B}"/>
            </a:ext>
          </a:extLst>
        </xdr:cNvPr>
        <xdr:cNvCxnSpPr/>
      </xdr:nvCxnSpPr>
      <xdr:spPr>
        <a:xfrm>
          <a:off x="17154525" y="4238625"/>
          <a:ext cx="1" cy="9906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13047</xdr:colOff>
      <xdr:row>17</xdr:row>
      <xdr:rowOff>65240</xdr:rowOff>
    </xdr:from>
    <xdr:to>
      <xdr:col>16</xdr:col>
      <xdr:colOff>15240</xdr:colOff>
      <xdr:row>17</xdr:row>
      <xdr:rowOff>69050</xdr:rowOff>
    </xdr:to>
    <xdr:cxnSp macro="">
      <xdr:nvCxnSpPr>
        <xdr:cNvPr id="19" name="96 Conector recto de flecha">
          <a:extLst>
            <a:ext uri="{FF2B5EF4-FFF2-40B4-BE49-F238E27FC236}">
              <a16:creationId xmlns:a16="http://schemas.microsoft.com/office/drawing/2014/main" id="{3E7E1D75-85D1-467B-B9A8-C24634B6B100}"/>
            </a:ext>
          </a:extLst>
        </xdr:cNvPr>
        <xdr:cNvCxnSpPr/>
      </xdr:nvCxnSpPr>
      <xdr:spPr>
        <a:xfrm>
          <a:off x="17171382" y="4682960"/>
          <a:ext cx="2183418" cy="381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1082980</xdr:colOff>
      <xdr:row>24</xdr:row>
      <xdr:rowOff>26095</xdr:rowOff>
    </xdr:from>
    <xdr:to>
      <xdr:col>15</xdr:col>
      <xdr:colOff>931833</xdr:colOff>
      <xdr:row>24</xdr:row>
      <xdr:rowOff>27714</xdr:rowOff>
    </xdr:to>
    <xdr:cxnSp macro="">
      <xdr:nvCxnSpPr>
        <xdr:cNvPr id="20" name="96 Conector recto de flecha">
          <a:extLst>
            <a:ext uri="{FF2B5EF4-FFF2-40B4-BE49-F238E27FC236}">
              <a16:creationId xmlns:a16="http://schemas.microsoft.com/office/drawing/2014/main" id="{B22883C5-636B-4672-982F-5070447D06E2}"/>
            </a:ext>
          </a:extLst>
        </xdr:cNvPr>
        <xdr:cNvCxnSpPr/>
      </xdr:nvCxnSpPr>
      <xdr:spPr>
        <a:xfrm flipH="1" flipV="1">
          <a:off x="17117365" y="6051610"/>
          <a:ext cx="2172953" cy="352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0</xdr:colOff>
      <xdr:row>23</xdr:row>
      <xdr:rowOff>91336</xdr:rowOff>
    </xdr:from>
    <xdr:to>
      <xdr:col>9</xdr:col>
      <xdr:colOff>18816</xdr:colOff>
      <xdr:row>23</xdr:row>
      <xdr:rowOff>91848</xdr:rowOff>
    </xdr:to>
    <xdr:cxnSp macro="">
      <xdr:nvCxnSpPr>
        <xdr:cNvPr id="27" name="96 Conector recto de flecha">
          <a:extLst>
            <a:ext uri="{FF2B5EF4-FFF2-40B4-BE49-F238E27FC236}">
              <a16:creationId xmlns:a16="http://schemas.microsoft.com/office/drawing/2014/main" id="{E17E46D5-26E6-44D1-BA1D-4BF6312CD66B}"/>
            </a:ext>
          </a:extLst>
        </xdr:cNvPr>
        <xdr:cNvCxnSpPr/>
      </xdr:nvCxnSpPr>
      <xdr:spPr>
        <a:xfrm flipV="1">
          <a:off x="10706100" y="5933971"/>
          <a:ext cx="2356251" cy="51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9243</xdr:colOff>
      <xdr:row>22</xdr:row>
      <xdr:rowOff>0</xdr:rowOff>
    </xdr:from>
    <xdr:to>
      <xdr:col>7</xdr:col>
      <xdr:colOff>13048</xdr:colOff>
      <xdr:row>27</xdr:row>
      <xdr:rowOff>0</xdr:rowOff>
    </xdr:to>
    <xdr:cxnSp macro="">
      <xdr:nvCxnSpPr>
        <xdr:cNvPr id="28" name="87 Conector recto de flecha">
          <a:extLst>
            <a:ext uri="{FF2B5EF4-FFF2-40B4-BE49-F238E27FC236}">
              <a16:creationId xmlns:a16="http://schemas.microsoft.com/office/drawing/2014/main" id="{49664EA1-DEFC-4BEB-80B4-16B46F8DE089}"/>
            </a:ext>
          </a:extLst>
        </xdr:cNvPr>
        <xdr:cNvCxnSpPr/>
      </xdr:nvCxnSpPr>
      <xdr:spPr>
        <a:xfrm>
          <a:off x="10717248" y="5638800"/>
          <a:ext cx="5710" cy="10001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1088407</xdr:colOff>
      <xdr:row>21</xdr:row>
      <xdr:rowOff>175051</xdr:rowOff>
    </xdr:from>
    <xdr:to>
      <xdr:col>13</xdr:col>
      <xdr:colOff>1097328</xdr:colOff>
      <xdr:row>27</xdr:row>
      <xdr:rowOff>16649</xdr:rowOff>
    </xdr:to>
    <xdr:cxnSp macro="">
      <xdr:nvCxnSpPr>
        <xdr:cNvPr id="29" name="87 Conector recto de flecha">
          <a:extLst>
            <a:ext uri="{FF2B5EF4-FFF2-40B4-BE49-F238E27FC236}">
              <a16:creationId xmlns:a16="http://schemas.microsoft.com/office/drawing/2014/main" id="{10F29642-E56F-4CA4-A9FE-3E4836C9EF05}"/>
            </a:ext>
          </a:extLst>
        </xdr:cNvPr>
        <xdr:cNvCxnSpPr/>
      </xdr:nvCxnSpPr>
      <xdr:spPr>
        <a:xfrm>
          <a:off x="17115172" y="5610016"/>
          <a:ext cx="10826" cy="104936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1349654</xdr:colOff>
      <xdr:row>35</xdr:row>
      <xdr:rowOff>117432</xdr:rowOff>
    </xdr:from>
    <xdr:to>
      <xdr:col>12</xdr:col>
      <xdr:colOff>365342</xdr:colOff>
      <xdr:row>35</xdr:row>
      <xdr:rowOff>130480</xdr:rowOff>
    </xdr:to>
    <xdr:cxnSp macro="">
      <xdr:nvCxnSpPr>
        <xdr:cNvPr id="56" name="96 Conector recto de flecha">
          <a:extLst>
            <a:ext uri="{FF2B5EF4-FFF2-40B4-BE49-F238E27FC236}">
              <a16:creationId xmlns:a16="http://schemas.microsoft.com/office/drawing/2014/main" id="{3270FCBD-2EC3-47E3-AC56-236498899A7C}"/>
            </a:ext>
          </a:extLst>
        </xdr:cNvPr>
        <xdr:cNvCxnSpPr/>
      </xdr:nvCxnSpPr>
      <xdr:spPr>
        <a:xfrm>
          <a:off x="12059564" y="8432757"/>
          <a:ext cx="3913443" cy="1685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0</xdr:colOff>
      <xdr:row>3</xdr:row>
      <xdr:rowOff>235132</xdr:rowOff>
    </xdr:from>
    <xdr:to>
      <xdr:col>19</xdr:col>
      <xdr:colOff>1633</xdr:colOff>
      <xdr:row>5</xdr:row>
      <xdr:rowOff>53068</xdr:rowOff>
    </xdr:to>
    <xdr:sp macro="" textlink="">
      <xdr:nvSpPr>
        <xdr:cNvPr id="66" name="Arrow: Pentagon 73">
          <a:extLst>
            <a:ext uri="{FF2B5EF4-FFF2-40B4-BE49-F238E27FC236}">
              <a16:creationId xmlns:a16="http://schemas.microsoft.com/office/drawing/2014/main" id="{8F486A1E-346F-4762-A179-E54D1E0C93F3}"/>
            </a:ext>
          </a:extLst>
        </xdr:cNvPr>
        <xdr:cNvSpPr/>
      </xdr:nvSpPr>
      <xdr:spPr>
        <a:xfrm>
          <a:off x="16030575" y="1313362"/>
          <a:ext cx="5878558" cy="496116"/>
        </a:xfrm>
        <a:prstGeom prst="homePlate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SLR UPDATE: May 10th</a:t>
          </a:r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, 2021</a:t>
          </a:r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 - Nov 11th,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522514</xdr:colOff>
      <xdr:row>3</xdr:row>
      <xdr:rowOff>235132</xdr:rowOff>
    </xdr:from>
    <xdr:to>
      <xdr:col>11</xdr:col>
      <xdr:colOff>132262</xdr:colOff>
      <xdr:row>5</xdr:row>
      <xdr:rowOff>53068</xdr:rowOff>
    </xdr:to>
    <xdr:sp macro="" textlink="">
      <xdr:nvSpPr>
        <xdr:cNvPr id="65" name="Arrow: Pentagon 74">
          <a:extLst>
            <a:ext uri="{FF2B5EF4-FFF2-40B4-BE49-F238E27FC236}">
              <a16:creationId xmlns:a16="http://schemas.microsoft.com/office/drawing/2014/main" id="{986AD91E-6DE5-4AE5-AB6C-ADB1453C7660}"/>
            </a:ext>
          </a:extLst>
        </xdr:cNvPr>
        <xdr:cNvSpPr/>
      </xdr:nvSpPr>
      <xdr:spPr>
        <a:xfrm>
          <a:off x="9559834" y="1313362"/>
          <a:ext cx="5911488" cy="496116"/>
        </a:xfrm>
        <a:prstGeom prst="homePlate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INITIAL SLR: Inception - May 10th,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10</xdr:row>
      <xdr:rowOff>176893</xdr:rowOff>
    </xdr:from>
    <xdr:to>
      <xdr:col>9</xdr:col>
      <xdr:colOff>17243</xdr:colOff>
      <xdr:row>10</xdr:row>
      <xdr:rowOff>176893</xdr:rowOff>
    </xdr:to>
    <xdr:cxnSp macro="">
      <xdr:nvCxnSpPr>
        <xdr:cNvPr id="69" name="96 Conector recto de flecha">
          <a:extLst>
            <a:ext uri="{FF2B5EF4-FFF2-40B4-BE49-F238E27FC236}">
              <a16:creationId xmlns:a16="http://schemas.microsoft.com/office/drawing/2014/main" id="{480BE267-918C-4A42-B821-F6BB09C7ADC9}"/>
            </a:ext>
          </a:extLst>
        </xdr:cNvPr>
        <xdr:cNvCxnSpPr/>
      </xdr:nvCxnSpPr>
      <xdr:spPr>
        <a:xfrm flipV="1">
          <a:off x="10708821" y="3442607"/>
          <a:ext cx="234406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1105156</xdr:colOff>
      <xdr:row>10</xdr:row>
      <xdr:rowOff>229614</xdr:rowOff>
    </xdr:from>
    <xdr:to>
      <xdr:col>15</xdr:col>
      <xdr:colOff>957670</xdr:colOff>
      <xdr:row>10</xdr:row>
      <xdr:rowOff>235329</xdr:rowOff>
    </xdr:to>
    <xdr:cxnSp macro="">
      <xdr:nvCxnSpPr>
        <xdr:cNvPr id="67" name="96 Conector recto de flecha">
          <a:extLst>
            <a:ext uri="{FF2B5EF4-FFF2-40B4-BE49-F238E27FC236}">
              <a16:creationId xmlns:a16="http://schemas.microsoft.com/office/drawing/2014/main" id="{9264B49C-2814-40F1-BA23-2E80B41511D6}"/>
            </a:ext>
          </a:extLst>
        </xdr:cNvPr>
        <xdr:cNvCxnSpPr/>
      </xdr:nvCxnSpPr>
      <xdr:spPr>
        <a:xfrm>
          <a:off x="17134370" y="3427293"/>
          <a:ext cx="2179336" cy="571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4</xdr:col>
      <xdr:colOff>1202757</xdr:colOff>
      <xdr:row>79</xdr:row>
      <xdr:rowOff>136072</xdr:rowOff>
    </xdr:from>
    <xdr:to>
      <xdr:col>5</xdr:col>
      <xdr:colOff>1</xdr:colOff>
      <xdr:row>83</xdr:row>
      <xdr:rowOff>85249</xdr:rowOff>
    </xdr:to>
    <xdr:sp macro="" textlink="">
      <xdr:nvSpPr>
        <xdr:cNvPr id="73" name="Rounded Rectangle 86">
          <a:extLst>
            <a:ext uri="{FF2B5EF4-FFF2-40B4-BE49-F238E27FC236}">
              <a16:creationId xmlns:a16="http://schemas.microsoft.com/office/drawing/2014/main" id="{EEF13531-908F-41F0-81B2-40725F30EBAB}"/>
            </a:ext>
          </a:extLst>
        </xdr:cNvPr>
        <xdr:cNvSpPr/>
      </xdr:nvSpPr>
      <xdr:spPr>
        <a:xfrm>
          <a:off x="8659471" y="18628179"/>
          <a:ext cx="375673" cy="1051356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Identification</a:t>
          </a:r>
        </a:p>
      </xdr:txBody>
    </xdr:sp>
    <xdr:clientData/>
  </xdr:twoCellAnchor>
  <xdr:twoCellAnchor>
    <xdr:from>
      <xdr:col>4</xdr:col>
      <xdr:colOff>1198948</xdr:colOff>
      <xdr:row>83</xdr:row>
      <xdr:rowOff>148828</xdr:rowOff>
    </xdr:from>
    <xdr:to>
      <xdr:col>5</xdr:col>
      <xdr:colOff>19050</xdr:colOff>
      <xdr:row>95</xdr:row>
      <xdr:rowOff>95250</xdr:rowOff>
    </xdr:to>
    <xdr:sp macro="" textlink="">
      <xdr:nvSpPr>
        <xdr:cNvPr id="74" name="Rounded Rectangle 87">
          <a:extLst>
            <a:ext uri="{FF2B5EF4-FFF2-40B4-BE49-F238E27FC236}">
              <a16:creationId xmlns:a16="http://schemas.microsoft.com/office/drawing/2014/main" id="{D81B4BC6-E3C5-470F-9E96-236E43AD76E1}"/>
            </a:ext>
          </a:extLst>
        </xdr:cNvPr>
        <xdr:cNvSpPr/>
      </xdr:nvSpPr>
      <xdr:spPr>
        <a:xfrm>
          <a:off x="8670358" y="20408503"/>
          <a:ext cx="384107" cy="2352437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Screening</a:t>
          </a:r>
        </a:p>
      </xdr:txBody>
    </xdr:sp>
    <xdr:clientData/>
  </xdr:twoCellAnchor>
  <xdr:twoCellAnchor>
    <xdr:from>
      <xdr:col>4</xdr:col>
      <xdr:colOff>1203077</xdr:colOff>
      <xdr:row>95</xdr:row>
      <xdr:rowOff>160734</xdr:rowOff>
    </xdr:from>
    <xdr:to>
      <xdr:col>5</xdr:col>
      <xdr:colOff>15240</xdr:colOff>
      <xdr:row>102</xdr:row>
      <xdr:rowOff>89297</xdr:rowOff>
    </xdr:to>
    <xdr:sp macro="" textlink="">
      <xdr:nvSpPr>
        <xdr:cNvPr id="75" name="Rounded Rectangle 88">
          <a:extLst>
            <a:ext uri="{FF2B5EF4-FFF2-40B4-BE49-F238E27FC236}">
              <a16:creationId xmlns:a16="http://schemas.microsoft.com/office/drawing/2014/main" id="{96664542-6B1C-4F96-B884-F6872421EF62}"/>
            </a:ext>
          </a:extLst>
        </xdr:cNvPr>
        <xdr:cNvSpPr/>
      </xdr:nvSpPr>
      <xdr:spPr>
        <a:xfrm>
          <a:off x="8666867" y="22832139"/>
          <a:ext cx="391408" cy="137826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Eligibility</a:t>
          </a:r>
        </a:p>
      </xdr:txBody>
    </xdr:sp>
    <xdr:clientData/>
  </xdr:twoCellAnchor>
  <xdr:twoCellAnchor>
    <xdr:from>
      <xdr:col>4</xdr:col>
      <xdr:colOff>1198004</xdr:colOff>
      <xdr:row>102</xdr:row>
      <xdr:rowOff>148827</xdr:rowOff>
    </xdr:from>
    <xdr:to>
      <xdr:col>5</xdr:col>
      <xdr:colOff>18169</xdr:colOff>
      <xdr:row>107</xdr:row>
      <xdr:rowOff>59530</xdr:rowOff>
    </xdr:to>
    <xdr:sp macro="" textlink="">
      <xdr:nvSpPr>
        <xdr:cNvPr id="76" name="Rounded Rectangle 89">
          <a:extLst>
            <a:ext uri="{FF2B5EF4-FFF2-40B4-BE49-F238E27FC236}">
              <a16:creationId xmlns:a16="http://schemas.microsoft.com/office/drawing/2014/main" id="{E115CD61-1906-4A5F-86B5-212FB83A4508}"/>
            </a:ext>
          </a:extLst>
        </xdr:cNvPr>
        <xdr:cNvSpPr/>
      </xdr:nvSpPr>
      <xdr:spPr>
        <a:xfrm>
          <a:off x="8669414" y="24266127"/>
          <a:ext cx="391790" cy="94511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Included</a:t>
          </a:r>
        </a:p>
      </xdr:txBody>
    </xdr:sp>
    <xdr:clientData/>
  </xdr:twoCellAnchor>
  <xdr:twoCellAnchor>
    <xdr:from>
      <xdr:col>4</xdr:col>
      <xdr:colOff>1202757</xdr:colOff>
      <xdr:row>45</xdr:row>
      <xdr:rowOff>95251</xdr:rowOff>
    </xdr:from>
    <xdr:to>
      <xdr:col>5</xdr:col>
      <xdr:colOff>1</xdr:colOff>
      <xdr:row>50</xdr:row>
      <xdr:rowOff>85250</xdr:rowOff>
    </xdr:to>
    <xdr:sp macro="" textlink="">
      <xdr:nvSpPr>
        <xdr:cNvPr id="77" name="Rounded Rectangle 86">
          <a:extLst>
            <a:ext uri="{FF2B5EF4-FFF2-40B4-BE49-F238E27FC236}">
              <a16:creationId xmlns:a16="http://schemas.microsoft.com/office/drawing/2014/main" id="{E1A139BC-E9BC-407F-9C0B-6F636CA25A77}"/>
            </a:ext>
          </a:extLst>
        </xdr:cNvPr>
        <xdr:cNvSpPr/>
      </xdr:nvSpPr>
      <xdr:spPr>
        <a:xfrm>
          <a:off x="8659471" y="11117037"/>
          <a:ext cx="375673" cy="1010534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Identification</a:t>
          </a:r>
        </a:p>
      </xdr:txBody>
    </xdr:sp>
    <xdr:clientData/>
  </xdr:twoCellAnchor>
  <xdr:twoCellAnchor>
    <xdr:from>
      <xdr:col>4</xdr:col>
      <xdr:colOff>1198948</xdr:colOff>
      <xdr:row>50</xdr:row>
      <xdr:rowOff>148828</xdr:rowOff>
    </xdr:from>
    <xdr:to>
      <xdr:col>5</xdr:col>
      <xdr:colOff>19050</xdr:colOff>
      <xdr:row>62</xdr:row>
      <xdr:rowOff>95250</xdr:rowOff>
    </xdr:to>
    <xdr:sp macro="" textlink="">
      <xdr:nvSpPr>
        <xdr:cNvPr id="78" name="Rounded Rectangle 87">
          <a:extLst>
            <a:ext uri="{FF2B5EF4-FFF2-40B4-BE49-F238E27FC236}">
              <a16:creationId xmlns:a16="http://schemas.microsoft.com/office/drawing/2014/main" id="{0CA4D8C3-0796-4D30-B5C6-2C3CC0127930}"/>
            </a:ext>
          </a:extLst>
        </xdr:cNvPr>
        <xdr:cNvSpPr/>
      </xdr:nvSpPr>
      <xdr:spPr>
        <a:xfrm>
          <a:off x="8670358" y="12864703"/>
          <a:ext cx="384107" cy="2352437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Screening</a:t>
          </a:r>
        </a:p>
      </xdr:txBody>
    </xdr:sp>
    <xdr:clientData/>
  </xdr:twoCellAnchor>
  <xdr:twoCellAnchor>
    <xdr:from>
      <xdr:col>4</xdr:col>
      <xdr:colOff>1203077</xdr:colOff>
      <xdr:row>62</xdr:row>
      <xdr:rowOff>160734</xdr:rowOff>
    </xdr:from>
    <xdr:to>
      <xdr:col>5</xdr:col>
      <xdr:colOff>15240</xdr:colOff>
      <xdr:row>69</xdr:row>
      <xdr:rowOff>89297</xdr:rowOff>
    </xdr:to>
    <xdr:sp macro="" textlink="">
      <xdr:nvSpPr>
        <xdr:cNvPr id="79" name="Rounded Rectangle 88">
          <a:extLst>
            <a:ext uri="{FF2B5EF4-FFF2-40B4-BE49-F238E27FC236}">
              <a16:creationId xmlns:a16="http://schemas.microsoft.com/office/drawing/2014/main" id="{448553F7-A748-4739-9DE5-8C26D23EB60C}"/>
            </a:ext>
          </a:extLst>
        </xdr:cNvPr>
        <xdr:cNvSpPr/>
      </xdr:nvSpPr>
      <xdr:spPr>
        <a:xfrm>
          <a:off x="8666867" y="15288339"/>
          <a:ext cx="391408" cy="156876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Eligibility</a:t>
          </a:r>
        </a:p>
      </xdr:txBody>
    </xdr:sp>
    <xdr:clientData/>
  </xdr:twoCellAnchor>
  <xdr:twoCellAnchor>
    <xdr:from>
      <xdr:col>4</xdr:col>
      <xdr:colOff>1198004</xdr:colOff>
      <xdr:row>69</xdr:row>
      <xdr:rowOff>148827</xdr:rowOff>
    </xdr:from>
    <xdr:to>
      <xdr:col>5</xdr:col>
      <xdr:colOff>18169</xdr:colOff>
      <xdr:row>74</xdr:row>
      <xdr:rowOff>59530</xdr:rowOff>
    </xdr:to>
    <xdr:sp macro="" textlink="">
      <xdr:nvSpPr>
        <xdr:cNvPr id="80" name="Rounded Rectangle 89">
          <a:extLst>
            <a:ext uri="{FF2B5EF4-FFF2-40B4-BE49-F238E27FC236}">
              <a16:creationId xmlns:a16="http://schemas.microsoft.com/office/drawing/2014/main" id="{F8D7F9C4-E999-4A02-A975-D529B90EF140}"/>
            </a:ext>
          </a:extLst>
        </xdr:cNvPr>
        <xdr:cNvSpPr/>
      </xdr:nvSpPr>
      <xdr:spPr>
        <a:xfrm>
          <a:off x="8669414" y="16912827"/>
          <a:ext cx="391790" cy="887968"/>
        </a:xfrm>
        <a:prstGeom prst="round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  <a:latin typeface="Helvetica" charset="0"/>
              <a:ea typeface="Helvetica" charset="0"/>
              <a:cs typeface="Helvetica" charset="0"/>
            </a:rPr>
            <a:t>Included</a:t>
          </a:r>
        </a:p>
      </xdr:txBody>
    </xdr:sp>
    <xdr:clientData/>
  </xdr:twoCellAnchor>
  <xdr:twoCellAnchor>
    <xdr:from>
      <xdr:col>7</xdr:col>
      <xdr:colOff>244929</xdr:colOff>
      <xdr:row>48</xdr:row>
      <xdr:rowOff>13607</xdr:rowOff>
    </xdr:from>
    <xdr:to>
      <xdr:col>7</xdr:col>
      <xdr:colOff>248774</xdr:colOff>
      <xdr:row>51</xdr:row>
      <xdr:rowOff>0</xdr:rowOff>
    </xdr:to>
    <xdr:cxnSp macro="">
      <xdr:nvCxnSpPr>
        <xdr:cNvPr id="81" name="85 Conector recto de flecha">
          <a:extLst>
            <a:ext uri="{FF2B5EF4-FFF2-40B4-BE49-F238E27FC236}">
              <a16:creationId xmlns:a16="http://schemas.microsoft.com/office/drawing/2014/main" id="{F51E5264-388F-4C85-BEE0-17B9DFE554E0}"/>
            </a:ext>
          </a:extLst>
        </xdr:cNvPr>
        <xdr:cNvCxnSpPr/>
      </xdr:nvCxnSpPr>
      <xdr:spPr>
        <a:xfrm>
          <a:off x="10954839" y="12323717"/>
          <a:ext cx="0" cy="60170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244389</xdr:colOff>
      <xdr:row>55</xdr:row>
      <xdr:rowOff>94860</xdr:rowOff>
    </xdr:from>
    <xdr:to>
      <xdr:col>8</xdr:col>
      <xdr:colOff>952500</xdr:colOff>
      <xdr:row>55</xdr:row>
      <xdr:rowOff>112004</xdr:rowOff>
    </xdr:to>
    <xdr:cxnSp macro="">
      <xdr:nvCxnSpPr>
        <xdr:cNvPr id="82" name="96 Conector recto de flecha">
          <a:extLst>
            <a:ext uri="{FF2B5EF4-FFF2-40B4-BE49-F238E27FC236}">
              <a16:creationId xmlns:a16="http://schemas.microsoft.com/office/drawing/2014/main" id="{701F352F-ED0B-48C0-9EAA-97A63741F77F}"/>
            </a:ext>
          </a:extLst>
        </xdr:cNvPr>
        <xdr:cNvCxnSpPr/>
      </xdr:nvCxnSpPr>
      <xdr:spPr>
        <a:xfrm flipV="1">
          <a:off x="10954299" y="13833720"/>
          <a:ext cx="2056851" cy="1333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0</xdr:colOff>
      <xdr:row>68</xdr:row>
      <xdr:rowOff>26096</xdr:rowOff>
    </xdr:from>
    <xdr:to>
      <xdr:col>16</xdr:col>
      <xdr:colOff>20051</xdr:colOff>
      <xdr:row>68</xdr:row>
      <xdr:rowOff>26737</xdr:rowOff>
    </xdr:to>
    <xdr:cxnSp macro="">
      <xdr:nvCxnSpPr>
        <xdr:cNvPr id="83" name="96 Conector recto de flecha">
          <a:extLst>
            <a:ext uri="{FF2B5EF4-FFF2-40B4-BE49-F238E27FC236}">
              <a16:creationId xmlns:a16="http://schemas.microsoft.com/office/drawing/2014/main" id="{91407BDF-930F-4C7B-A9B0-AE3F14913939}"/>
            </a:ext>
          </a:extLst>
        </xdr:cNvPr>
        <xdr:cNvCxnSpPr/>
      </xdr:nvCxnSpPr>
      <xdr:spPr>
        <a:xfrm>
          <a:off x="17154525" y="16557686"/>
          <a:ext cx="2197466" cy="254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1099985</xdr:colOff>
      <xdr:row>66</xdr:row>
      <xdr:rowOff>20668</xdr:rowOff>
    </xdr:from>
    <xdr:to>
      <xdr:col>13</xdr:col>
      <xdr:colOff>1099985</xdr:colOff>
      <xdr:row>71</xdr:row>
      <xdr:rowOff>16002</xdr:rowOff>
    </xdr:to>
    <xdr:cxnSp macro="">
      <xdr:nvCxnSpPr>
        <xdr:cNvPr id="84" name="85 Conector recto de flecha">
          <a:extLst>
            <a:ext uri="{FF2B5EF4-FFF2-40B4-BE49-F238E27FC236}">
              <a16:creationId xmlns:a16="http://schemas.microsoft.com/office/drawing/2014/main" id="{E65C4D37-3549-4D85-A9F1-77095F703297}"/>
            </a:ext>
          </a:extLst>
        </xdr:cNvPr>
        <xdr:cNvCxnSpPr/>
      </xdr:nvCxnSpPr>
      <xdr:spPr>
        <a:xfrm flipH="1">
          <a:off x="17128655" y="16152208"/>
          <a:ext cx="0" cy="104117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1059452</xdr:colOff>
      <xdr:row>48</xdr:row>
      <xdr:rowOff>25310</xdr:rowOff>
    </xdr:from>
    <xdr:to>
      <xdr:col>13</xdr:col>
      <xdr:colOff>1059452</xdr:colOff>
      <xdr:row>51</xdr:row>
      <xdr:rowOff>0</xdr:rowOff>
    </xdr:to>
    <xdr:cxnSp macro="">
      <xdr:nvCxnSpPr>
        <xdr:cNvPr id="85" name="85 Conector recto de flecha">
          <a:extLst>
            <a:ext uri="{FF2B5EF4-FFF2-40B4-BE49-F238E27FC236}">
              <a16:creationId xmlns:a16="http://schemas.microsoft.com/office/drawing/2014/main" id="{E2F74DFF-8290-4B4B-A3F0-B0015595D4C4}"/>
            </a:ext>
          </a:extLst>
        </xdr:cNvPr>
        <xdr:cNvCxnSpPr/>
      </xdr:nvCxnSpPr>
      <xdr:spPr>
        <a:xfrm>
          <a:off x="17088122" y="12327800"/>
          <a:ext cx="0" cy="5976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1083584</xdr:colOff>
      <xdr:row>52</xdr:row>
      <xdr:rowOff>190500</xdr:rowOff>
    </xdr:from>
    <xdr:to>
      <xdr:col>13</xdr:col>
      <xdr:colOff>1083584</xdr:colOff>
      <xdr:row>58</xdr:row>
      <xdr:rowOff>0</xdr:rowOff>
    </xdr:to>
    <xdr:cxnSp macro="">
      <xdr:nvCxnSpPr>
        <xdr:cNvPr id="86" name="87 Conector recto de flecha">
          <a:extLst>
            <a:ext uri="{FF2B5EF4-FFF2-40B4-BE49-F238E27FC236}">
              <a16:creationId xmlns:a16="http://schemas.microsoft.com/office/drawing/2014/main" id="{A3F99FE8-9610-4AA3-853D-F7D25684123F}"/>
            </a:ext>
          </a:extLst>
        </xdr:cNvPr>
        <xdr:cNvCxnSpPr/>
      </xdr:nvCxnSpPr>
      <xdr:spPr>
        <a:xfrm>
          <a:off x="17117969" y="13315950"/>
          <a:ext cx="0" cy="100965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1096028</xdr:colOff>
      <xdr:row>55</xdr:row>
      <xdr:rowOff>65240</xdr:rowOff>
    </xdr:from>
    <xdr:to>
      <xdr:col>16</xdr:col>
      <xdr:colOff>19050</xdr:colOff>
      <xdr:row>55</xdr:row>
      <xdr:rowOff>67146</xdr:rowOff>
    </xdr:to>
    <xdr:cxnSp macro="">
      <xdr:nvCxnSpPr>
        <xdr:cNvPr id="87" name="96 Conector recto de flecha">
          <a:extLst>
            <a:ext uri="{FF2B5EF4-FFF2-40B4-BE49-F238E27FC236}">
              <a16:creationId xmlns:a16="http://schemas.microsoft.com/office/drawing/2014/main" id="{6D0F1A17-4C81-4D15-BE85-164F775A6D1E}"/>
            </a:ext>
          </a:extLst>
        </xdr:cNvPr>
        <xdr:cNvCxnSpPr/>
      </xdr:nvCxnSpPr>
      <xdr:spPr>
        <a:xfrm>
          <a:off x="17124698" y="13798385"/>
          <a:ext cx="2226292" cy="190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26095</xdr:colOff>
      <xdr:row>62</xdr:row>
      <xdr:rowOff>13048</xdr:rowOff>
    </xdr:from>
    <xdr:to>
      <xdr:col>15</xdr:col>
      <xdr:colOff>948691</xdr:colOff>
      <xdr:row>62</xdr:row>
      <xdr:rowOff>18189</xdr:rowOff>
    </xdr:to>
    <xdr:cxnSp macro="">
      <xdr:nvCxnSpPr>
        <xdr:cNvPr id="88" name="96 Conector recto de flecha">
          <a:extLst>
            <a:ext uri="{FF2B5EF4-FFF2-40B4-BE49-F238E27FC236}">
              <a16:creationId xmlns:a16="http://schemas.microsoft.com/office/drawing/2014/main" id="{6A144479-E93E-46ED-8FFD-4EEF88B8056A}"/>
            </a:ext>
          </a:extLst>
        </xdr:cNvPr>
        <xdr:cNvCxnSpPr/>
      </xdr:nvCxnSpPr>
      <xdr:spPr>
        <a:xfrm flipH="1" flipV="1">
          <a:off x="17176810" y="15142558"/>
          <a:ext cx="2126556" cy="514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18475</xdr:colOff>
      <xdr:row>59</xdr:row>
      <xdr:rowOff>175051</xdr:rowOff>
    </xdr:from>
    <xdr:to>
      <xdr:col>14</xdr:col>
      <xdr:colOff>18475</xdr:colOff>
      <xdr:row>65</xdr:row>
      <xdr:rowOff>16649</xdr:rowOff>
    </xdr:to>
    <xdr:cxnSp macro="">
      <xdr:nvCxnSpPr>
        <xdr:cNvPr id="89" name="87 Conector recto de flecha">
          <a:extLst>
            <a:ext uri="{FF2B5EF4-FFF2-40B4-BE49-F238E27FC236}">
              <a16:creationId xmlns:a16="http://schemas.microsoft.com/office/drawing/2014/main" id="{1185C39A-2896-4F08-B14C-852003D38E72}"/>
            </a:ext>
          </a:extLst>
        </xdr:cNvPr>
        <xdr:cNvCxnSpPr/>
      </xdr:nvCxnSpPr>
      <xdr:spPr>
        <a:xfrm>
          <a:off x="17176810" y="14706391"/>
          <a:ext cx="0" cy="104936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0</xdr:colOff>
      <xdr:row>101</xdr:row>
      <xdr:rowOff>28642</xdr:rowOff>
    </xdr:from>
    <xdr:to>
      <xdr:col>16</xdr:col>
      <xdr:colOff>16241</xdr:colOff>
      <xdr:row>101</xdr:row>
      <xdr:rowOff>39144</xdr:rowOff>
    </xdr:to>
    <xdr:cxnSp macro="">
      <xdr:nvCxnSpPr>
        <xdr:cNvPr id="90" name="96 Conector recto de flecha">
          <a:extLst>
            <a:ext uri="{FF2B5EF4-FFF2-40B4-BE49-F238E27FC236}">
              <a16:creationId xmlns:a16="http://schemas.microsoft.com/office/drawing/2014/main" id="{955FEE81-2E6B-48C0-866E-9158A86332B5}"/>
            </a:ext>
          </a:extLst>
        </xdr:cNvPr>
        <xdr:cNvCxnSpPr/>
      </xdr:nvCxnSpPr>
      <xdr:spPr>
        <a:xfrm flipV="1">
          <a:off x="17154525" y="23915437"/>
          <a:ext cx="2201276" cy="1240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1107318</xdr:colOff>
      <xdr:row>100</xdr:row>
      <xdr:rowOff>11430</xdr:rowOff>
    </xdr:from>
    <xdr:to>
      <xdr:col>13</xdr:col>
      <xdr:colOff>1107318</xdr:colOff>
      <xdr:row>104</xdr:row>
      <xdr:rowOff>2954</xdr:rowOff>
    </xdr:to>
    <xdr:cxnSp macro="">
      <xdr:nvCxnSpPr>
        <xdr:cNvPr id="91" name="85 Conector recto de flecha">
          <a:extLst>
            <a:ext uri="{FF2B5EF4-FFF2-40B4-BE49-F238E27FC236}">
              <a16:creationId xmlns:a16="http://schemas.microsoft.com/office/drawing/2014/main" id="{29BA1723-C917-49D9-BDE6-8ABB5A362AD3}"/>
            </a:ext>
          </a:extLst>
        </xdr:cNvPr>
        <xdr:cNvCxnSpPr/>
      </xdr:nvCxnSpPr>
      <xdr:spPr>
        <a:xfrm flipH="1">
          <a:off x="17137893" y="23703915"/>
          <a:ext cx="0" cy="84496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1110615</xdr:colOff>
      <xdr:row>82</xdr:row>
      <xdr:rowOff>0</xdr:rowOff>
    </xdr:from>
    <xdr:to>
      <xdr:col>13</xdr:col>
      <xdr:colOff>1115786</xdr:colOff>
      <xdr:row>84</xdr:row>
      <xdr:rowOff>0</xdr:rowOff>
    </xdr:to>
    <xdr:cxnSp macro="">
      <xdr:nvCxnSpPr>
        <xdr:cNvPr id="92" name="85 Conector recto de flecha">
          <a:extLst>
            <a:ext uri="{FF2B5EF4-FFF2-40B4-BE49-F238E27FC236}">
              <a16:creationId xmlns:a16="http://schemas.microsoft.com/office/drawing/2014/main" id="{5D239B75-0FD9-4B9D-BD93-8A3C37455C3A}"/>
            </a:ext>
          </a:extLst>
        </xdr:cNvPr>
        <xdr:cNvCxnSpPr/>
      </xdr:nvCxnSpPr>
      <xdr:spPr>
        <a:xfrm flipH="1">
          <a:off x="17143095" y="20059650"/>
          <a:ext cx="5171" cy="40957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0</xdr:colOff>
      <xdr:row>86</xdr:row>
      <xdr:rowOff>0</xdr:rowOff>
    </xdr:from>
    <xdr:to>
      <xdr:col>14</xdr:col>
      <xdr:colOff>0</xdr:colOff>
      <xdr:row>91</xdr:row>
      <xdr:rowOff>0</xdr:rowOff>
    </xdr:to>
    <xdr:cxnSp macro="">
      <xdr:nvCxnSpPr>
        <xdr:cNvPr id="93" name="87 Conector recto de flecha">
          <a:extLst>
            <a:ext uri="{FF2B5EF4-FFF2-40B4-BE49-F238E27FC236}">
              <a16:creationId xmlns:a16="http://schemas.microsoft.com/office/drawing/2014/main" id="{E8440583-8E7E-466D-825F-07A06DCBA3D3}"/>
            </a:ext>
          </a:extLst>
        </xdr:cNvPr>
        <xdr:cNvCxnSpPr/>
      </xdr:nvCxnSpPr>
      <xdr:spPr>
        <a:xfrm>
          <a:off x="17154525" y="20878800"/>
          <a:ext cx="0" cy="9906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0</xdr:colOff>
      <xdr:row>88</xdr:row>
      <xdr:rowOff>65240</xdr:rowOff>
    </xdr:from>
    <xdr:to>
      <xdr:col>16</xdr:col>
      <xdr:colOff>15240</xdr:colOff>
      <xdr:row>88</xdr:row>
      <xdr:rowOff>69050</xdr:rowOff>
    </xdr:to>
    <xdr:cxnSp macro="">
      <xdr:nvCxnSpPr>
        <xdr:cNvPr id="94" name="96 Conector recto de flecha">
          <a:extLst>
            <a:ext uri="{FF2B5EF4-FFF2-40B4-BE49-F238E27FC236}">
              <a16:creationId xmlns:a16="http://schemas.microsoft.com/office/drawing/2014/main" id="{BA359129-A0C2-461F-8404-86B87CC5753D}"/>
            </a:ext>
          </a:extLst>
        </xdr:cNvPr>
        <xdr:cNvCxnSpPr/>
      </xdr:nvCxnSpPr>
      <xdr:spPr>
        <a:xfrm>
          <a:off x="17154525" y="21323135"/>
          <a:ext cx="2200275" cy="381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14</xdr:col>
      <xdr:colOff>13047</xdr:colOff>
      <xdr:row>95</xdr:row>
      <xdr:rowOff>22000</xdr:rowOff>
    </xdr:from>
    <xdr:to>
      <xdr:col>15</xdr:col>
      <xdr:colOff>948692</xdr:colOff>
      <xdr:row>95</xdr:row>
      <xdr:rowOff>26096</xdr:rowOff>
    </xdr:to>
    <xdr:cxnSp macro="">
      <xdr:nvCxnSpPr>
        <xdr:cNvPr id="95" name="96 Conector recto de flecha">
          <a:extLst>
            <a:ext uri="{FF2B5EF4-FFF2-40B4-BE49-F238E27FC236}">
              <a16:creationId xmlns:a16="http://schemas.microsoft.com/office/drawing/2014/main" id="{12E9D37A-15AD-4DDF-A730-303192E21741}"/>
            </a:ext>
          </a:extLst>
        </xdr:cNvPr>
        <xdr:cNvCxnSpPr/>
      </xdr:nvCxnSpPr>
      <xdr:spPr>
        <a:xfrm flipH="1">
          <a:off x="17171382" y="22687690"/>
          <a:ext cx="2131985" cy="409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1101456</xdr:colOff>
      <xdr:row>93</xdr:row>
      <xdr:rowOff>5427</xdr:rowOff>
    </xdr:from>
    <xdr:to>
      <xdr:col>14</xdr:col>
      <xdr:colOff>0</xdr:colOff>
      <xdr:row>97</xdr:row>
      <xdr:rowOff>195719</xdr:rowOff>
    </xdr:to>
    <xdr:cxnSp macro="">
      <xdr:nvCxnSpPr>
        <xdr:cNvPr id="96" name="87 Conector recto de flecha">
          <a:extLst>
            <a:ext uri="{FF2B5EF4-FFF2-40B4-BE49-F238E27FC236}">
              <a16:creationId xmlns:a16="http://schemas.microsoft.com/office/drawing/2014/main" id="{0AFFDFD5-1819-4FA0-8BFC-68EEEFE55116}"/>
            </a:ext>
          </a:extLst>
        </xdr:cNvPr>
        <xdr:cNvCxnSpPr/>
      </xdr:nvCxnSpPr>
      <xdr:spPr>
        <a:xfrm>
          <a:off x="17132031" y="22295832"/>
          <a:ext cx="22494" cy="97134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5068</xdr:colOff>
      <xdr:row>101</xdr:row>
      <xdr:rowOff>150358</xdr:rowOff>
    </xdr:from>
    <xdr:to>
      <xdr:col>9</xdr:col>
      <xdr:colOff>35276</xdr:colOff>
      <xdr:row>101</xdr:row>
      <xdr:rowOff>150358</xdr:rowOff>
    </xdr:to>
    <xdr:cxnSp macro="">
      <xdr:nvCxnSpPr>
        <xdr:cNvPr id="97" name="96 Conector recto de flecha">
          <a:extLst>
            <a:ext uri="{FF2B5EF4-FFF2-40B4-BE49-F238E27FC236}">
              <a16:creationId xmlns:a16="http://schemas.microsoft.com/office/drawing/2014/main" id="{79881F0E-DA6D-4DB0-8886-F71D19F2185A}"/>
            </a:ext>
          </a:extLst>
        </xdr:cNvPr>
        <xdr:cNvCxnSpPr/>
      </xdr:nvCxnSpPr>
      <xdr:spPr>
        <a:xfrm>
          <a:off x="10713073" y="24039058"/>
          <a:ext cx="2361928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1001316</xdr:colOff>
      <xdr:row>100</xdr:row>
      <xdr:rowOff>0</xdr:rowOff>
    </xdr:from>
    <xdr:to>
      <xdr:col>7</xdr:col>
      <xdr:colOff>0</xdr:colOff>
      <xdr:row>104</xdr:row>
      <xdr:rowOff>15715</xdr:rowOff>
    </xdr:to>
    <xdr:cxnSp macro="">
      <xdr:nvCxnSpPr>
        <xdr:cNvPr id="98" name="85 Conector recto de flecha">
          <a:extLst>
            <a:ext uri="{FF2B5EF4-FFF2-40B4-BE49-F238E27FC236}">
              <a16:creationId xmlns:a16="http://schemas.microsoft.com/office/drawing/2014/main" id="{66C625DC-EF23-482C-A67C-E00AFB2287AA}"/>
            </a:ext>
          </a:extLst>
        </xdr:cNvPr>
        <xdr:cNvCxnSpPr/>
      </xdr:nvCxnSpPr>
      <xdr:spPr>
        <a:xfrm flipH="1">
          <a:off x="10709196" y="23688675"/>
          <a:ext cx="0" cy="87677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993321</xdr:colOff>
      <xdr:row>82</xdr:row>
      <xdr:rowOff>13607</xdr:rowOff>
    </xdr:from>
    <xdr:to>
      <xdr:col>6</xdr:col>
      <xdr:colOff>1000125</xdr:colOff>
      <xdr:row>84</xdr:row>
      <xdr:rowOff>0</xdr:rowOff>
    </xdr:to>
    <xdr:cxnSp macro="">
      <xdr:nvCxnSpPr>
        <xdr:cNvPr id="99" name="85 Conector recto de flecha">
          <a:extLst>
            <a:ext uri="{FF2B5EF4-FFF2-40B4-BE49-F238E27FC236}">
              <a16:creationId xmlns:a16="http://schemas.microsoft.com/office/drawing/2014/main" id="{D1F70BB9-C3AC-4C90-B05A-1CE1AFF6DF63}"/>
            </a:ext>
          </a:extLst>
        </xdr:cNvPr>
        <xdr:cNvCxnSpPr/>
      </xdr:nvCxnSpPr>
      <xdr:spPr>
        <a:xfrm>
          <a:off x="10699296" y="20077067"/>
          <a:ext cx="8709" cy="39215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999580</xdr:colOff>
      <xdr:row>85</xdr:row>
      <xdr:rowOff>190500</xdr:rowOff>
    </xdr:from>
    <xdr:to>
      <xdr:col>7</xdr:col>
      <xdr:colOff>0</xdr:colOff>
      <xdr:row>90</xdr:row>
      <xdr:rowOff>130479</xdr:rowOff>
    </xdr:to>
    <xdr:cxnSp macro="">
      <xdr:nvCxnSpPr>
        <xdr:cNvPr id="100" name="87 Conector recto de flecha">
          <a:extLst>
            <a:ext uri="{FF2B5EF4-FFF2-40B4-BE49-F238E27FC236}">
              <a16:creationId xmlns:a16="http://schemas.microsoft.com/office/drawing/2014/main" id="{1978B2EE-4688-4C7F-8542-8605C2C67D07}"/>
            </a:ext>
          </a:extLst>
        </xdr:cNvPr>
        <xdr:cNvCxnSpPr/>
      </xdr:nvCxnSpPr>
      <xdr:spPr>
        <a:xfrm>
          <a:off x="10707460" y="20859750"/>
          <a:ext cx="0" cy="93438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6</xdr:col>
      <xdr:colOff>999210</xdr:colOff>
      <xdr:row>87</xdr:row>
      <xdr:rowOff>182671</xdr:rowOff>
    </xdr:from>
    <xdr:to>
      <xdr:col>9</xdr:col>
      <xdr:colOff>19050</xdr:colOff>
      <xdr:row>87</xdr:row>
      <xdr:rowOff>182671</xdr:rowOff>
    </xdr:to>
    <xdr:cxnSp macro="">
      <xdr:nvCxnSpPr>
        <xdr:cNvPr id="101" name="96 Conector recto de flecha">
          <a:extLst>
            <a:ext uri="{FF2B5EF4-FFF2-40B4-BE49-F238E27FC236}">
              <a16:creationId xmlns:a16="http://schemas.microsoft.com/office/drawing/2014/main" id="{35AF658C-2BED-4D3E-96D6-7D07B650385D}"/>
            </a:ext>
          </a:extLst>
        </xdr:cNvPr>
        <xdr:cNvCxnSpPr/>
      </xdr:nvCxnSpPr>
      <xdr:spPr>
        <a:xfrm flipV="1">
          <a:off x="10707090" y="21250066"/>
          <a:ext cx="234787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0</xdr:colOff>
      <xdr:row>94</xdr:row>
      <xdr:rowOff>91336</xdr:rowOff>
    </xdr:from>
    <xdr:to>
      <xdr:col>9</xdr:col>
      <xdr:colOff>18816</xdr:colOff>
      <xdr:row>94</xdr:row>
      <xdr:rowOff>91848</xdr:rowOff>
    </xdr:to>
    <xdr:cxnSp macro="">
      <xdr:nvCxnSpPr>
        <xdr:cNvPr id="102" name="96 Conector recto de flecha">
          <a:extLst>
            <a:ext uri="{FF2B5EF4-FFF2-40B4-BE49-F238E27FC236}">
              <a16:creationId xmlns:a16="http://schemas.microsoft.com/office/drawing/2014/main" id="{419D0FAE-EF67-4DFA-8B62-3F0CFBFA757C}"/>
            </a:ext>
          </a:extLst>
        </xdr:cNvPr>
        <xdr:cNvCxnSpPr/>
      </xdr:nvCxnSpPr>
      <xdr:spPr>
        <a:xfrm flipV="1">
          <a:off x="10706100" y="22574146"/>
          <a:ext cx="2356251" cy="51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9243</xdr:colOff>
      <xdr:row>93</xdr:row>
      <xdr:rowOff>0</xdr:rowOff>
    </xdr:from>
    <xdr:to>
      <xdr:col>7</xdr:col>
      <xdr:colOff>13048</xdr:colOff>
      <xdr:row>98</xdr:row>
      <xdr:rowOff>0</xdr:rowOff>
    </xdr:to>
    <xdr:cxnSp macro="">
      <xdr:nvCxnSpPr>
        <xdr:cNvPr id="103" name="87 Conector recto de flecha">
          <a:extLst>
            <a:ext uri="{FF2B5EF4-FFF2-40B4-BE49-F238E27FC236}">
              <a16:creationId xmlns:a16="http://schemas.microsoft.com/office/drawing/2014/main" id="{9568EA66-599C-43ED-8F56-50697D496280}"/>
            </a:ext>
          </a:extLst>
        </xdr:cNvPr>
        <xdr:cNvCxnSpPr/>
      </xdr:nvCxnSpPr>
      <xdr:spPr>
        <a:xfrm>
          <a:off x="10717248" y="22288500"/>
          <a:ext cx="5710" cy="9906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208768</xdr:colOff>
      <xdr:row>68</xdr:row>
      <xdr:rowOff>47405</xdr:rowOff>
    </xdr:from>
    <xdr:to>
      <xdr:col>9</xdr:col>
      <xdr:colOff>17859</xdr:colOff>
      <xdr:row>68</xdr:row>
      <xdr:rowOff>52191</xdr:rowOff>
    </xdr:to>
    <xdr:cxnSp macro="">
      <xdr:nvCxnSpPr>
        <xdr:cNvPr id="104" name="96 Conector recto de flecha">
          <a:extLst>
            <a:ext uri="{FF2B5EF4-FFF2-40B4-BE49-F238E27FC236}">
              <a16:creationId xmlns:a16="http://schemas.microsoft.com/office/drawing/2014/main" id="{D32A9F88-D4BB-4FBE-971E-AC87ABB6F442}"/>
            </a:ext>
          </a:extLst>
        </xdr:cNvPr>
        <xdr:cNvCxnSpPr/>
      </xdr:nvCxnSpPr>
      <xdr:spPr>
        <a:xfrm flipV="1">
          <a:off x="10918678" y="16584710"/>
          <a:ext cx="2142716" cy="669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205393</xdr:colOff>
      <xdr:row>66</xdr:row>
      <xdr:rowOff>0</xdr:rowOff>
    </xdr:from>
    <xdr:to>
      <xdr:col>7</xdr:col>
      <xdr:colOff>206863</xdr:colOff>
      <xdr:row>71</xdr:row>
      <xdr:rowOff>15715</xdr:rowOff>
    </xdr:to>
    <xdr:cxnSp macro="">
      <xdr:nvCxnSpPr>
        <xdr:cNvPr id="105" name="85 Conector recto de flecha">
          <a:extLst>
            <a:ext uri="{FF2B5EF4-FFF2-40B4-BE49-F238E27FC236}">
              <a16:creationId xmlns:a16="http://schemas.microsoft.com/office/drawing/2014/main" id="{94038A20-CAF1-4379-8CC0-67C522416F86}"/>
            </a:ext>
          </a:extLst>
        </xdr:cNvPr>
        <xdr:cNvCxnSpPr/>
      </xdr:nvCxnSpPr>
      <xdr:spPr>
        <a:xfrm flipH="1">
          <a:off x="10915303" y="16135350"/>
          <a:ext cx="1470" cy="105775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234864</xdr:colOff>
      <xdr:row>52</xdr:row>
      <xdr:rowOff>190500</xdr:rowOff>
    </xdr:from>
    <xdr:to>
      <xdr:col>7</xdr:col>
      <xdr:colOff>235468</xdr:colOff>
      <xdr:row>58</xdr:row>
      <xdr:rowOff>0</xdr:rowOff>
    </xdr:to>
    <xdr:cxnSp macro="">
      <xdr:nvCxnSpPr>
        <xdr:cNvPr id="106" name="87 Conector recto de flecha">
          <a:extLst>
            <a:ext uri="{FF2B5EF4-FFF2-40B4-BE49-F238E27FC236}">
              <a16:creationId xmlns:a16="http://schemas.microsoft.com/office/drawing/2014/main" id="{FA126D80-4E44-4DA6-ABEF-275320544E52}"/>
            </a:ext>
          </a:extLst>
        </xdr:cNvPr>
        <xdr:cNvCxnSpPr/>
      </xdr:nvCxnSpPr>
      <xdr:spPr>
        <a:xfrm flipH="1">
          <a:off x="10942869" y="13315950"/>
          <a:ext cx="604" cy="100965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208768</xdr:colOff>
      <xdr:row>62</xdr:row>
      <xdr:rowOff>16858</xdr:rowOff>
    </xdr:from>
    <xdr:to>
      <xdr:col>9</xdr:col>
      <xdr:colOff>18816</xdr:colOff>
      <xdr:row>62</xdr:row>
      <xdr:rowOff>26095</xdr:rowOff>
    </xdr:to>
    <xdr:cxnSp macro="">
      <xdr:nvCxnSpPr>
        <xdr:cNvPr id="107" name="96 Conector recto de flecha">
          <a:extLst>
            <a:ext uri="{FF2B5EF4-FFF2-40B4-BE49-F238E27FC236}">
              <a16:creationId xmlns:a16="http://schemas.microsoft.com/office/drawing/2014/main" id="{2EB51D88-30CF-4E05-BBE6-476E5D837805}"/>
            </a:ext>
          </a:extLst>
        </xdr:cNvPr>
        <xdr:cNvCxnSpPr/>
      </xdr:nvCxnSpPr>
      <xdr:spPr>
        <a:xfrm flipV="1">
          <a:off x="10918678" y="15146368"/>
          <a:ext cx="2143673" cy="161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212296</xdr:colOff>
      <xdr:row>60</xdr:row>
      <xdr:rowOff>0</xdr:rowOff>
    </xdr:from>
    <xdr:to>
      <xdr:col>7</xdr:col>
      <xdr:colOff>212296</xdr:colOff>
      <xdr:row>65</xdr:row>
      <xdr:rowOff>0</xdr:rowOff>
    </xdr:to>
    <xdr:cxnSp macro="">
      <xdr:nvCxnSpPr>
        <xdr:cNvPr id="108" name="87 Conector recto de flecha">
          <a:extLst>
            <a:ext uri="{FF2B5EF4-FFF2-40B4-BE49-F238E27FC236}">
              <a16:creationId xmlns:a16="http://schemas.microsoft.com/office/drawing/2014/main" id="{7E323752-EB0B-4B04-B9FE-70EEC19524EC}"/>
            </a:ext>
          </a:extLst>
        </xdr:cNvPr>
        <xdr:cNvCxnSpPr/>
      </xdr:nvCxnSpPr>
      <xdr:spPr>
        <a:xfrm>
          <a:off x="10914586" y="14725650"/>
          <a:ext cx="0" cy="100965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8</xdr:col>
      <xdr:colOff>0</xdr:colOff>
      <xdr:row>72</xdr:row>
      <xdr:rowOff>112003</xdr:rowOff>
    </xdr:from>
    <xdr:to>
      <xdr:col>12</xdr:col>
      <xdr:colOff>397153</xdr:colOff>
      <xdr:row>72</xdr:row>
      <xdr:rowOff>123146</xdr:rowOff>
    </xdr:to>
    <xdr:cxnSp macro="">
      <xdr:nvCxnSpPr>
        <xdr:cNvPr id="109" name="96 Conector recto de flecha">
          <a:extLst>
            <a:ext uri="{FF2B5EF4-FFF2-40B4-BE49-F238E27FC236}">
              <a16:creationId xmlns:a16="http://schemas.microsoft.com/office/drawing/2014/main" id="{70C2CA40-3CB8-43A6-B11F-429057189121}"/>
            </a:ext>
          </a:extLst>
        </xdr:cNvPr>
        <xdr:cNvCxnSpPr/>
      </xdr:nvCxnSpPr>
      <xdr:spPr>
        <a:xfrm flipV="1">
          <a:off x="12058650" y="17476078"/>
          <a:ext cx="3953788" cy="1304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8</xdr:col>
      <xdr:colOff>0</xdr:colOff>
      <xdr:row>105</xdr:row>
      <xdr:rowOff>106289</xdr:rowOff>
    </xdr:from>
    <xdr:to>
      <xdr:col>12</xdr:col>
      <xdr:colOff>361532</xdr:colOff>
      <xdr:row>105</xdr:row>
      <xdr:rowOff>106289</xdr:rowOff>
    </xdr:to>
    <xdr:cxnSp macro="">
      <xdr:nvCxnSpPr>
        <xdr:cNvPr id="110" name="96 Conector recto de flecha">
          <a:extLst>
            <a:ext uri="{FF2B5EF4-FFF2-40B4-BE49-F238E27FC236}">
              <a16:creationId xmlns:a16="http://schemas.microsoft.com/office/drawing/2014/main" id="{3DFDF06B-A00D-4F48-AADF-A004471B3899}"/>
            </a:ext>
          </a:extLst>
        </xdr:cNvPr>
        <xdr:cNvCxnSpPr/>
      </xdr:nvCxnSpPr>
      <xdr:spPr>
        <a:xfrm flipV="1">
          <a:off x="12058650" y="24850334"/>
          <a:ext cx="3918167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262895</xdr:colOff>
      <xdr:row>48</xdr:row>
      <xdr:rowOff>186028</xdr:rowOff>
    </xdr:from>
    <xdr:to>
      <xdr:col>8</xdr:col>
      <xdr:colOff>963386</xdr:colOff>
      <xdr:row>48</xdr:row>
      <xdr:rowOff>203172</xdr:rowOff>
    </xdr:to>
    <xdr:cxnSp macro="">
      <xdr:nvCxnSpPr>
        <xdr:cNvPr id="115" name="96 Conector recto de flecha">
          <a:extLst>
            <a:ext uri="{FF2B5EF4-FFF2-40B4-BE49-F238E27FC236}">
              <a16:creationId xmlns:a16="http://schemas.microsoft.com/office/drawing/2014/main" id="{BB4F73DB-C515-46DC-B4B1-E294736BE707}"/>
            </a:ext>
          </a:extLst>
        </xdr:cNvPr>
        <xdr:cNvCxnSpPr/>
      </xdr:nvCxnSpPr>
      <xdr:spPr>
        <a:xfrm flipV="1">
          <a:off x="10968995" y="12490423"/>
          <a:ext cx="2054946" cy="2285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1066365</xdr:colOff>
      <xdr:row>49</xdr:row>
      <xdr:rowOff>41835</xdr:rowOff>
    </xdr:from>
    <xdr:to>
      <xdr:col>15</xdr:col>
      <xdr:colOff>972911</xdr:colOff>
      <xdr:row>49</xdr:row>
      <xdr:rowOff>43741</xdr:rowOff>
    </xdr:to>
    <xdr:cxnSp macro="">
      <xdr:nvCxnSpPr>
        <xdr:cNvPr id="116" name="96 Conector recto de flecha">
          <a:extLst>
            <a:ext uri="{FF2B5EF4-FFF2-40B4-BE49-F238E27FC236}">
              <a16:creationId xmlns:a16="http://schemas.microsoft.com/office/drawing/2014/main" id="{9296C7BC-6851-48D4-A00A-A50D3B377647}"/>
            </a:ext>
          </a:extLst>
        </xdr:cNvPr>
        <xdr:cNvCxnSpPr/>
      </xdr:nvCxnSpPr>
      <xdr:spPr>
        <a:xfrm>
          <a:off x="17096940" y="12557685"/>
          <a:ext cx="2226836" cy="381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13</xdr:col>
      <xdr:colOff>146141</xdr:colOff>
      <xdr:row>43</xdr:row>
      <xdr:rowOff>0</xdr:rowOff>
    </xdr:from>
    <xdr:to>
      <xdr:col>19</xdr:col>
      <xdr:colOff>147774</xdr:colOff>
      <xdr:row>43</xdr:row>
      <xdr:rowOff>500198</xdr:rowOff>
    </xdr:to>
    <xdr:sp macro="" textlink="">
      <xdr:nvSpPr>
        <xdr:cNvPr id="117" name="Arrow: Pentagon 73">
          <a:extLst>
            <a:ext uri="{FF2B5EF4-FFF2-40B4-BE49-F238E27FC236}">
              <a16:creationId xmlns:a16="http://schemas.microsoft.com/office/drawing/2014/main" id="{48690C56-8D99-4C89-AB8A-EAC28F621384}"/>
            </a:ext>
          </a:extLst>
        </xdr:cNvPr>
        <xdr:cNvSpPr/>
      </xdr:nvSpPr>
      <xdr:spPr>
        <a:xfrm>
          <a:off x="16175355" y="10246179"/>
          <a:ext cx="5879919" cy="500198"/>
        </a:xfrm>
        <a:prstGeom prst="homePlate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SLR UPDATE: May 10th</a:t>
          </a:r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, 2021</a:t>
          </a:r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 - Nov 11th,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43</xdr:row>
      <xdr:rowOff>0</xdr:rowOff>
    </xdr:from>
    <xdr:to>
      <xdr:col>12</xdr:col>
      <xdr:colOff>10070</xdr:colOff>
      <xdr:row>43</xdr:row>
      <xdr:rowOff>500198</xdr:rowOff>
    </xdr:to>
    <xdr:sp macro="" textlink="">
      <xdr:nvSpPr>
        <xdr:cNvPr id="118" name="Arrow: Pentagon 74">
          <a:extLst>
            <a:ext uri="{FF2B5EF4-FFF2-40B4-BE49-F238E27FC236}">
              <a16:creationId xmlns:a16="http://schemas.microsoft.com/office/drawing/2014/main" id="{EDC3651C-DBF6-4D4E-B119-90D266A731A3}"/>
            </a:ext>
          </a:extLst>
        </xdr:cNvPr>
        <xdr:cNvSpPr/>
      </xdr:nvSpPr>
      <xdr:spPr>
        <a:xfrm>
          <a:off x="9701893" y="10246179"/>
          <a:ext cx="5915570" cy="500198"/>
        </a:xfrm>
        <a:prstGeom prst="homePlate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INITIAL SLR: Inception - May 10th,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13</xdr:col>
      <xdr:colOff>146141</xdr:colOff>
      <xdr:row>78</xdr:row>
      <xdr:rowOff>0</xdr:rowOff>
    </xdr:from>
    <xdr:to>
      <xdr:col>19</xdr:col>
      <xdr:colOff>147774</xdr:colOff>
      <xdr:row>78</xdr:row>
      <xdr:rowOff>500198</xdr:rowOff>
    </xdr:to>
    <xdr:sp macro="" textlink="">
      <xdr:nvSpPr>
        <xdr:cNvPr id="119" name="Arrow: Pentagon 73">
          <a:extLst>
            <a:ext uri="{FF2B5EF4-FFF2-40B4-BE49-F238E27FC236}">
              <a16:creationId xmlns:a16="http://schemas.microsoft.com/office/drawing/2014/main" id="{C3FFC0F6-4E04-4EFB-9788-F43A477D12AB}"/>
            </a:ext>
          </a:extLst>
        </xdr:cNvPr>
        <xdr:cNvSpPr/>
      </xdr:nvSpPr>
      <xdr:spPr>
        <a:xfrm>
          <a:off x="16175355" y="17934214"/>
          <a:ext cx="5879919" cy="500198"/>
        </a:xfrm>
        <a:prstGeom prst="homePlate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SLR UPDATE: May 10th</a:t>
          </a:r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, 2021</a:t>
          </a:r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 - Nov 11th,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78</xdr:row>
      <xdr:rowOff>0</xdr:rowOff>
    </xdr:from>
    <xdr:to>
      <xdr:col>12</xdr:col>
      <xdr:colOff>10070</xdr:colOff>
      <xdr:row>78</xdr:row>
      <xdr:rowOff>500198</xdr:rowOff>
    </xdr:to>
    <xdr:sp macro="" textlink="">
      <xdr:nvSpPr>
        <xdr:cNvPr id="120" name="Arrow: Pentagon 74">
          <a:extLst>
            <a:ext uri="{FF2B5EF4-FFF2-40B4-BE49-F238E27FC236}">
              <a16:creationId xmlns:a16="http://schemas.microsoft.com/office/drawing/2014/main" id="{F5AC5C73-459B-4BE8-9CA0-0EED658D5533}"/>
            </a:ext>
          </a:extLst>
        </xdr:cNvPr>
        <xdr:cNvSpPr/>
      </xdr:nvSpPr>
      <xdr:spPr>
        <a:xfrm>
          <a:off x="9701893" y="17934214"/>
          <a:ext cx="5915570" cy="500198"/>
        </a:xfrm>
        <a:prstGeom prst="homePlate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Helvetica" panose="020B0604020202020204" pitchFamily="34" charset="0"/>
            </a:rPr>
            <a:t>INITIAL SLR: Inception - May 10th, 2021</a:t>
          </a:r>
          <a:endParaRPr lang="en-CA" sz="1400">
            <a:effectLst/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1</xdr:col>
      <xdr:colOff>3411129</xdr:colOff>
      <xdr:row>71</xdr:row>
      <xdr:rowOff>136706</xdr:rowOff>
    </xdr:to>
    <xdr:sp macro="" textlink="">
      <xdr:nvSpPr>
        <xdr:cNvPr id="121" name="77 CuadroTexto">
          <a:extLst>
            <a:ext uri="{FF2B5EF4-FFF2-40B4-BE49-F238E27FC236}">
              <a16:creationId xmlns:a16="http://schemas.microsoft.com/office/drawing/2014/main" id="{75B38C8E-96B5-49C0-9B80-E8B897ED5800}"/>
            </a:ext>
          </a:extLst>
        </xdr:cNvPr>
        <xdr:cNvSpPr txBox="1"/>
      </xdr:nvSpPr>
      <xdr:spPr>
        <a:xfrm>
          <a:off x="299357" y="16083643"/>
          <a:ext cx="3411129" cy="544920"/>
        </a:xfrm>
        <a:prstGeom prst="rect">
          <a:avLst/>
        </a:prstGeom>
        <a:noFill/>
        <a:ln w="22225" cmpd="sng">
          <a:solidFill>
            <a:srgbClr val="231F99"/>
          </a:solidFill>
          <a:prstDash val="sysDot"/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000" kern="120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* NOTE: original SLR did not include information that clarifies how 68 selected records lead to 7 studies extracted and presented in the report</a:t>
          </a:r>
          <a:endParaRPr lang="es-ES" sz="10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3596186</xdr:colOff>
      <xdr:row>109</xdr:row>
      <xdr:rowOff>29936</xdr:rowOff>
    </xdr:to>
    <xdr:sp macro="" textlink="">
      <xdr:nvSpPr>
        <xdr:cNvPr id="122" name="77 CuadroTexto">
          <a:extLst>
            <a:ext uri="{FF2B5EF4-FFF2-40B4-BE49-F238E27FC236}">
              <a16:creationId xmlns:a16="http://schemas.microsoft.com/office/drawing/2014/main" id="{124F8D66-226C-446D-AC19-56758D3A27C9}"/>
            </a:ext>
          </a:extLst>
        </xdr:cNvPr>
        <xdr:cNvSpPr txBox="1"/>
      </xdr:nvSpPr>
      <xdr:spPr>
        <a:xfrm>
          <a:off x="299357" y="24084643"/>
          <a:ext cx="3596186" cy="819150"/>
        </a:xfrm>
        <a:prstGeom prst="rect">
          <a:avLst/>
        </a:prstGeom>
        <a:noFill/>
        <a:ln w="22225" cmpd="sng">
          <a:solidFill>
            <a:srgbClr val="231F99"/>
          </a:solidFill>
          <a:prstDash val="sysDot"/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000" kern="120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* NOTE: original SLR report</a:t>
          </a:r>
          <a:r>
            <a:rPr lang="es-ES" sz="1000" kern="1200" baseline="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had a discrepancy of 4 records between the PRISMA chart and the list of included studies</a:t>
          </a:r>
          <a:endParaRPr lang="es-ES" sz="10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1102848</xdr:colOff>
      <xdr:row>3</xdr:row>
      <xdr:rowOff>216251</xdr:rowOff>
    </xdr:from>
    <xdr:to>
      <xdr:col>12</xdr:col>
      <xdr:colOff>1413701</xdr:colOff>
      <xdr:row>4</xdr:row>
      <xdr:rowOff>328756</xdr:rowOff>
    </xdr:to>
    <xdr:sp macro="" textlink="">
      <xdr:nvSpPr>
        <xdr:cNvPr id="3" name="77 CuadroTexto">
          <a:extLst>
            <a:ext uri="{FF2B5EF4-FFF2-40B4-BE49-F238E27FC236}">
              <a16:creationId xmlns:a16="http://schemas.microsoft.com/office/drawing/2014/main" id="{61CF67A4-8B46-43EB-98BF-E7B6E050EB94}"/>
            </a:ext>
          </a:extLst>
        </xdr:cNvPr>
        <xdr:cNvSpPr txBox="1"/>
      </xdr:nvSpPr>
      <xdr:spPr>
        <a:xfrm>
          <a:off x="12707473" y="1279876"/>
          <a:ext cx="5438478" cy="572880"/>
        </a:xfrm>
        <a:prstGeom prst="rect">
          <a:avLst/>
        </a:prstGeom>
        <a:solidFill>
          <a:srgbClr val="9369AC"/>
        </a:solidFill>
        <a:ln w="9525" cmpd="sng">
          <a:solidFill>
            <a:srgbClr val="9369AC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CLINICAL PRISMA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INITIAL SLR: INCEPTION - MAY</a:t>
          </a:r>
          <a:r>
            <a:rPr lang="en-US" sz="1200" b="1" i="0" u="none" strike="noStrike" kern="1200" baseline="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18</a:t>
          </a: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, 2017</a:t>
          </a:r>
        </a:p>
      </xdr:txBody>
    </xdr:sp>
    <xdr:clientData/>
  </xdr:twoCellAnchor>
  <xdr:twoCellAnchor>
    <xdr:from>
      <xdr:col>7</xdr:col>
      <xdr:colOff>588773</xdr:colOff>
      <xdr:row>5</xdr:row>
      <xdr:rowOff>172169</xdr:rowOff>
    </xdr:from>
    <xdr:to>
      <xdr:col>12</xdr:col>
      <xdr:colOff>1475278</xdr:colOff>
      <xdr:row>47</xdr:row>
      <xdr:rowOff>39619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E57280-D027-46A1-916F-4CE71D54A62A}"/>
            </a:ext>
          </a:extLst>
        </xdr:cNvPr>
        <xdr:cNvGrpSpPr/>
      </xdr:nvGrpSpPr>
      <xdr:grpSpPr>
        <a:xfrm>
          <a:off x="11713973" y="2010494"/>
          <a:ext cx="5877605" cy="8840000"/>
          <a:chOff x="7358481" y="1647825"/>
          <a:chExt cx="5653242" cy="7351549"/>
        </a:xfrm>
      </xdr:grpSpPr>
      <xdr:sp macro="" textlink="">
        <xdr:nvSpPr>
          <xdr:cNvPr id="25" name="80 CuadroTexto">
            <a:extLst>
              <a:ext uri="{FF2B5EF4-FFF2-40B4-BE49-F238E27FC236}">
                <a16:creationId xmlns:a16="http://schemas.microsoft.com/office/drawing/2014/main" id="{7BF3276F-28E8-477F-B5B4-F1231B15EEF1}"/>
              </a:ext>
            </a:extLst>
          </xdr:cNvPr>
          <xdr:cNvSpPr txBox="1"/>
        </xdr:nvSpPr>
        <xdr:spPr>
          <a:xfrm>
            <a:off x="10628082" y="5220440"/>
            <a:ext cx="2383641" cy="1095350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139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                           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Intervention/Comparator     80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                             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                      19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0  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26" name="93 Conector recto de flecha">
            <a:extLst>
              <a:ext uri="{FF2B5EF4-FFF2-40B4-BE49-F238E27FC236}">
                <a16:creationId xmlns:a16="http://schemas.microsoft.com/office/drawing/2014/main" id="{659C7E24-63A5-49F7-8BE0-59322415D579}"/>
              </a:ext>
            </a:extLst>
          </xdr:cNvPr>
          <xdr:cNvCxnSpPr/>
        </xdr:nvCxnSpPr>
        <xdr:spPr>
          <a:xfrm>
            <a:off x="9097180" y="2837558"/>
            <a:ext cx="1513670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27" name="96 Conector recto de flecha">
            <a:extLst>
              <a:ext uri="{FF2B5EF4-FFF2-40B4-BE49-F238E27FC236}">
                <a16:creationId xmlns:a16="http://schemas.microsoft.com/office/drawing/2014/main" id="{0AB2FB2E-040A-4038-A34A-DB6CD09A8E03}"/>
              </a:ext>
            </a:extLst>
          </xdr:cNvPr>
          <xdr:cNvCxnSpPr/>
        </xdr:nvCxnSpPr>
        <xdr:spPr>
          <a:xfrm>
            <a:off x="9134287" y="5801578"/>
            <a:ext cx="1412053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28" name="85 Conector recto de flecha">
            <a:extLst>
              <a:ext uri="{FF2B5EF4-FFF2-40B4-BE49-F238E27FC236}">
                <a16:creationId xmlns:a16="http://schemas.microsoft.com/office/drawing/2014/main" id="{43EC21E0-6FBC-4480-856C-F69ED7A26CF0}"/>
              </a:ext>
            </a:extLst>
          </xdr:cNvPr>
          <xdr:cNvCxnSpPr>
            <a:stCxn id="29" idx="2"/>
            <a:endCxn id="44" idx="0"/>
          </xdr:cNvCxnSpPr>
        </xdr:nvCxnSpPr>
        <xdr:spPr>
          <a:xfrm>
            <a:off x="9103814" y="5125109"/>
            <a:ext cx="0" cy="1297912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29" name="75 CuadroTexto">
            <a:extLst>
              <a:ext uri="{FF2B5EF4-FFF2-40B4-BE49-F238E27FC236}">
                <a16:creationId xmlns:a16="http://schemas.microsoft.com/office/drawing/2014/main" id="{AE294774-5CAC-4CAE-BAA3-3DA7D85243B1}"/>
              </a:ext>
            </a:extLst>
          </xdr:cNvPr>
          <xdr:cNvSpPr txBox="1"/>
        </xdr:nvSpPr>
        <xdr:spPr>
          <a:xfrm>
            <a:off x="7865391" y="4691227"/>
            <a:ext cx="2476846" cy="433881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161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30" name="73 CuadroTexto">
            <a:extLst>
              <a:ext uri="{FF2B5EF4-FFF2-40B4-BE49-F238E27FC236}">
                <a16:creationId xmlns:a16="http://schemas.microsoft.com/office/drawing/2014/main" id="{B0EF824A-E343-4CC9-A6ED-ABFCDE11C23B}"/>
              </a:ext>
            </a:extLst>
          </xdr:cNvPr>
          <xdr:cNvSpPr txBox="1"/>
        </xdr:nvSpPr>
        <xdr:spPr>
          <a:xfrm>
            <a:off x="7857321" y="1647825"/>
            <a:ext cx="2492986" cy="1016904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2658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respective database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423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1133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Cochrane = 1102</a:t>
            </a:r>
          </a:p>
        </xdr:txBody>
      </xdr:sp>
      <xdr:sp macro="" textlink="">
        <xdr:nvSpPr>
          <xdr:cNvPr id="31" name="74 CuadroTexto">
            <a:extLst>
              <a:ext uri="{FF2B5EF4-FFF2-40B4-BE49-F238E27FC236}">
                <a16:creationId xmlns:a16="http://schemas.microsoft.com/office/drawing/2014/main" id="{8268276C-7F81-4A74-9BA2-3B79E529C520}"/>
              </a:ext>
            </a:extLst>
          </xdr:cNvPr>
          <xdr:cNvSpPr txBox="1"/>
        </xdr:nvSpPr>
        <xdr:spPr>
          <a:xfrm>
            <a:off x="10630732" y="2679488"/>
            <a:ext cx="2337580" cy="281098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Duplicates                         688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200" b="0" i="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</a:t>
            </a:r>
          </a:p>
        </xdr:txBody>
      </xdr:sp>
      <xdr:sp macro="" textlink="">
        <xdr:nvSpPr>
          <xdr:cNvPr id="32" name="75 CuadroTexto">
            <a:extLst>
              <a:ext uri="{FF2B5EF4-FFF2-40B4-BE49-F238E27FC236}">
                <a16:creationId xmlns:a16="http://schemas.microsoft.com/office/drawing/2014/main" id="{0A5DF145-CBF4-46A0-A11B-6BE6EB73D6F8}"/>
              </a:ext>
            </a:extLst>
          </xdr:cNvPr>
          <xdr:cNvSpPr txBox="1"/>
        </xdr:nvSpPr>
        <xdr:spPr>
          <a:xfrm>
            <a:off x="7881726" y="3165384"/>
            <a:ext cx="2473118" cy="449248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1970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33" name="80 CuadroTexto">
            <a:extLst>
              <a:ext uri="{FF2B5EF4-FFF2-40B4-BE49-F238E27FC236}">
                <a16:creationId xmlns:a16="http://schemas.microsoft.com/office/drawing/2014/main" id="{26D808E9-4188-4C73-85AC-5553910DCBE5}"/>
              </a:ext>
            </a:extLst>
          </xdr:cNvPr>
          <xdr:cNvSpPr txBox="1"/>
        </xdr:nvSpPr>
        <xdr:spPr>
          <a:xfrm>
            <a:off x="10616263" y="3585662"/>
            <a:ext cx="2380989" cy="1411110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1809 Records excluded: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Population                             545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Intervention/comparator        512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Outcomes		     55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Study Design                         600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Duplicates	                           72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No abstract                              21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Non-English                              4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34" name="85 Conector recto de flecha">
            <a:extLst>
              <a:ext uri="{FF2B5EF4-FFF2-40B4-BE49-F238E27FC236}">
                <a16:creationId xmlns:a16="http://schemas.microsoft.com/office/drawing/2014/main" id="{996CCCC2-674A-4BA7-95AB-737054EFBCC3}"/>
              </a:ext>
            </a:extLst>
          </xdr:cNvPr>
          <xdr:cNvCxnSpPr>
            <a:stCxn id="30" idx="2"/>
            <a:endCxn id="32" idx="0"/>
          </xdr:cNvCxnSpPr>
        </xdr:nvCxnSpPr>
        <xdr:spPr>
          <a:xfrm>
            <a:off x="9103815" y="2664729"/>
            <a:ext cx="14471" cy="500655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35" name="87 Conector recto de flecha">
            <a:extLst>
              <a:ext uri="{FF2B5EF4-FFF2-40B4-BE49-F238E27FC236}">
                <a16:creationId xmlns:a16="http://schemas.microsoft.com/office/drawing/2014/main" id="{865C8933-BBCC-4C9F-A30E-D764696F3F91}"/>
              </a:ext>
            </a:extLst>
          </xdr:cNvPr>
          <xdr:cNvCxnSpPr>
            <a:stCxn id="32" idx="2"/>
            <a:endCxn id="29" idx="0"/>
          </xdr:cNvCxnSpPr>
        </xdr:nvCxnSpPr>
        <xdr:spPr>
          <a:xfrm flipH="1">
            <a:off x="9103814" y="3614632"/>
            <a:ext cx="14471" cy="1076595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36" name="96 Conector recto de flecha">
            <a:extLst>
              <a:ext uri="{FF2B5EF4-FFF2-40B4-BE49-F238E27FC236}">
                <a16:creationId xmlns:a16="http://schemas.microsoft.com/office/drawing/2014/main" id="{2A65EAA8-7229-48F9-85E3-291DFF323063}"/>
              </a:ext>
            </a:extLst>
          </xdr:cNvPr>
          <xdr:cNvCxnSpPr/>
        </xdr:nvCxnSpPr>
        <xdr:spPr>
          <a:xfrm>
            <a:off x="9107732" y="4197832"/>
            <a:ext cx="1508531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37" name="77 CuadroTexto">
            <a:extLst>
              <a:ext uri="{FF2B5EF4-FFF2-40B4-BE49-F238E27FC236}">
                <a16:creationId xmlns:a16="http://schemas.microsoft.com/office/drawing/2014/main" id="{0C03BFFC-3AC2-40A5-9CA9-674C0B9AE11E}"/>
              </a:ext>
            </a:extLst>
          </xdr:cNvPr>
          <xdr:cNvSpPr txBox="1"/>
        </xdr:nvSpPr>
        <xdr:spPr>
          <a:xfrm>
            <a:off x="7864567" y="7557761"/>
            <a:ext cx="2478494" cy="443594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23 Records</a:t>
            </a:r>
            <a:r>
              <a:rPr lang="es-ES" sz="120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from</a:t>
            </a: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</a:t>
            </a:r>
            <a:r>
              <a:rPr lang="es-ES" sz="120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7 Original studies selected for data extraction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000" kern="0">
              <a:solidFill>
                <a:sysClr val="windowText" lastClr="000000"/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sp macro="" textlink="">
        <xdr:nvSpPr>
          <xdr:cNvPr id="38" name="Rounded Rectangle 86">
            <a:extLst>
              <a:ext uri="{FF2B5EF4-FFF2-40B4-BE49-F238E27FC236}">
                <a16:creationId xmlns:a16="http://schemas.microsoft.com/office/drawing/2014/main" id="{894F8205-D145-4576-A082-310B577C18F1}"/>
              </a:ext>
            </a:extLst>
          </xdr:cNvPr>
          <xdr:cNvSpPr/>
        </xdr:nvSpPr>
        <xdr:spPr>
          <a:xfrm rot="16200000">
            <a:off x="6812026" y="2194280"/>
            <a:ext cx="1454521" cy="361611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Identification</a:t>
            </a:r>
          </a:p>
        </xdr:txBody>
      </xdr:sp>
      <xdr:sp macro="" textlink="">
        <xdr:nvSpPr>
          <xdr:cNvPr id="39" name="Rounded Rectangle 87">
            <a:extLst>
              <a:ext uri="{FF2B5EF4-FFF2-40B4-BE49-F238E27FC236}">
                <a16:creationId xmlns:a16="http://schemas.microsoft.com/office/drawing/2014/main" id="{FBC5E12D-3032-4718-B3B9-503AD670961C}"/>
              </a:ext>
            </a:extLst>
          </xdr:cNvPr>
          <xdr:cNvSpPr/>
        </xdr:nvSpPr>
        <xdr:spPr>
          <a:xfrm rot="16200000">
            <a:off x="6820584" y="3687474"/>
            <a:ext cx="1427380" cy="351583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Screening</a:t>
            </a:r>
          </a:p>
        </xdr:txBody>
      </xdr:sp>
      <xdr:sp macro="" textlink="">
        <xdr:nvSpPr>
          <xdr:cNvPr id="40" name="Rounded Rectangle 88">
            <a:extLst>
              <a:ext uri="{FF2B5EF4-FFF2-40B4-BE49-F238E27FC236}">
                <a16:creationId xmlns:a16="http://schemas.microsoft.com/office/drawing/2014/main" id="{B8B351D1-8975-4C4F-9246-24FE018819E7}"/>
              </a:ext>
            </a:extLst>
          </xdr:cNvPr>
          <xdr:cNvSpPr/>
        </xdr:nvSpPr>
        <xdr:spPr>
          <a:xfrm rot="16200000">
            <a:off x="6699093" y="5299319"/>
            <a:ext cx="1674021" cy="355237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Eligibility</a:t>
            </a:r>
          </a:p>
        </xdr:txBody>
      </xdr:sp>
      <xdr:sp macro="" textlink="">
        <xdr:nvSpPr>
          <xdr:cNvPr id="41" name="Rounded Rectangle 89">
            <a:extLst>
              <a:ext uri="{FF2B5EF4-FFF2-40B4-BE49-F238E27FC236}">
                <a16:creationId xmlns:a16="http://schemas.microsoft.com/office/drawing/2014/main" id="{C810BA4A-4E25-4555-84EC-7ADA3416E076}"/>
              </a:ext>
            </a:extLst>
          </xdr:cNvPr>
          <xdr:cNvSpPr/>
        </xdr:nvSpPr>
        <xdr:spPr>
          <a:xfrm rot="16200000">
            <a:off x="6220165" y="7494254"/>
            <a:ext cx="2643445" cy="366796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Included</a:t>
            </a:r>
          </a:p>
        </xdr:txBody>
      </xdr:sp>
      <xdr:sp macro="" textlink="">
        <xdr:nvSpPr>
          <xdr:cNvPr id="42" name="77 CuadroTexto">
            <a:extLst>
              <a:ext uri="{FF2B5EF4-FFF2-40B4-BE49-F238E27FC236}">
                <a16:creationId xmlns:a16="http://schemas.microsoft.com/office/drawing/2014/main" id="{969F2820-C2E4-43EE-BA97-C02686DCF47A}"/>
              </a:ext>
            </a:extLst>
          </xdr:cNvPr>
          <xdr:cNvSpPr txBox="1"/>
        </xdr:nvSpPr>
        <xdr:spPr>
          <a:xfrm>
            <a:off x="10628081" y="6752858"/>
            <a:ext cx="2374513" cy="488497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the grey literature yielded 1 publication</a:t>
            </a:r>
          </a:p>
        </xdr:txBody>
      </xdr:sp>
      <xdr:cxnSp macro="">
        <xdr:nvCxnSpPr>
          <xdr:cNvPr id="43" name="96 Conector recto de flecha">
            <a:extLst>
              <a:ext uri="{FF2B5EF4-FFF2-40B4-BE49-F238E27FC236}">
                <a16:creationId xmlns:a16="http://schemas.microsoft.com/office/drawing/2014/main" id="{E60A4C48-0E7D-4BFC-8137-B4D93E39261B}"/>
              </a:ext>
            </a:extLst>
          </xdr:cNvPr>
          <xdr:cNvCxnSpPr>
            <a:stCxn id="42" idx="1"/>
          </xdr:cNvCxnSpPr>
        </xdr:nvCxnSpPr>
        <xdr:spPr>
          <a:xfrm flipH="1" flipV="1">
            <a:off x="9080023" y="6993569"/>
            <a:ext cx="1548058" cy="3539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44" name="77 CuadroTexto">
            <a:extLst>
              <a:ext uri="{FF2B5EF4-FFF2-40B4-BE49-F238E27FC236}">
                <a16:creationId xmlns:a16="http://schemas.microsoft.com/office/drawing/2014/main" id="{895F8C1F-F50B-44F7-8F73-365A66DCBE29}"/>
              </a:ext>
            </a:extLst>
          </xdr:cNvPr>
          <xdr:cNvSpPr txBox="1"/>
        </xdr:nvSpPr>
        <xdr:spPr>
          <a:xfrm>
            <a:off x="7864567" y="6423022"/>
            <a:ext cx="2478494" cy="318913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22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45" name="85 Conector recto de flecha">
            <a:extLst>
              <a:ext uri="{FF2B5EF4-FFF2-40B4-BE49-F238E27FC236}">
                <a16:creationId xmlns:a16="http://schemas.microsoft.com/office/drawing/2014/main" id="{FDB31A10-0026-4B37-8F20-F6DD9980906A}"/>
              </a:ext>
            </a:extLst>
          </xdr:cNvPr>
          <xdr:cNvCxnSpPr>
            <a:stCxn id="44" idx="2"/>
            <a:endCxn id="37" idx="0"/>
          </xdr:cNvCxnSpPr>
        </xdr:nvCxnSpPr>
        <xdr:spPr>
          <a:xfrm>
            <a:off x="9103814" y="6741935"/>
            <a:ext cx="0" cy="815826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12</xdr:col>
      <xdr:colOff>1675404</xdr:colOff>
      <xdr:row>3</xdr:row>
      <xdr:rowOff>209348</xdr:rowOff>
    </xdr:from>
    <xdr:to>
      <xdr:col>19</xdr:col>
      <xdr:colOff>269877</xdr:colOff>
      <xdr:row>4</xdr:row>
      <xdr:rowOff>318709</xdr:rowOff>
    </xdr:to>
    <xdr:sp macro="" textlink="">
      <xdr:nvSpPr>
        <xdr:cNvPr id="5" name="77 CuadroTexto">
          <a:extLst>
            <a:ext uri="{FF2B5EF4-FFF2-40B4-BE49-F238E27FC236}">
              <a16:creationId xmlns:a16="http://schemas.microsoft.com/office/drawing/2014/main" id="{2D4A34F1-597F-4EE0-BC2F-7AE3CA60ABA1}"/>
            </a:ext>
          </a:extLst>
        </xdr:cNvPr>
        <xdr:cNvSpPr txBox="1"/>
      </xdr:nvSpPr>
      <xdr:spPr>
        <a:xfrm>
          <a:off x="18407654" y="1272973"/>
          <a:ext cx="5357223" cy="56973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CLINICAL PRISMA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SEP 4, 2020</a:t>
          </a:r>
        </a:p>
      </xdr:txBody>
    </xdr:sp>
    <xdr:clientData/>
  </xdr:twoCellAnchor>
  <xdr:twoCellAnchor>
    <xdr:from>
      <xdr:col>12</xdr:col>
      <xdr:colOff>1685969</xdr:colOff>
      <xdr:row>5</xdr:row>
      <xdr:rowOff>154838</xdr:rowOff>
    </xdr:from>
    <xdr:to>
      <xdr:col>19</xdr:col>
      <xdr:colOff>230234</xdr:colOff>
      <xdr:row>41</xdr:row>
      <xdr:rowOff>70658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16A747C-43F2-44B0-A4B8-7DB5B726247E}"/>
            </a:ext>
          </a:extLst>
        </xdr:cNvPr>
        <xdr:cNvGrpSpPr/>
      </xdr:nvGrpSpPr>
      <xdr:grpSpPr>
        <a:xfrm>
          <a:off x="17783219" y="1993163"/>
          <a:ext cx="5145090" cy="7688220"/>
          <a:chOff x="7263354" y="1647825"/>
          <a:chExt cx="4994169" cy="6378829"/>
        </a:xfrm>
        <a:noFill/>
      </xdr:grpSpPr>
      <xdr:sp macro="" textlink="">
        <xdr:nvSpPr>
          <xdr:cNvPr id="8" name="80 CuadroTexto">
            <a:extLst>
              <a:ext uri="{FF2B5EF4-FFF2-40B4-BE49-F238E27FC236}">
                <a16:creationId xmlns:a16="http://schemas.microsoft.com/office/drawing/2014/main" id="{293CB6AA-45D6-487A-BAC0-D2D6E76E0CE3}"/>
              </a:ext>
            </a:extLst>
          </xdr:cNvPr>
          <xdr:cNvSpPr txBox="1"/>
        </xdr:nvSpPr>
        <xdr:spPr>
          <a:xfrm>
            <a:off x="10049549" y="5275810"/>
            <a:ext cx="2207974" cy="1142588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14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                           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Intervention/comparator      5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                       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                      7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 0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9" name="93 Conector recto de flecha">
            <a:extLst>
              <a:ext uri="{FF2B5EF4-FFF2-40B4-BE49-F238E27FC236}">
                <a16:creationId xmlns:a16="http://schemas.microsoft.com/office/drawing/2014/main" id="{D716DACA-ABE4-41E0-9E00-5ECED71823A7}"/>
              </a:ext>
            </a:extLst>
          </xdr:cNvPr>
          <xdr:cNvCxnSpPr/>
        </xdr:nvCxnSpPr>
        <xdr:spPr>
          <a:xfrm>
            <a:off x="8517706" y="2853921"/>
            <a:ext cx="1513670" cy="6003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0" name="96 Conector recto de flecha">
            <a:extLst>
              <a:ext uri="{FF2B5EF4-FFF2-40B4-BE49-F238E27FC236}">
                <a16:creationId xmlns:a16="http://schemas.microsoft.com/office/drawing/2014/main" id="{1A23EC30-CEF1-48B0-9B06-4A9D988F45CC}"/>
              </a:ext>
            </a:extLst>
          </xdr:cNvPr>
          <xdr:cNvCxnSpPr/>
        </xdr:nvCxnSpPr>
        <xdr:spPr>
          <a:xfrm>
            <a:off x="8484791" y="5745345"/>
            <a:ext cx="1537500" cy="4589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1" name="85 Conector recto de flecha">
            <a:extLst>
              <a:ext uri="{FF2B5EF4-FFF2-40B4-BE49-F238E27FC236}">
                <a16:creationId xmlns:a16="http://schemas.microsoft.com/office/drawing/2014/main" id="{0F7D3712-5C6F-46F2-A903-03EC194F3D88}"/>
              </a:ext>
            </a:extLst>
          </xdr:cNvPr>
          <xdr:cNvCxnSpPr>
            <a:stCxn id="12" idx="2"/>
            <a:endCxn id="23" idx="0"/>
          </xdr:cNvCxnSpPr>
        </xdr:nvCxnSpPr>
        <xdr:spPr>
          <a:xfrm>
            <a:off x="8509847" y="5125108"/>
            <a:ext cx="3" cy="1297914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12" name="75 CuadroTexto">
            <a:extLst>
              <a:ext uri="{FF2B5EF4-FFF2-40B4-BE49-F238E27FC236}">
                <a16:creationId xmlns:a16="http://schemas.microsoft.com/office/drawing/2014/main" id="{EDDC01FF-9B65-45D4-A78E-A83441DD4285}"/>
              </a:ext>
            </a:extLst>
          </xdr:cNvPr>
          <xdr:cNvSpPr txBox="1"/>
        </xdr:nvSpPr>
        <xdr:spPr>
          <a:xfrm>
            <a:off x="7271424" y="4691227"/>
            <a:ext cx="2476846" cy="433881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18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3" name="73 CuadroTexto">
            <a:extLst>
              <a:ext uri="{FF2B5EF4-FFF2-40B4-BE49-F238E27FC236}">
                <a16:creationId xmlns:a16="http://schemas.microsoft.com/office/drawing/2014/main" id="{1F22F0DE-466E-4E7B-A3C1-D725B02107A4}"/>
              </a:ext>
            </a:extLst>
          </xdr:cNvPr>
          <xdr:cNvSpPr txBox="1"/>
        </xdr:nvSpPr>
        <xdr:spPr>
          <a:xfrm>
            <a:off x="7263354" y="1647825"/>
            <a:ext cx="2492986" cy="930300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806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OVID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68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366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Cochrane = 372</a:t>
            </a:r>
          </a:p>
        </xdr:txBody>
      </xdr:sp>
      <xdr:sp macro="" textlink="">
        <xdr:nvSpPr>
          <xdr:cNvPr id="14" name="74 CuadroTexto">
            <a:extLst>
              <a:ext uri="{FF2B5EF4-FFF2-40B4-BE49-F238E27FC236}">
                <a16:creationId xmlns:a16="http://schemas.microsoft.com/office/drawing/2014/main" id="{A9F18018-0ECC-4A55-991C-B1FD34167EBC}"/>
              </a:ext>
            </a:extLst>
          </xdr:cNvPr>
          <xdr:cNvSpPr txBox="1"/>
        </xdr:nvSpPr>
        <xdr:spPr>
          <a:xfrm>
            <a:off x="10022293" y="2728926"/>
            <a:ext cx="2200101" cy="283931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Duplicates    	230</a:t>
            </a:r>
          </a:p>
        </xdr:txBody>
      </xdr:sp>
      <xdr:sp macro="" textlink="">
        <xdr:nvSpPr>
          <xdr:cNvPr id="15" name="75 CuadroTexto">
            <a:extLst>
              <a:ext uri="{FF2B5EF4-FFF2-40B4-BE49-F238E27FC236}">
                <a16:creationId xmlns:a16="http://schemas.microsoft.com/office/drawing/2014/main" id="{85A743DD-0DD6-49B3-B5D2-976591F3A7AC}"/>
              </a:ext>
            </a:extLst>
          </xdr:cNvPr>
          <xdr:cNvSpPr txBox="1"/>
        </xdr:nvSpPr>
        <xdr:spPr>
          <a:xfrm>
            <a:off x="7273288" y="3544899"/>
            <a:ext cx="2473118" cy="449248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576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6" name="80 CuadroTexto">
            <a:extLst>
              <a:ext uri="{FF2B5EF4-FFF2-40B4-BE49-F238E27FC236}">
                <a16:creationId xmlns:a16="http://schemas.microsoft.com/office/drawing/2014/main" id="{B4B23C96-3B31-4D5B-BCA8-C12977550ACC}"/>
              </a:ext>
            </a:extLst>
          </xdr:cNvPr>
          <xdr:cNvSpPr txBox="1"/>
        </xdr:nvSpPr>
        <xdr:spPr>
          <a:xfrm>
            <a:off x="10022293" y="3700052"/>
            <a:ext cx="2229075" cy="1368983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558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                    145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Intervention/Comparator   323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                      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                     80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 abstract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   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17" name="85 Conector recto de flecha">
            <a:extLst>
              <a:ext uri="{FF2B5EF4-FFF2-40B4-BE49-F238E27FC236}">
                <a16:creationId xmlns:a16="http://schemas.microsoft.com/office/drawing/2014/main" id="{E5269686-422A-4A1C-AA63-9BC2823D0F1A}"/>
              </a:ext>
            </a:extLst>
          </xdr:cNvPr>
          <xdr:cNvCxnSpPr>
            <a:stCxn id="13" idx="2"/>
            <a:endCxn id="15" idx="0"/>
          </xdr:cNvCxnSpPr>
        </xdr:nvCxnSpPr>
        <xdr:spPr>
          <a:xfrm>
            <a:off x="8509847" y="2578125"/>
            <a:ext cx="0" cy="966775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8" name="87 Conector recto de flecha">
            <a:extLst>
              <a:ext uri="{FF2B5EF4-FFF2-40B4-BE49-F238E27FC236}">
                <a16:creationId xmlns:a16="http://schemas.microsoft.com/office/drawing/2014/main" id="{784D22DB-F335-4084-A923-2ACFD92E646E}"/>
              </a:ext>
            </a:extLst>
          </xdr:cNvPr>
          <xdr:cNvCxnSpPr>
            <a:stCxn id="15" idx="2"/>
            <a:endCxn id="12" idx="0"/>
          </xdr:cNvCxnSpPr>
        </xdr:nvCxnSpPr>
        <xdr:spPr>
          <a:xfrm flipH="1">
            <a:off x="8509847" y="3994148"/>
            <a:ext cx="1" cy="697080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9" name="96 Conector recto de flecha">
            <a:extLst>
              <a:ext uri="{FF2B5EF4-FFF2-40B4-BE49-F238E27FC236}">
                <a16:creationId xmlns:a16="http://schemas.microsoft.com/office/drawing/2014/main" id="{9DC787F3-A7D4-4710-BBAA-81E28316BAE2}"/>
              </a:ext>
            </a:extLst>
          </xdr:cNvPr>
          <xdr:cNvCxnSpPr/>
        </xdr:nvCxnSpPr>
        <xdr:spPr>
          <a:xfrm>
            <a:off x="8528200" y="4259415"/>
            <a:ext cx="1494422" cy="0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20" name="77 CuadroTexto">
            <a:extLst>
              <a:ext uri="{FF2B5EF4-FFF2-40B4-BE49-F238E27FC236}">
                <a16:creationId xmlns:a16="http://schemas.microsoft.com/office/drawing/2014/main" id="{64C13121-DF7D-4578-9FFC-A82616EC7A72}"/>
              </a:ext>
            </a:extLst>
          </xdr:cNvPr>
          <xdr:cNvSpPr txBox="1"/>
        </xdr:nvSpPr>
        <xdr:spPr>
          <a:xfrm>
            <a:off x="7270602" y="7563664"/>
            <a:ext cx="2478494" cy="462990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27 Records from 9 Original studies selected for data extraction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000" kern="0">
              <a:solidFill>
                <a:sysClr val="windowText" lastClr="000000"/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sp macro="" textlink="">
        <xdr:nvSpPr>
          <xdr:cNvPr id="21" name="77 CuadroTexto">
            <a:extLst>
              <a:ext uri="{FF2B5EF4-FFF2-40B4-BE49-F238E27FC236}">
                <a16:creationId xmlns:a16="http://schemas.microsoft.com/office/drawing/2014/main" id="{064FD74F-EF37-4AD5-8CB8-A208577B0A4B}"/>
              </a:ext>
            </a:extLst>
          </xdr:cNvPr>
          <xdr:cNvSpPr txBox="1"/>
        </xdr:nvSpPr>
        <xdr:spPr>
          <a:xfrm>
            <a:off x="10022293" y="6803937"/>
            <a:ext cx="2214588" cy="526891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grey literature yielded 0 publication</a:t>
            </a:r>
          </a:p>
        </xdr:txBody>
      </xdr:sp>
      <xdr:cxnSp macro="">
        <xdr:nvCxnSpPr>
          <xdr:cNvPr id="22" name="96 Conector recto de flecha">
            <a:extLst>
              <a:ext uri="{FF2B5EF4-FFF2-40B4-BE49-F238E27FC236}">
                <a16:creationId xmlns:a16="http://schemas.microsoft.com/office/drawing/2014/main" id="{13BF940F-7EE2-412D-B67C-C7F1AEBCDE89}"/>
              </a:ext>
            </a:extLst>
          </xdr:cNvPr>
          <xdr:cNvCxnSpPr>
            <a:stCxn id="21" idx="1"/>
          </xdr:cNvCxnSpPr>
        </xdr:nvCxnSpPr>
        <xdr:spPr>
          <a:xfrm flipH="1" flipV="1">
            <a:off x="8501158" y="7054406"/>
            <a:ext cx="1521135" cy="12977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23" name="77 CuadroTexto">
            <a:extLst>
              <a:ext uri="{FF2B5EF4-FFF2-40B4-BE49-F238E27FC236}">
                <a16:creationId xmlns:a16="http://schemas.microsoft.com/office/drawing/2014/main" id="{4D680335-1BDA-4FCA-BBAF-BD34DFB0AF66}"/>
              </a:ext>
            </a:extLst>
          </xdr:cNvPr>
          <xdr:cNvSpPr txBox="1"/>
        </xdr:nvSpPr>
        <xdr:spPr>
          <a:xfrm>
            <a:off x="7270602" y="6423022"/>
            <a:ext cx="2478494" cy="318913"/>
          </a:xfrm>
          <a:prstGeom prst="rect">
            <a:avLst/>
          </a:prstGeom>
          <a:grp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4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24" name="85 Conector recto de flecha">
            <a:extLst>
              <a:ext uri="{FF2B5EF4-FFF2-40B4-BE49-F238E27FC236}">
                <a16:creationId xmlns:a16="http://schemas.microsoft.com/office/drawing/2014/main" id="{E2663D23-9606-4FFA-A139-776137636535}"/>
              </a:ext>
            </a:extLst>
          </xdr:cNvPr>
          <xdr:cNvCxnSpPr>
            <a:stCxn id="23" idx="2"/>
            <a:endCxn id="20" idx="0"/>
          </xdr:cNvCxnSpPr>
        </xdr:nvCxnSpPr>
        <xdr:spPr>
          <a:xfrm>
            <a:off x="8509849" y="6741935"/>
            <a:ext cx="0" cy="821729"/>
          </a:xfrm>
          <a:prstGeom prst="straightConnector1">
            <a:avLst/>
          </a:prstGeom>
          <a:grpFill/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10</xdr:col>
      <xdr:colOff>328943</xdr:colOff>
      <xdr:row>39</xdr:row>
      <xdr:rowOff>169538</xdr:rowOff>
    </xdr:from>
    <xdr:to>
      <xdr:col>12</xdr:col>
      <xdr:colOff>1556466</xdr:colOff>
      <xdr:row>39</xdr:row>
      <xdr:rowOff>195140</xdr:rowOff>
    </xdr:to>
    <xdr:cxnSp macro="">
      <xdr:nvCxnSpPr>
        <xdr:cNvPr id="7" name="96 Conector recto de flecha">
          <a:extLst>
            <a:ext uri="{FF2B5EF4-FFF2-40B4-BE49-F238E27FC236}">
              <a16:creationId xmlns:a16="http://schemas.microsoft.com/office/drawing/2014/main" id="{7853D5B0-616F-4694-BD81-5D4604D860E9}"/>
            </a:ext>
          </a:extLst>
        </xdr:cNvPr>
        <xdr:cNvCxnSpPr/>
      </xdr:nvCxnSpPr>
      <xdr:spPr>
        <a:xfrm>
          <a:off x="15378443" y="9519913"/>
          <a:ext cx="2910273" cy="2560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9369AC"/>
          </a:solidFill>
          <a:prstDash val="solid"/>
          <a:tailEnd type="arrow"/>
        </a:ln>
        <a:effectLst/>
      </xdr:spPr>
    </xdr:cxnSp>
    <xdr:clientData/>
  </xdr:twoCellAnchor>
  <xdr:twoCellAnchor>
    <xdr:from>
      <xdr:col>18</xdr:col>
      <xdr:colOff>603068</xdr:colOff>
      <xdr:row>249</xdr:row>
      <xdr:rowOff>141787</xdr:rowOff>
    </xdr:from>
    <xdr:to>
      <xdr:col>20</xdr:col>
      <xdr:colOff>0</xdr:colOff>
      <xdr:row>249</xdr:row>
      <xdr:rowOff>169271</xdr:rowOff>
    </xdr:to>
    <xdr:cxnSp macro="">
      <xdr:nvCxnSpPr>
        <xdr:cNvPr id="46" name="96 Conector recto de flecha">
          <a:extLst>
            <a:ext uri="{FF2B5EF4-FFF2-40B4-BE49-F238E27FC236}">
              <a16:creationId xmlns:a16="http://schemas.microsoft.com/office/drawing/2014/main" id="{7194885E-F8B0-42ED-84FF-380CD68E16EC}"/>
            </a:ext>
          </a:extLst>
        </xdr:cNvPr>
        <xdr:cNvCxnSpPr/>
      </xdr:nvCxnSpPr>
      <xdr:spPr>
        <a:xfrm>
          <a:off x="21537113" y="54575257"/>
          <a:ext cx="856162" cy="33199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rgbClr val="40AEDB"/>
          </a:solidFill>
          <a:prstDash val="solid"/>
          <a:tailEnd type="arrow"/>
        </a:ln>
        <a:effectLst/>
      </xdr:spPr>
    </xdr:cxnSp>
    <xdr:clientData/>
  </xdr:twoCellAnchor>
  <xdr:twoCellAnchor editAs="oneCell">
    <xdr:from>
      <xdr:col>9</xdr:col>
      <xdr:colOff>0</xdr:colOff>
      <xdr:row>0</xdr:row>
      <xdr:rowOff>0</xdr:rowOff>
    </xdr:from>
    <xdr:to>
      <xdr:col>11</xdr:col>
      <xdr:colOff>248113</xdr:colOff>
      <xdr:row>1</xdr:row>
      <xdr:rowOff>53911</xdr:rowOff>
    </xdr:to>
    <xdr:pic>
      <xdr:nvPicPr>
        <xdr:cNvPr id="47" name="Picture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EF5EB-B796-4965-A437-BD897981F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39650" y="0"/>
          <a:ext cx="1939752" cy="638746"/>
        </a:xfrm>
        <a:prstGeom prst="rect">
          <a:avLst/>
        </a:prstGeom>
      </xdr:spPr>
    </xdr:pic>
    <xdr:clientData/>
  </xdr:twoCellAnchor>
  <xdr:twoCellAnchor>
    <xdr:from>
      <xdr:col>7</xdr:col>
      <xdr:colOff>1098808</xdr:colOff>
      <xdr:row>53</xdr:row>
      <xdr:rowOff>214892</xdr:rowOff>
    </xdr:from>
    <xdr:to>
      <xdr:col>12</xdr:col>
      <xdr:colOff>1351048</xdr:colOff>
      <xdr:row>55</xdr:row>
      <xdr:rowOff>179209</xdr:rowOff>
    </xdr:to>
    <xdr:sp macro="" textlink="">
      <xdr:nvSpPr>
        <xdr:cNvPr id="49" name="77 CuadroTexto">
          <a:extLst>
            <a:ext uri="{FF2B5EF4-FFF2-40B4-BE49-F238E27FC236}">
              <a16:creationId xmlns:a16="http://schemas.microsoft.com/office/drawing/2014/main" id="{AA88118D-065F-42E0-AAAD-F79FC96C1626}"/>
            </a:ext>
          </a:extLst>
        </xdr:cNvPr>
        <xdr:cNvSpPr txBox="1"/>
      </xdr:nvSpPr>
      <xdr:spPr>
        <a:xfrm>
          <a:off x="11154487" y="12515749"/>
          <a:ext cx="5395740" cy="590246"/>
        </a:xfrm>
        <a:prstGeom prst="rect">
          <a:avLst/>
        </a:prstGeom>
        <a:solidFill>
          <a:srgbClr val="9369AC"/>
        </a:solidFill>
        <a:ln w="9525" cmpd="sng">
          <a:solidFill>
            <a:srgbClr val="9369AC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QOL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INITIAL SLR: INCEPTION - MAY</a:t>
          </a:r>
          <a:r>
            <a:rPr lang="en-US" sz="1200" b="1" i="0" u="none" strike="noStrike" kern="1200" baseline="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18</a:t>
          </a: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, 2017</a:t>
          </a:r>
        </a:p>
      </xdr:txBody>
    </xdr:sp>
    <xdr:clientData/>
  </xdr:twoCellAnchor>
  <xdr:twoCellAnchor>
    <xdr:from>
      <xdr:col>7</xdr:col>
      <xdr:colOff>588774</xdr:colOff>
      <xdr:row>56</xdr:row>
      <xdr:rowOff>193068</xdr:rowOff>
    </xdr:from>
    <xdr:to>
      <xdr:col>12</xdr:col>
      <xdr:colOff>1569087</xdr:colOff>
      <xdr:row>97</xdr:row>
      <xdr:rowOff>111125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464E62BE-08AE-4DD3-ADA4-F5051A0A63BA}"/>
            </a:ext>
          </a:extLst>
        </xdr:cNvPr>
        <xdr:cNvGrpSpPr/>
      </xdr:nvGrpSpPr>
      <xdr:grpSpPr>
        <a:xfrm>
          <a:off x="11713974" y="13156593"/>
          <a:ext cx="5971413" cy="9471632"/>
          <a:chOff x="7358482" y="1647825"/>
          <a:chExt cx="5801937" cy="7351551"/>
        </a:xfrm>
      </xdr:grpSpPr>
      <xdr:sp macro="" textlink="">
        <xdr:nvSpPr>
          <xdr:cNvPr id="71" name="80 CuadroTexto">
            <a:extLst>
              <a:ext uri="{FF2B5EF4-FFF2-40B4-BE49-F238E27FC236}">
                <a16:creationId xmlns:a16="http://schemas.microsoft.com/office/drawing/2014/main" id="{3AF320D5-5EFE-4F93-89EB-EAEFB2232C8C}"/>
              </a:ext>
            </a:extLst>
          </xdr:cNvPr>
          <xdr:cNvSpPr txBox="1"/>
        </xdr:nvSpPr>
        <xdr:spPr>
          <a:xfrm>
            <a:off x="10613611" y="5104164"/>
            <a:ext cx="2354700" cy="1236574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91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                                3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or Comparator      6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                              74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Verdana" pitchFamily="34" charset="0"/>
              </a:rPr>
              <a:t>Duplicate                                 7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Verdana" pitchFamily="34" charset="0"/>
              </a:rPr>
              <a:t>Non-English.                            1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72" name="93 Conector recto de flecha">
            <a:extLst>
              <a:ext uri="{FF2B5EF4-FFF2-40B4-BE49-F238E27FC236}">
                <a16:creationId xmlns:a16="http://schemas.microsoft.com/office/drawing/2014/main" id="{55B22251-919F-4E2D-B414-169A71905786}"/>
              </a:ext>
            </a:extLst>
          </xdr:cNvPr>
          <xdr:cNvCxnSpPr/>
        </xdr:nvCxnSpPr>
        <xdr:spPr>
          <a:xfrm>
            <a:off x="9097180" y="2940396"/>
            <a:ext cx="1513670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73" name="96 Conector recto de flecha">
            <a:extLst>
              <a:ext uri="{FF2B5EF4-FFF2-40B4-BE49-F238E27FC236}">
                <a16:creationId xmlns:a16="http://schemas.microsoft.com/office/drawing/2014/main" id="{5BCEF99B-ABD6-4652-B1F5-ED8A852E238D}"/>
              </a:ext>
            </a:extLst>
          </xdr:cNvPr>
          <xdr:cNvCxnSpPr>
            <a:endCxn id="71" idx="1"/>
          </xdr:cNvCxnSpPr>
        </xdr:nvCxnSpPr>
        <xdr:spPr>
          <a:xfrm flipV="1">
            <a:off x="9114069" y="5722451"/>
            <a:ext cx="1499542" cy="4943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74" name="85 Conector recto de flecha">
            <a:extLst>
              <a:ext uri="{FF2B5EF4-FFF2-40B4-BE49-F238E27FC236}">
                <a16:creationId xmlns:a16="http://schemas.microsoft.com/office/drawing/2014/main" id="{B1EB4CB9-FD71-471D-981D-04B455BF55C1}"/>
              </a:ext>
            </a:extLst>
          </xdr:cNvPr>
          <xdr:cNvCxnSpPr>
            <a:stCxn id="75" idx="2"/>
            <a:endCxn id="90" idx="0"/>
          </xdr:cNvCxnSpPr>
        </xdr:nvCxnSpPr>
        <xdr:spPr>
          <a:xfrm>
            <a:off x="9103814" y="5125109"/>
            <a:ext cx="0" cy="1297912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75" name="75 CuadroTexto">
            <a:extLst>
              <a:ext uri="{FF2B5EF4-FFF2-40B4-BE49-F238E27FC236}">
                <a16:creationId xmlns:a16="http://schemas.microsoft.com/office/drawing/2014/main" id="{DCF9C8ED-7F55-4B43-AAE8-96F3A564A260}"/>
              </a:ext>
            </a:extLst>
          </xdr:cNvPr>
          <xdr:cNvSpPr txBox="1"/>
        </xdr:nvSpPr>
        <xdr:spPr>
          <a:xfrm>
            <a:off x="7865391" y="4691227"/>
            <a:ext cx="2476846" cy="433881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159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76" name="73 CuadroTexto">
            <a:extLst>
              <a:ext uri="{FF2B5EF4-FFF2-40B4-BE49-F238E27FC236}">
                <a16:creationId xmlns:a16="http://schemas.microsoft.com/office/drawing/2014/main" id="{197BD2C4-8013-4CDC-AE1C-DEFA82E9FDA8}"/>
              </a:ext>
            </a:extLst>
          </xdr:cNvPr>
          <xdr:cNvSpPr txBox="1"/>
        </xdr:nvSpPr>
        <xdr:spPr>
          <a:xfrm>
            <a:off x="7857321" y="1647825"/>
            <a:ext cx="2492986" cy="1016904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5206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respective database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1187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3556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Cochrane = 463</a:t>
            </a:r>
          </a:p>
        </xdr:txBody>
      </xdr:sp>
      <xdr:sp macro="" textlink="">
        <xdr:nvSpPr>
          <xdr:cNvPr id="77" name="74 CuadroTexto">
            <a:extLst>
              <a:ext uri="{FF2B5EF4-FFF2-40B4-BE49-F238E27FC236}">
                <a16:creationId xmlns:a16="http://schemas.microsoft.com/office/drawing/2014/main" id="{E86DE577-A8F6-48F4-803C-9DE5DB479A21}"/>
              </a:ext>
            </a:extLst>
          </xdr:cNvPr>
          <xdr:cNvSpPr txBox="1"/>
        </xdr:nvSpPr>
        <xdr:spPr>
          <a:xfrm>
            <a:off x="10616261" y="2796815"/>
            <a:ext cx="2291265" cy="320606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730 Duplicates excluded</a:t>
            </a:r>
          </a:p>
        </xdr:txBody>
      </xdr:sp>
      <xdr:sp macro="" textlink="">
        <xdr:nvSpPr>
          <xdr:cNvPr id="78" name="75 CuadroTexto">
            <a:extLst>
              <a:ext uri="{FF2B5EF4-FFF2-40B4-BE49-F238E27FC236}">
                <a16:creationId xmlns:a16="http://schemas.microsoft.com/office/drawing/2014/main" id="{0B66FA08-7D0C-469D-A796-C15D7981994F}"/>
              </a:ext>
            </a:extLst>
          </xdr:cNvPr>
          <xdr:cNvSpPr txBox="1"/>
        </xdr:nvSpPr>
        <xdr:spPr>
          <a:xfrm>
            <a:off x="7867255" y="3544899"/>
            <a:ext cx="2473118" cy="449248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4476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79" name="80 CuadroTexto">
            <a:extLst>
              <a:ext uri="{FF2B5EF4-FFF2-40B4-BE49-F238E27FC236}">
                <a16:creationId xmlns:a16="http://schemas.microsoft.com/office/drawing/2014/main" id="{99BF702C-D766-4FBA-A805-E14A3F95A6CD}"/>
              </a:ext>
            </a:extLst>
          </xdr:cNvPr>
          <xdr:cNvSpPr txBox="1"/>
        </xdr:nvSpPr>
        <xdr:spPr>
          <a:xfrm>
            <a:off x="10630732" y="3571038"/>
            <a:ext cx="2529687" cy="1386413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4317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	  1766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or Comparator	    86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1370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1064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                                   8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No abstract 	                           18</a:t>
            </a: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    5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80" name="85 Conector recto de flecha">
            <a:extLst>
              <a:ext uri="{FF2B5EF4-FFF2-40B4-BE49-F238E27FC236}">
                <a16:creationId xmlns:a16="http://schemas.microsoft.com/office/drawing/2014/main" id="{7C3461CF-E722-4D8C-A417-06213BD7E158}"/>
              </a:ext>
            </a:extLst>
          </xdr:cNvPr>
          <xdr:cNvCxnSpPr>
            <a:stCxn id="76" idx="2"/>
            <a:endCxn id="78" idx="0"/>
          </xdr:cNvCxnSpPr>
        </xdr:nvCxnSpPr>
        <xdr:spPr>
          <a:xfrm>
            <a:off x="9103814" y="2664729"/>
            <a:ext cx="0" cy="88017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81" name="87 Conector recto de flecha">
            <a:extLst>
              <a:ext uri="{FF2B5EF4-FFF2-40B4-BE49-F238E27FC236}">
                <a16:creationId xmlns:a16="http://schemas.microsoft.com/office/drawing/2014/main" id="{083CC648-D099-42D9-8A4E-572B03C99DB2}"/>
              </a:ext>
            </a:extLst>
          </xdr:cNvPr>
          <xdr:cNvCxnSpPr>
            <a:stCxn id="78" idx="2"/>
            <a:endCxn id="75" idx="0"/>
          </xdr:cNvCxnSpPr>
        </xdr:nvCxnSpPr>
        <xdr:spPr>
          <a:xfrm>
            <a:off x="9103815" y="3994148"/>
            <a:ext cx="0" cy="69708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82" name="96 Conector recto de flecha">
            <a:extLst>
              <a:ext uri="{FF2B5EF4-FFF2-40B4-BE49-F238E27FC236}">
                <a16:creationId xmlns:a16="http://schemas.microsoft.com/office/drawing/2014/main" id="{A0D3C7A0-8A8A-42C8-ADF6-5F8739D3AF77}"/>
              </a:ext>
            </a:extLst>
          </xdr:cNvPr>
          <xdr:cNvCxnSpPr/>
        </xdr:nvCxnSpPr>
        <xdr:spPr>
          <a:xfrm>
            <a:off x="9107732" y="4262105"/>
            <a:ext cx="1508531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83" name="77 CuadroTexto">
            <a:extLst>
              <a:ext uri="{FF2B5EF4-FFF2-40B4-BE49-F238E27FC236}">
                <a16:creationId xmlns:a16="http://schemas.microsoft.com/office/drawing/2014/main" id="{488B71D1-2DB0-4FB7-BC94-E05BA5A6C5A5}"/>
              </a:ext>
            </a:extLst>
          </xdr:cNvPr>
          <xdr:cNvSpPr txBox="1"/>
        </xdr:nvSpPr>
        <xdr:spPr>
          <a:xfrm>
            <a:off x="7864567" y="7413533"/>
            <a:ext cx="2478494" cy="440990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fontAlgn="auto" latinLnBrk="0" hangingPunct="1"/>
            <a:r>
              <a:rPr lang="es-ES" sz="1200" kern="1200">
                <a:solidFill>
                  <a:sysClr val="windowText" lastClr="000000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68 Records</a:t>
            </a:r>
            <a:r>
              <a:rPr lang="es-ES" sz="1200" kern="1200" baseline="0">
                <a:solidFill>
                  <a:sysClr val="windowText" lastClr="000000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from</a:t>
            </a:r>
            <a:r>
              <a:rPr lang="es-ES" sz="1200" kern="1200">
                <a:solidFill>
                  <a:sysClr val="windowText" lastClr="000000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</a:t>
            </a:r>
            <a:r>
              <a:rPr lang="es-ES" sz="1200" kern="1200" baseline="0">
                <a:solidFill>
                  <a:sysClr val="windowText" lastClr="000000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7 Original studies selected for data extraction</a:t>
            </a:r>
            <a:r>
              <a:rPr lang="es-ES" sz="120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*</a:t>
            </a:r>
          </a:p>
        </xdr:txBody>
      </xdr:sp>
      <xdr:sp macro="" textlink="">
        <xdr:nvSpPr>
          <xdr:cNvPr id="84" name="Rounded Rectangle 86">
            <a:extLst>
              <a:ext uri="{FF2B5EF4-FFF2-40B4-BE49-F238E27FC236}">
                <a16:creationId xmlns:a16="http://schemas.microsoft.com/office/drawing/2014/main" id="{3040043F-A57B-409D-B12E-7CFBCA73FEE9}"/>
              </a:ext>
            </a:extLst>
          </xdr:cNvPr>
          <xdr:cNvSpPr/>
        </xdr:nvSpPr>
        <xdr:spPr>
          <a:xfrm rot="16200000">
            <a:off x="6673711" y="2332597"/>
            <a:ext cx="1731153" cy="361611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Identification</a:t>
            </a:r>
          </a:p>
        </xdr:txBody>
      </xdr:sp>
      <xdr:sp macro="" textlink="">
        <xdr:nvSpPr>
          <xdr:cNvPr id="85" name="Rounded Rectangle 87">
            <a:extLst>
              <a:ext uri="{FF2B5EF4-FFF2-40B4-BE49-F238E27FC236}">
                <a16:creationId xmlns:a16="http://schemas.microsoft.com/office/drawing/2014/main" id="{1CB49CB0-E6BF-4AF0-A836-D581973C582C}"/>
              </a:ext>
            </a:extLst>
          </xdr:cNvPr>
          <xdr:cNvSpPr/>
        </xdr:nvSpPr>
        <xdr:spPr>
          <a:xfrm rot="16200000">
            <a:off x="6942883" y="3831053"/>
            <a:ext cx="1182783" cy="351583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Screening</a:t>
            </a:r>
          </a:p>
        </xdr:txBody>
      </xdr:sp>
      <xdr:sp macro="" textlink="">
        <xdr:nvSpPr>
          <xdr:cNvPr id="86" name="Rounded Rectangle 88">
            <a:extLst>
              <a:ext uri="{FF2B5EF4-FFF2-40B4-BE49-F238E27FC236}">
                <a16:creationId xmlns:a16="http://schemas.microsoft.com/office/drawing/2014/main" id="{41F5909A-65A7-4E6B-8546-362DBA3F611C}"/>
              </a:ext>
            </a:extLst>
          </xdr:cNvPr>
          <xdr:cNvSpPr/>
        </xdr:nvSpPr>
        <xdr:spPr>
          <a:xfrm rot="16200000">
            <a:off x="6711985" y="5302051"/>
            <a:ext cx="1636098" cy="343099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Eligibility</a:t>
            </a:r>
          </a:p>
        </xdr:txBody>
      </xdr:sp>
      <xdr:sp macro="" textlink="">
        <xdr:nvSpPr>
          <xdr:cNvPr id="87" name="Rounded Rectangle 89">
            <a:extLst>
              <a:ext uri="{FF2B5EF4-FFF2-40B4-BE49-F238E27FC236}">
                <a16:creationId xmlns:a16="http://schemas.microsoft.com/office/drawing/2014/main" id="{3EAC1225-E1E2-4190-BA02-2ADA0DB9E1DB}"/>
              </a:ext>
            </a:extLst>
          </xdr:cNvPr>
          <xdr:cNvSpPr/>
        </xdr:nvSpPr>
        <xdr:spPr>
          <a:xfrm rot="16200000">
            <a:off x="6207715" y="7499739"/>
            <a:ext cx="2650411" cy="348863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Included</a:t>
            </a:r>
          </a:p>
        </xdr:txBody>
      </xdr:sp>
      <xdr:sp macro="" textlink="">
        <xdr:nvSpPr>
          <xdr:cNvPr id="88" name="77 CuadroTexto">
            <a:extLst>
              <a:ext uri="{FF2B5EF4-FFF2-40B4-BE49-F238E27FC236}">
                <a16:creationId xmlns:a16="http://schemas.microsoft.com/office/drawing/2014/main" id="{12CF3689-A432-4835-AF51-FE712430B035}"/>
              </a:ext>
            </a:extLst>
          </xdr:cNvPr>
          <xdr:cNvSpPr txBox="1"/>
        </xdr:nvSpPr>
        <xdr:spPr>
          <a:xfrm>
            <a:off x="10628081" y="6783399"/>
            <a:ext cx="2350228" cy="526431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the grey literature yielded 0</a:t>
            </a:r>
            <a:r>
              <a:rPr lang="es-ES" sz="1200" b="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publications</a:t>
            </a:r>
            <a:endParaRPr lang="es-ES" sz="1200" b="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89" name="96 Conector recto de flecha">
            <a:extLst>
              <a:ext uri="{FF2B5EF4-FFF2-40B4-BE49-F238E27FC236}">
                <a16:creationId xmlns:a16="http://schemas.microsoft.com/office/drawing/2014/main" id="{F79A5886-8ADC-46F8-98C0-F224637B393A}"/>
              </a:ext>
            </a:extLst>
          </xdr:cNvPr>
          <xdr:cNvCxnSpPr>
            <a:stCxn id="88" idx="1"/>
          </xdr:cNvCxnSpPr>
        </xdr:nvCxnSpPr>
        <xdr:spPr>
          <a:xfrm flipH="1" flipV="1">
            <a:off x="9090201" y="7031991"/>
            <a:ext cx="1537880" cy="14624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90" name="77 CuadroTexto">
            <a:extLst>
              <a:ext uri="{FF2B5EF4-FFF2-40B4-BE49-F238E27FC236}">
                <a16:creationId xmlns:a16="http://schemas.microsoft.com/office/drawing/2014/main" id="{DECB4453-88D3-43BA-9029-438B6873ED2C}"/>
              </a:ext>
            </a:extLst>
          </xdr:cNvPr>
          <xdr:cNvSpPr txBox="1"/>
        </xdr:nvSpPr>
        <xdr:spPr>
          <a:xfrm>
            <a:off x="7864567" y="6423022"/>
            <a:ext cx="2478494" cy="318913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68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91" name="85 Conector recto de flecha">
            <a:extLst>
              <a:ext uri="{FF2B5EF4-FFF2-40B4-BE49-F238E27FC236}">
                <a16:creationId xmlns:a16="http://schemas.microsoft.com/office/drawing/2014/main" id="{75DE1679-6876-4321-AED2-238B0DA1D481}"/>
              </a:ext>
            </a:extLst>
          </xdr:cNvPr>
          <xdr:cNvCxnSpPr/>
        </xdr:nvCxnSpPr>
        <xdr:spPr>
          <a:xfrm>
            <a:off x="9103815" y="6741935"/>
            <a:ext cx="0" cy="671598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13</xdr:col>
      <xdr:colOff>33656</xdr:colOff>
      <xdr:row>53</xdr:row>
      <xdr:rowOff>201046</xdr:rowOff>
    </xdr:from>
    <xdr:to>
      <xdr:col>19</xdr:col>
      <xdr:colOff>454930</xdr:colOff>
      <xdr:row>55</xdr:row>
      <xdr:rowOff>160524</xdr:rowOff>
    </xdr:to>
    <xdr:sp macro="" textlink="">
      <xdr:nvSpPr>
        <xdr:cNvPr id="51" name="77 CuadroTexto">
          <a:extLst>
            <a:ext uri="{FF2B5EF4-FFF2-40B4-BE49-F238E27FC236}">
              <a16:creationId xmlns:a16="http://schemas.microsoft.com/office/drawing/2014/main" id="{3DEEE95B-862F-4743-B3FB-772DB750E6A2}"/>
            </a:ext>
          </a:extLst>
        </xdr:cNvPr>
        <xdr:cNvSpPr txBox="1"/>
      </xdr:nvSpPr>
      <xdr:spPr>
        <a:xfrm>
          <a:off x="16947335" y="12501903"/>
          <a:ext cx="5483131" cy="58540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QoL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SEP 4, 2020</a:t>
          </a:r>
        </a:p>
      </xdr:txBody>
    </xdr:sp>
    <xdr:clientData/>
  </xdr:twoCellAnchor>
  <xdr:twoCellAnchor>
    <xdr:from>
      <xdr:col>13</xdr:col>
      <xdr:colOff>74679</xdr:colOff>
      <xdr:row>56</xdr:row>
      <xdr:rowOff>174384</xdr:rowOff>
    </xdr:from>
    <xdr:to>
      <xdr:col>20</xdr:col>
      <xdr:colOff>9084</xdr:colOff>
      <xdr:row>90</xdr:row>
      <xdr:rowOff>113158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AFB59B5-C604-43E2-832C-46779F066D1D}"/>
            </a:ext>
          </a:extLst>
        </xdr:cNvPr>
        <xdr:cNvGrpSpPr/>
      </xdr:nvGrpSpPr>
      <xdr:grpSpPr>
        <a:xfrm>
          <a:off x="17857854" y="13137909"/>
          <a:ext cx="5439855" cy="8101699"/>
          <a:chOff x="7422711" y="1647825"/>
          <a:chExt cx="5319765" cy="6284106"/>
        </a:xfrm>
      </xdr:grpSpPr>
      <xdr:sp macro="" textlink="">
        <xdr:nvSpPr>
          <xdr:cNvPr id="54" name="80 CuadroTexto">
            <a:extLst>
              <a:ext uri="{FF2B5EF4-FFF2-40B4-BE49-F238E27FC236}">
                <a16:creationId xmlns:a16="http://schemas.microsoft.com/office/drawing/2014/main" id="{2E335BD1-FF10-4F41-AD95-A63AA6B55DA4}"/>
              </a:ext>
            </a:extLst>
          </xdr:cNvPr>
          <xdr:cNvSpPr txBox="1"/>
        </xdr:nvSpPr>
        <xdr:spPr>
          <a:xfrm>
            <a:off x="10210627" y="5114047"/>
            <a:ext cx="2359461" cy="1239347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52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  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		      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   31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  13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Verdana" pitchFamily="34" charset="0"/>
              </a:rPr>
              <a:t>Duplicate                                   7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55" name="93 Conector recto de flecha">
            <a:extLst>
              <a:ext uri="{FF2B5EF4-FFF2-40B4-BE49-F238E27FC236}">
                <a16:creationId xmlns:a16="http://schemas.microsoft.com/office/drawing/2014/main" id="{2464BBA9-11E9-414B-99C3-8C5693A91E0C}"/>
              </a:ext>
            </a:extLst>
          </xdr:cNvPr>
          <xdr:cNvCxnSpPr/>
        </xdr:nvCxnSpPr>
        <xdr:spPr>
          <a:xfrm>
            <a:off x="8691550" y="2940396"/>
            <a:ext cx="1513670" cy="6003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56" name="96 Conector recto de flecha">
            <a:extLst>
              <a:ext uri="{FF2B5EF4-FFF2-40B4-BE49-F238E27FC236}">
                <a16:creationId xmlns:a16="http://schemas.microsoft.com/office/drawing/2014/main" id="{90AD32CB-CED5-4F70-9BF6-B1FCD32A2278}"/>
              </a:ext>
            </a:extLst>
          </xdr:cNvPr>
          <xdr:cNvCxnSpPr>
            <a:endCxn id="54" idx="1"/>
          </xdr:cNvCxnSpPr>
        </xdr:nvCxnSpPr>
        <xdr:spPr>
          <a:xfrm flipV="1">
            <a:off x="8673128" y="5733721"/>
            <a:ext cx="1537499" cy="9658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57" name="85 Conector recto de flecha">
            <a:extLst>
              <a:ext uri="{FF2B5EF4-FFF2-40B4-BE49-F238E27FC236}">
                <a16:creationId xmlns:a16="http://schemas.microsoft.com/office/drawing/2014/main" id="{E2F55E28-C09C-4112-8122-DD0D22194B16}"/>
              </a:ext>
            </a:extLst>
          </xdr:cNvPr>
          <xdr:cNvCxnSpPr>
            <a:stCxn id="58" idx="2"/>
            <a:endCxn id="69" idx="0"/>
          </xdr:cNvCxnSpPr>
        </xdr:nvCxnSpPr>
        <xdr:spPr>
          <a:xfrm>
            <a:off x="8669204" y="5125108"/>
            <a:ext cx="3" cy="1297914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58" name="75 CuadroTexto">
            <a:extLst>
              <a:ext uri="{FF2B5EF4-FFF2-40B4-BE49-F238E27FC236}">
                <a16:creationId xmlns:a16="http://schemas.microsoft.com/office/drawing/2014/main" id="{26E41901-9D83-4A04-8565-05BCE1244126}"/>
              </a:ext>
            </a:extLst>
          </xdr:cNvPr>
          <xdr:cNvSpPr txBox="1"/>
        </xdr:nvSpPr>
        <xdr:spPr>
          <a:xfrm>
            <a:off x="7430781" y="4691227"/>
            <a:ext cx="2476846" cy="433881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72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59" name="73 CuadroTexto">
            <a:extLst>
              <a:ext uri="{FF2B5EF4-FFF2-40B4-BE49-F238E27FC236}">
                <a16:creationId xmlns:a16="http://schemas.microsoft.com/office/drawing/2014/main" id="{9D5BBFF6-74FF-4A2D-A4A3-254DAE47D73A}"/>
              </a:ext>
            </a:extLst>
          </xdr:cNvPr>
          <xdr:cNvSpPr txBox="1"/>
        </xdr:nvSpPr>
        <xdr:spPr>
          <a:xfrm>
            <a:off x="7422711" y="1647825"/>
            <a:ext cx="2492986" cy="930300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2247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OVID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402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1671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Cochrane = 174</a:t>
            </a:r>
          </a:p>
        </xdr:txBody>
      </xdr:sp>
      <xdr:sp macro="" textlink="">
        <xdr:nvSpPr>
          <xdr:cNvPr id="60" name="74 CuadroTexto">
            <a:extLst>
              <a:ext uri="{FF2B5EF4-FFF2-40B4-BE49-F238E27FC236}">
                <a16:creationId xmlns:a16="http://schemas.microsoft.com/office/drawing/2014/main" id="{B4F65030-02DE-4F70-9F9A-D58445190457}"/>
              </a:ext>
            </a:extLst>
          </xdr:cNvPr>
          <xdr:cNvSpPr txBox="1"/>
        </xdr:nvSpPr>
        <xdr:spPr>
          <a:xfrm>
            <a:off x="10225122" y="2823337"/>
            <a:ext cx="2330478" cy="303337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510 Duplicates excluded</a:t>
            </a:r>
          </a:p>
        </xdr:txBody>
      </xdr:sp>
      <xdr:sp macro="" textlink="">
        <xdr:nvSpPr>
          <xdr:cNvPr id="61" name="75 CuadroTexto">
            <a:extLst>
              <a:ext uri="{FF2B5EF4-FFF2-40B4-BE49-F238E27FC236}">
                <a16:creationId xmlns:a16="http://schemas.microsoft.com/office/drawing/2014/main" id="{61B85236-196F-46F1-9DB8-B667C4583E4D}"/>
              </a:ext>
            </a:extLst>
          </xdr:cNvPr>
          <xdr:cNvSpPr txBox="1"/>
        </xdr:nvSpPr>
        <xdr:spPr>
          <a:xfrm>
            <a:off x="7432645" y="3544899"/>
            <a:ext cx="2473118" cy="449248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1737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62" name="80 CuadroTexto">
            <a:extLst>
              <a:ext uri="{FF2B5EF4-FFF2-40B4-BE49-F238E27FC236}">
                <a16:creationId xmlns:a16="http://schemas.microsoft.com/office/drawing/2014/main" id="{05123418-18E8-4B47-B003-5066AF41A4E0}"/>
              </a:ext>
            </a:extLst>
          </xdr:cNvPr>
          <xdr:cNvSpPr txBox="1"/>
        </xdr:nvSpPr>
        <xdr:spPr>
          <a:xfrm>
            <a:off x="10210626" y="3613785"/>
            <a:ext cx="2531850" cy="1369804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1665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	  1255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or Comparator	        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  403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     7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      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 abstract   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      0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63" name="85 Conector recto de flecha">
            <a:extLst>
              <a:ext uri="{FF2B5EF4-FFF2-40B4-BE49-F238E27FC236}">
                <a16:creationId xmlns:a16="http://schemas.microsoft.com/office/drawing/2014/main" id="{FF631E08-9600-47C4-97B6-1F4373D58E7C}"/>
              </a:ext>
            </a:extLst>
          </xdr:cNvPr>
          <xdr:cNvCxnSpPr>
            <a:stCxn id="59" idx="2"/>
            <a:endCxn id="61" idx="0"/>
          </xdr:cNvCxnSpPr>
        </xdr:nvCxnSpPr>
        <xdr:spPr>
          <a:xfrm>
            <a:off x="8669204" y="2578125"/>
            <a:ext cx="1" cy="966774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64" name="87 Conector recto de flecha">
            <a:extLst>
              <a:ext uri="{FF2B5EF4-FFF2-40B4-BE49-F238E27FC236}">
                <a16:creationId xmlns:a16="http://schemas.microsoft.com/office/drawing/2014/main" id="{D18B3AF3-A6AC-4CEB-BA36-81CF921054BA}"/>
              </a:ext>
            </a:extLst>
          </xdr:cNvPr>
          <xdr:cNvCxnSpPr>
            <a:stCxn id="61" idx="2"/>
            <a:endCxn id="58" idx="0"/>
          </xdr:cNvCxnSpPr>
        </xdr:nvCxnSpPr>
        <xdr:spPr>
          <a:xfrm flipH="1">
            <a:off x="8669204" y="3994148"/>
            <a:ext cx="1" cy="697079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65" name="96 Conector recto de flecha">
            <a:extLst>
              <a:ext uri="{FF2B5EF4-FFF2-40B4-BE49-F238E27FC236}">
                <a16:creationId xmlns:a16="http://schemas.microsoft.com/office/drawing/2014/main" id="{56F5C3D9-98C6-4E4D-A8D5-917354C351BE}"/>
              </a:ext>
            </a:extLst>
          </xdr:cNvPr>
          <xdr:cNvCxnSpPr/>
        </xdr:nvCxnSpPr>
        <xdr:spPr>
          <a:xfrm>
            <a:off x="8675516" y="4345787"/>
            <a:ext cx="1447041" cy="11605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66" name="77 CuadroTexto">
            <a:extLst>
              <a:ext uri="{FF2B5EF4-FFF2-40B4-BE49-F238E27FC236}">
                <a16:creationId xmlns:a16="http://schemas.microsoft.com/office/drawing/2014/main" id="{71C76DB0-6B47-4100-9BA5-BD9D627F070B}"/>
              </a:ext>
            </a:extLst>
          </xdr:cNvPr>
          <xdr:cNvSpPr txBox="1"/>
        </xdr:nvSpPr>
        <xdr:spPr>
          <a:xfrm>
            <a:off x="7429959" y="7480270"/>
            <a:ext cx="2478494" cy="451661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fontAlgn="auto" latinLnBrk="0" hangingPunct="1"/>
            <a:r>
              <a:rPr lang="es-ES" sz="1200" kern="120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88 Records</a:t>
            </a:r>
            <a:r>
              <a:rPr lang="es-ES" sz="120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from</a:t>
            </a:r>
            <a:r>
              <a:rPr lang="es-ES" sz="1200" kern="120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</a:t>
            </a:r>
            <a:r>
              <a:rPr lang="es-ES" sz="120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26 Original studies selected for data extraction</a:t>
            </a:r>
            <a:endParaRPr lang="en-CA" sz="1200">
              <a:effectLst/>
              <a:latin typeface="Helvetica" panose="020B0604020202020204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67" name="77 CuadroTexto">
            <a:extLst>
              <a:ext uri="{FF2B5EF4-FFF2-40B4-BE49-F238E27FC236}">
                <a16:creationId xmlns:a16="http://schemas.microsoft.com/office/drawing/2014/main" id="{555CA3FA-9CE8-4447-B469-762CFFF3F0BD}"/>
              </a:ext>
            </a:extLst>
          </xdr:cNvPr>
          <xdr:cNvSpPr txBox="1"/>
        </xdr:nvSpPr>
        <xdr:spPr>
          <a:xfrm>
            <a:off x="10210630" y="6732699"/>
            <a:ext cx="2354981" cy="657441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grey literature yielded 0 publications</a:t>
            </a:r>
          </a:p>
        </xdr:txBody>
      </xdr:sp>
      <xdr:cxnSp macro="">
        <xdr:nvCxnSpPr>
          <xdr:cNvPr id="68" name="96 Conector recto de flecha">
            <a:extLst>
              <a:ext uri="{FF2B5EF4-FFF2-40B4-BE49-F238E27FC236}">
                <a16:creationId xmlns:a16="http://schemas.microsoft.com/office/drawing/2014/main" id="{21384DC4-4100-4605-8ADE-B7646683677C}"/>
              </a:ext>
            </a:extLst>
          </xdr:cNvPr>
          <xdr:cNvCxnSpPr>
            <a:stCxn id="67" idx="1"/>
          </xdr:cNvCxnSpPr>
        </xdr:nvCxnSpPr>
        <xdr:spPr>
          <a:xfrm flipH="1" flipV="1">
            <a:off x="8662562" y="7054401"/>
            <a:ext cx="1548068" cy="7019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69" name="77 CuadroTexto">
            <a:extLst>
              <a:ext uri="{FF2B5EF4-FFF2-40B4-BE49-F238E27FC236}">
                <a16:creationId xmlns:a16="http://schemas.microsoft.com/office/drawing/2014/main" id="{4368A86D-C54F-41D6-989D-89820A524FCD}"/>
              </a:ext>
            </a:extLst>
          </xdr:cNvPr>
          <xdr:cNvSpPr txBox="1"/>
        </xdr:nvSpPr>
        <xdr:spPr>
          <a:xfrm>
            <a:off x="7429959" y="6423022"/>
            <a:ext cx="2478494" cy="318913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20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70" name="85 Conector recto de flecha">
            <a:extLst>
              <a:ext uri="{FF2B5EF4-FFF2-40B4-BE49-F238E27FC236}">
                <a16:creationId xmlns:a16="http://schemas.microsoft.com/office/drawing/2014/main" id="{2E38C31E-CFB9-4748-928A-A70DEA095215}"/>
              </a:ext>
            </a:extLst>
          </xdr:cNvPr>
          <xdr:cNvCxnSpPr>
            <a:stCxn id="69" idx="2"/>
            <a:endCxn id="66" idx="0"/>
          </xdr:cNvCxnSpPr>
        </xdr:nvCxnSpPr>
        <xdr:spPr>
          <a:xfrm>
            <a:off x="8669206" y="6741935"/>
            <a:ext cx="0" cy="738335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10</xdr:col>
      <xdr:colOff>293489</xdr:colOff>
      <xdr:row>88</xdr:row>
      <xdr:rowOff>111118</xdr:rowOff>
    </xdr:from>
    <xdr:to>
      <xdr:col>12</xdr:col>
      <xdr:colOff>1706408</xdr:colOff>
      <xdr:row>88</xdr:row>
      <xdr:rowOff>114903</xdr:rowOff>
    </xdr:to>
    <xdr:cxnSp macro="">
      <xdr:nvCxnSpPr>
        <xdr:cNvPr id="53" name="96 Conector recto de flecha">
          <a:extLst>
            <a:ext uri="{FF2B5EF4-FFF2-40B4-BE49-F238E27FC236}">
              <a16:creationId xmlns:a16="http://schemas.microsoft.com/office/drawing/2014/main" id="{ACC40CE5-B38A-4319-852B-6CEA3321D8F7}"/>
            </a:ext>
          </a:extLst>
        </xdr:cNvPr>
        <xdr:cNvCxnSpPr/>
      </xdr:nvCxnSpPr>
      <xdr:spPr>
        <a:xfrm flipV="1">
          <a:off x="13805382" y="21215797"/>
          <a:ext cx="3100205" cy="3785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rgbClr val="9369AC"/>
          </a:solidFill>
          <a:prstDash val="solid"/>
          <a:tailEnd type="arrow"/>
        </a:ln>
        <a:effectLst/>
      </xdr:spPr>
    </xdr:cxnSp>
    <xdr:clientData/>
  </xdr:twoCellAnchor>
  <xdr:twoCellAnchor>
    <xdr:from>
      <xdr:col>7</xdr:col>
      <xdr:colOff>1077226</xdr:colOff>
      <xdr:row>100</xdr:row>
      <xdr:rowOff>224104</xdr:rowOff>
    </xdr:from>
    <xdr:to>
      <xdr:col>12</xdr:col>
      <xdr:colOff>1567138</xdr:colOff>
      <xdr:row>102</xdr:row>
      <xdr:rowOff>175106</xdr:rowOff>
    </xdr:to>
    <xdr:sp macro="" textlink="">
      <xdr:nvSpPr>
        <xdr:cNvPr id="93" name="77 CuadroTexto">
          <a:extLst>
            <a:ext uri="{FF2B5EF4-FFF2-40B4-BE49-F238E27FC236}">
              <a16:creationId xmlns:a16="http://schemas.microsoft.com/office/drawing/2014/main" id="{A1070949-9E09-4946-83B0-280FF319BEB3}"/>
            </a:ext>
          </a:extLst>
        </xdr:cNvPr>
        <xdr:cNvSpPr txBox="1"/>
      </xdr:nvSpPr>
      <xdr:spPr>
        <a:xfrm>
          <a:off x="11132905" y="23846104"/>
          <a:ext cx="5633412" cy="576931"/>
        </a:xfrm>
        <a:prstGeom prst="rect">
          <a:avLst/>
        </a:prstGeom>
        <a:solidFill>
          <a:srgbClr val="9369AC"/>
        </a:solidFill>
        <a:ln w="9525" cmpd="sng">
          <a:solidFill>
            <a:srgbClr val="9369AC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Econ Model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INITIAL SLR: INCEPTION - APR 4, 2017</a:t>
          </a:r>
        </a:p>
      </xdr:txBody>
    </xdr:sp>
    <xdr:clientData/>
  </xdr:twoCellAnchor>
  <xdr:twoCellAnchor>
    <xdr:from>
      <xdr:col>7</xdr:col>
      <xdr:colOff>592584</xdr:colOff>
      <xdr:row>103</xdr:row>
      <xdr:rowOff>70550</xdr:rowOff>
    </xdr:from>
    <xdr:to>
      <xdr:col>12</xdr:col>
      <xdr:colOff>1618731</xdr:colOff>
      <xdr:row>146</xdr:row>
      <xdr:rowOff>19034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46B83DB0-D808-4E47-96AF-AAE888B1D509}"/>
            </a:ext>
          </a:extLst>
        </xdr:cNvPr>
        <xdr:cNvGrpSpPr/>
      </xdr:nvGrpSpPr>
      <xdr:grpSpPr>
        <a:xfrm>
          <a:off x="11717784" y="24073550"/>
          <a:ext cx="6017247" cy="9425859"/>
          <a:chOff x="7358482" y="1559957"/>
          <a:chExt cx="6151622" cy="7439419"/>
        </a:xfrm>
      </xdr:grpSpPr>
      <xdr:sp macro="" textlink="">
        <xdr:nvSpPr>
          <xdr:cNvPr id="115" name="80 CuadroTexto">
            <a:extLst>
              <a:ext uri="{FF2B5EF4-FFF2-40B4-BE49-F238E27FC236}">
                <a16:creationId xmlns:a16="http://schemas.microsoft.com/office/drawing/2014/main" id="{B6D7F7B4-BA3B-4AC0-8D8B-414DD2FA3F76}"/>
              </a:ext>
            </a:extLst>
          </xdr:cNvPr>
          <xdr:cNvSpPr txBox="1"/>
        </xdr:nvSpPr>
        <xdr:spPr>
          <a:xfrm>
            <a:off x="10628082" y="5122060"/>
            <a:ext cx="2882022" cy="1378705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62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	   16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or Comparator     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 27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17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  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Discrepancy*                          4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116" name="93 Conector recto de flecha">
            <a:extLst>
              <a:ext uri="{FF2B5EF4-FFF2-40B4-BE49-F238E27FC236}">
                <a16:creationId xmlns:a16="http://schemas.microsoft.com/office/drawing/2014/main" id="{6565F2C3-7F33-41C4-B459-DD299A80258C}"/>
              </a:ext>
            </a:extLst>
          </xdr:cNvPr>
          <xdr:cNvCxnSpPr/>
        </xdr:nvCxnSpPr>
        <xdr:spPr>
          <a:xfrm>
            <a:off x="9097180" y="2940396"/>
            <a:ext cx="1513670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117" name="96 Conector recto de flecha">
            <a:extLst>
              <a:ext uri="{FF2B5EF4-FFF2-40B4-BE49-F238E27FC236}">
                <a16:creationId xmlns:a16="http://schemas.microsoft.com/office/drawing/2014/main" id="{441BAD1D-44DC-4937-8EBC-70E27CF543F1}"/>
              </a:ext>
            </a:extLst>
          </xdr:cNvPr>
          <xdr:cNvCxnSpPr/>
        </xdr:nvCxnSpPr>
        <xdr:spPr>
          <a:xfrm>
            <a:off x="9105022" y="5651208"/>
            <a:ext cx="1523061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118" name="85 Conector recto de flecha">
            <a:extLst>
              <a:ext uri="{FF2B5EF4-FFF2-40B4-BE49-F238E27FC236}">
                <a16:creationId xmlns:a16="http://schemas.microsoft.com/office/drawing/2014/main" id="{7DF536B9-3C96-4074-A663-A951C07A986C}"/>
              </a:ext>
            </a:extLst>
          </xdr:cNvPr>
          <xdr:cNvCxnSpPr>
            <a:stCxn id="119" idx="2"/>
            <a:endCxn id="134" idx="0"/>
          </xdr:cNvCxnSpPr>
        </xdr:nvCxnSpPr>
        <xdr:spPr>
          <a:xfrm>
            <a:off x="9103814" y="5125109"/>
            <a:ext cx="0" cy="1297912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119" name="75 CuadroTexto">
            <a:extLst>
              <a:ext uri="{FF2B5EF4-FFF2-40B4-BE49-F238E27FC236}">
                <a16:creationId xmlns:a16="http://schemas.microsoft.com/office/drawing/2014/main" id="{514C3E02-CCDC-4F21-AB97-5992B99E2E36}"/>
              </a:ext>
            </a:extLst>
          </xdr:cNvPr>
          <xdr:cNvSpPr txBox="1"/>
        </xdr:nvSpPr>
        <xdr:spPr>
          <a:xfrm>
            <a:off x="7865391" y="4691227"/>
            <a:ext cx="2476846" cy="433881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94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20" name="73 CuadroTexto">
            <a:extLst>
              <a:ext uri="{FF2B5EF4-FFF2-40B4-BE49-F238E27FC236}">
                <a16:creationId xmlns:a16="http://schemas.microsoft.com/office/drawing/2014/main" id="{A17121B8-2524-433E-A999-ADCA16EE5144}"/>
              </a:ext>
            </a:extLst>
          </xdr:cNvPr>
          <xdr:cNvSpPr txBox="1"/>
        </xdr:nvSpPr>
        <xdr:spPr>
          <a:xfrm>
            <a:off x="7857321" y="1559957"/>
            <a:ext cx="2492986" cy="1104771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3756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respective database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1445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2237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Cochrane = 68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EconLit = 6</a:t>
            </a:r>
          </a:p>
        </xdr:txBody>
      </xdr:sp>
      <xdr:sp macro="" textlink="">
        <xdr:nvSpPr>
          <xdr:cNvPr id="121" name="74 CuadroTexto">
            <a:extLst>
              <a:ext uri="{FF2B5EF4-FFF2-40B4-BE49-F238E27FC236}">
                <a16:creationId xmlns:a16="http://schemas.microsoft.com/office/drawing/2014/main" id="{77255C41-209D-4488-A0F3-48156EEB5C69}"/>
              </a:ext>
            </a:extLst>
          </xdr:cNvPr>
          <xdr:cNvSpPr txBox="1"/>
        </xdr:nvSpPr>
        <xdr:spPr>
          <a:xfrm>
            <a:off x="10628354" y="2796064"/>
            <a:ext cx="2804382" cy="268199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Duplicates	                         604 </a:t>
            </a:r>
          </a:p>
        </xdr:txBody>
      </xdr:sp>
      <xdr:sp macro="" textlink="">
        <xdr:nvSpPr>
          <xdr:cNvPr id="122" name="75 CuadroTexto">
            <a:extLst>
              <a:ext uri="{FF2B5EF4-FFF2-40B4-BE49-F238E27FC236}">
                <a16:creationId xmlns:a16="http://schemas.microsoft.com/office/drawing/2014/main" id="{A5451F53-B9AC-41E9-9FA7-42C5291D2F2C}"/>
              </a:ext>
            </a:extLst>
          </xdr:cNvPr>
          <xdr:cNvSpPr txBox="1"/>
        </xdr:nvSpPr>
        <xdr:spPr>
          <a:xfrm>
            <a:off x="7867255" y="3544899"/>
            <a:ext cx="2473118" cy="449248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3152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23" name="80 CuadroTexto">
            <a:extLst>
              <a:ext uri="{FF2B5EF4-FFF2-40B4-BE49-F238E27FC236}">
                <a16:creationId xmlns:a16="http://schemas.microsoft.com/office/drawing/2014/main" id="{3968EA68-C5AE-46B9-8098-6CC24110C514}"/>
              </a:ext>
            </a:extLst>
          </xdr:cNvPr>
          <xdr:cNvSpPr txBox="1"/>
        </xdr:nvSpPr>
        <xdr:spPr>
          <a:xfrm>
            <a:off x="10604169" y="3779674"/>
            <a:ext cx="2861687" cy="1186784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3058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                     683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                     755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                   1600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 3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 abstracts                         17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124" name="85 Conector recto de flecha">
            <a:extLst>
              <a:ext uri="{FF2B5EF4-FFF2-40B4-BE49-F238E27FC236}">
                <a16:creationId xmlns:a16="http://schemas.microsoft.com/office/drawing/2014/main" id="{8E8E4B1E-59FF-4DAF-B6D2-5C4ECCD9F241}"/>
              </a:ext>
            </a:extLst>
          </xdr:cNvPr>
          <xdr:cNvCxnSpPr>
            <a:stCxn id="120" idx="2"/>
            <a:endCxn id="122" idx="0"/>
          </xdr:cNvCxnSpPr>
        </xdr:nvCxnSpPr>
        <xdr:spPr>
          <a:xfrm>
            <a:off x="9103814" y="2664729"/>
            <a:ext cx="0" cy="88017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125" name="87 Conector recto de flecha">
            <a:extLst>
              <a:ext uri="{FF2B5EF4-FFF2-40B4-BE49-F238E27FC236}">
                <a16:creationId xmlns:a16="http://schemas.microsoft.com/office/drawing/2014/main" id="{51B8273E-F589-44A8-9F1E-9954A758230A}"/>
              </a:ext>
            </a:extLst>
          </xdr:cNvPr>
          <xdr:cNvCxnSpPr>
            <a:stCxn id="122" idx="2"/>
            <a:endCxn id="119" idx="0"/>
          </xdr:cNvCxnSpPr>
        </xdr:nvCxnSpPr>
        <xdr:spPr>
          <a:xfrm>
            <a:off x="9103815" y="3994148"/>
            <a:ext cx="0" cy="69708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cxnSp macro="">
        <xdr:nvCxnSpPr>
          <xdr:cNvPr id="126" name="96 Conector recto de flecha">
            <a:extLst>
              <a:ext uri="{FF2B5EF4-FFF2-40B4-BE49-F238E27FC236}">
                <a16:creationId xmlns:a16="http://schemas.microsoft.com/office/drawing/2014/main" id="{6E82510E-8E9A-4ABB-BE66-D8F56107F23C}"/>
              </a:ext>
            </a:extLst>
          </xdr:cNvPr>
          <xdr:cNvCxnSpPr/>
        </xdr:nvCxnSpPr>
        <xdr:spPr>
          <a:xfrm>
            <a:off x="9107732" y="4262105"/>
            <a:ext cx="1508531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127" name="77 CuadroTexto">
            <a:extLst>
              <a:ext uri="{FF2B5EF4-FFF2-40B4-BE49-F238E27FC236}">
                <a16:creationId xmlns:a16="http://schemas.microsoft.com/office/drawing/2014/main" id="{DF6D1317-0096-4563-B398-E50A19235938}"/>
              </a:ext>
            </a:extLst>
          </xdr:cNvPr>
          <xdr:cNvSpPr txBox="1"/>
        </xdr:nvSpPr>
        <xdr:spPr>
          <a:xfrm>
            <a:off x="7864567" y="7413533"/>
            <a:ext cx="2478494" cy="439759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t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28 Records from 26 original studies selected</a:t>
            </a:r>
            <a:r>
              <a:rPr lang="es-ES" sz="120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for data extration</a:t>
            </a:r>
            <a:endPara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28" name="Rounded Rectangle 86">
            <a:extLst>
              <a:ext uri="{FF2B5EF4-FFF2-40B4-BE49-F238E27FC236}">
                <a16:creationId xmlns:a16="http://schemas.microsoft.com/office/drawing/2014/main" id="{E95D70C5-20F4-430D-8A57-B1302A60CB4D}"/>
              </a:ext>
            </a:extLst>
          </xdr:cNvPr>
          <xdr:cNvSpPr/>
        </xdr:nvSpPr>
        <xdr:spPr>
          <a:xfrm rot="16200000">
            <a:off x="7000384" y="2005923"/>
            <a:ext cx="1077807" cy="361611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Identification</a:t>
            </a:r>
          </a:p>
        </xdr:txBody>
      </xdr:sp>
      <xdr:sp macro="" textlink="">
        <xdr:nvSpPr>
          <xdr:cNvPr id="129" name="Rounded Rectangle 87">
            <a:extLst>
              <a:ext uri="{FF2B5EF4-FFF2-40B4-BE49-F238E27FC236}">
                <a16:creationId xmlns:a16="http://schemas.microsoft.com/office/drawing/2014/main" id="{4C32A735-1DA2-4351-AB78-FB72160931F9}"/>
              </a:ext>
            </a:extLst>
          </xdr:cNvPr>
          <xdr:cNvSpPr/>
        </xdr:nvSpPr>
        <xdr:spPr>
          <a:xfrm rot="16200000">
            <a:off x="7003144" y="3143862"/>
            <a:ext cx="1062260" cy="351583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Screening</a:t>
            </a:r>
          </a:p>
        </xdr:txBody>
      </xdr:sp>
      <xdr:sp macro="" textlink="">
        <xdr:nvSpPr>
          <xdr:cNvPr id="130" name="Rounded Rectangle 88">
            <a:extLst>
              <a:ext uri="{FF2B5EF4-FFF2-40B4-BE49-F238E27FC236}">
                <a16:creationId xmlns:a16="http://schemas.microsoft.com/office/drawing/2014/main" id="{C1D26323-96EE-45E5-919B-B38DFEB4DDE1}"/>
              </a:ext>
            </a:extLst>
          </xdr:cNvPr>
          <xdr:cNvSpPr/>
        </xdr:nvSpPr>
        <xdr:spPr>
          <a:xfrm rot="16200000">
            <a:off x="6583118" y="4699105"/>
            <a:ext cx="1871607" cy="320872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Eligibility</a:t>
            </a:r>
          </a:p>
        </xdr:txBody>
      </xdr:sp>
      <xdr:sp macro="" textlink="">
        <xdr:nvSpPr>
          <xdr:cNvPr id="131" name="Rounded Rectangle 89">
            <a:extLst>
              <a:ext uri="{FF2B5EF4-FFF2-40B4-BE49-F238E27FC236}">
                <a16:creationId xmlns:a16="http://schemas.microsoft.com/office/drawing/2014/main" id="{4814DB85-67EF-468B-9C48-0BDD131DB12F}"/>
              </a:ext>
            </a:extLst>
          </xdr:cNvPr>
          <xdr:cNvSpPr/>
        </xdr:nvSpPr>
        <xdr:spPr>
          <a:xfrm rot="16200000">
            <a:off x="5973671" y="7278329"/>
            <a:ext cx="3105865" cy="336229"/>
          </a:xfrm>
          <a:prstGeom prst="roundRect">
            <a:avLst/>
          </a:prstGeom>
          <a:solidFill>
            <a:srgbClr val="231F99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solidFill>
                  <a:schemeClr val="bg1"/>
                </a:solidFill>
                <a:latin typeface="Helvetica" charset="0"/>
                <a:ea typeface="Helvetica" charset="0"/>
                <a:cs typeface="Helvetica" charset="0"/>
              </a:rPr>
              <a:t>Included</a:t>
            </a:r>
          </a:p>
        </xdr:txBody>
      </xdr:sp>
      <xdr:sp macro="" textlink="">
        <xdr:nvSpPr>
          <xdr:cNvPr id="132" name="77 CuadroTexto">
            <a:extLst>
              <a:ext uri="{FF2B5EF4-FFF2-40B4-BE49-F238E27FC236}">
                <a16:creationId xmlns:a16="http://schemas.microsoft.com/office/drawing/2014/main" id="{1A2422B5-699F-4177-B727-4E484D6AE3DB}"/>
              </a:ext>
            </a:extLst>
          </xdr:cNvPr>
          <xdr:cNvSpPr txBox="1"/>
        </xdr:nvSpPr>
        <xdr:spPr>
          <a:xfrm>
            <a:off x="10628081" y="6754395"/>
            <a:ext cx="2876550" cy="564649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the grey literature yielded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0 publication</a:t>
            </a:r>
          </a:p>
        </xdr:txBody>
      </xdr:sp>
      <xdr:cxnSp macro="">
        <xdr:nvCxnSpPr>
          <xdr:cNvPr id="133" name="96 Conector recto de flecha">
            <a:extLst>
              <a:ext uri="{FF2B5EF4-FFF2-40B4-BE49-F238E27FC236}">
                <a16:creationId xmlns:a16="http://schemas.microsoft.com/office/drawing/2014/main" id="{704DE57C-736A-4C08-884F-DD94B1166CE7}"/>
              </a:ext>
            </a:extLst>
          </xdr:cNvPr>
          <xdr:cNvCxnSpPr>
            <a:stCxn id="132" idx="1"/>
          </xdr:cNvCxnSpPr>
        </xdr:nvCxnSpPr>
        <xdr:spPr>
          <a:xfrm flipH="1">
            <a:off x="9080021" y="7036720"/>
            <a:ext cx="1548061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  <xdr:sp macro="" textlink="">
        <xdr:nvSpPr>
          <xdr:cNvPr id="134" name="77 CuadroTexto">
            <a:extLst>
              <a:ext uri="{FF2B5EF4-FFF2-40B4-BE49-F238E27FC236}">
                <a16:creationId xmlns:a16="http://schemas.microsoft.com/office/drawing/2014/main" id="{E1B81D54-8757-4111-9607-BBD66908766D}"/>
              </a:ext>
            </a:extLst>
          </xdr:cNvPr>
          <xdr:cNvSpPr txBox="1"/>
        </xdr:nvSpPr>
        <xdr:spPr>
          <a:xfrm>
            <a:off x="7864567" y="6423022"/>
            <a:ext cx="2478494" cy="318913"/>
          </a:xfrm>
          <a:prstGeom prst="rect">
            <a:avLst/>
          </a:prstGeom>
          <a:noFill/>
          <a:ln w="28575" cmpd="sng">
            <a:solidFill>
              <a:srgbClr val="9369AC"/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28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135" name="85 Conector recto de flecha">
            <a:extLst>
              <a:ext uri="{FF2B5EF4-FFF2-40B4-BE49-F238E27FC236}">
                <a16:creationId xmlns:a16="http://schemas.microsoft.com/office/drawing/2014/main" id="{0C9310DE-0418-4B9D-B942-41D6082FE49D}"/>
              </a:ext>
            </a:extLst>
          </xdr:cNvPr>
          <xdr:cNvCxnSpPr>
            <a:stCxn id="134" idx="2"/>
            <a:endCxn id="127" idx="0"/>
          </xdr:cNvCxnSpPr>
        </xdr:nvCxnSpPr>
        <xdr:spPr>
          <a:xfrm>
            <a:off x="9103814" y="6741935"/>
            <a:ext cx="0" cy="671598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rgbClr val="9369AC"/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12</xdr:col>
      <xdr:colOff>1668851</xdr:colOff>
      <xdr:row>100</xdr:row>
      <xdr:rowOff>210571</xdr:rowOff>
    </xdr:from>
    <xdr:to>
      <xdr:col>20</xdr:col>
      <xdr:colOff>201732</xdr:colOff>
      <xdr:row>102</xdr:row>
      <xdr:rowOff>156844</xdr:rowOff>
    </xdr:to>
    <xdr:sp macro="" textlink="">
      <xdr:nvSpPr>
        <xdr:cNvPr id="95" name="77 CuadroTexto">
          <a:extLst>
            <a:ext uri="{FF2B5EF4-FFF2-40B4-BE49-F238E27FC236}">
              <a16:creationId xmlns:a16="http://schemas.microsoft.com/office/drawing/2014/main" id="{E46FCADF-AE98-40B5-91BB-7F6E97149072}"/>
            </a:ext>
          </a:extLst>
        </xdr:cNvPr>
        <xdr:cNvSpPr txBox="1"/>
      </xdr:nvSpPr>
      <xdr:spPr>
        <a:xfrm>
          <a:off x="16868030" y="23832571"/>
          <a:ext cx="5921559" cy="57220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Econ Model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SEP 4, 2020</a:t>
          </a:r>
        </a:p>
      </xdr:txBody>
    </xdr:sp>
    <xdr:clientData/>
  </xdr:twoCellAnchor>
  <xdr:twoCellAnchor>
    <xdr:from>
      <xdr:col>13</xdr:col>
      <xdr:colOff>135629</xdr:colOff>
      <xdr:row>103</xdr:row>
      <xdr:rowOff>165788</xdr:rowOff>
    </xdr:from>
    <xdr:to>
      <xdr:col>20</xdr:col>
      <xdr:colOff>175010</xdr:colOff>
      <xdr:row>145</xdr:row>
      <xdr:rowOff>149825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24712C44-BF94-4188-A153-85B9A1D10E7D}"/>
            </a:ext>
          </a:extLst>
        </xdr:cNvPr>
        <xdr:cNvGrpSpPr/>
      </xdr:nvGrpSpPr>
      <xdr:grpSpPr>
        <a:xfrm>
          <a:off x="17918804" y="24168788"/>
          <a:ext cx="5544831" cy="9261387"/>
          <a:chOff x="7795007" y="1647825"/>
          <a:chExt cx="5703274" cy="7306618"/>
        </a:xfrm>
      </xdr:grpSpPr>
      <xdr:sp macro="" textlink="">
        <xdr:nvSpPr>
          <xdr:cNvPr id="98" name="80 CuadroTexto">
            <a:extLst>
              <a:ext uri="{FF2B5EF4-FFF2-40B4-BE49-F238E27FC236}">
                <a16:creationId xmlns:a16="http://schemas.microsoft.com/office/drawing/2014/main" id="{C8DA3439-A636-41AF-A2DD-4661EC64DFC0}"/>
              </a:ext>
            </a:extLst>
          </xdr:cNvPr>
          <xdr:cNvSpPr txBox="1"/>
        </xdr:nvSpPr>
        <xdr:spPr>
          <a:xfrm>
            <a:off x="10616259" y="5189643"/>
            <a:ext cx="2882022" cy="1165489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99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	   32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or Comparator   11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 28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  9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 19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Non-English                             0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9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Verdana" pitchFamily="34" charset="0"/>
                <a:ea typeface="Verdana" pitchFamily="34" charset="0"/>
                <a:cs typeface="Verdana" pitchFamily="34" charset="0"/>
              </a:rPr>
              <a:t>
                  </a:t>
            </a:r>
          </a:p>
        </xdr:txBody>
      </xdr:sp>
      <xdr:cxnSp macro="">
        <xdr:nvCxnSpPr>
          <xdr:cNvPr id="99" name="93 Conector recto de flecha">
            <a:extLst>
              <a:ext uri="{FF2B5EF4-FFF2-40B4-BE49-F238E27FC236}">
                <a16:creationId xmlns:a16="http://schemas.microsoft.com/office/drawing/2014/main" id="{9FFCC113-7F27-4624-84DE-19EE1C41AFD3}"/>
              </a:ext>
            </a:extLst>
          </xdr:cNvPr>
          <xdr:cNvCxnSpPr/>
        </xdr:nvCxnSpPr>
        <xdr:spPr>
          <a:xfrm>
            <a:off x="9097180" y="2940396"/>
            <a:ext cx="1513670" cy="6003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00" name="96 Conector recto de flecha">
            <a:extLst>
              <a:ext uri="{FF2B5EF4-FFF2-40B4-BE49-F238E27FC236}">
                <a16:creationId xmlns:a16="http://schemas.microsoft.com/office/drawing/2014/main" id="{0FD8DA60-2563-4565-9AA5-A7698E581332}"/>
              </a:ext>
            </a:extLst>
          </xdr:cNvPr>
          <xdr:cNvCxnSpPr/>
        </xdr:nvCxnSpPr>
        <xdr:spPr>
          <a:xfrm>
            <a:off x="9093200" y="5699004"/>
            <a:ext cx="1523060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01" name="85 Conector recto de flecha">
            <a:extLst>
              <a:ext uri="{FF2B5EF4-FFF2-40B4-BE49-F238E27FC236}">
                <a16:creationId xmlns:a16="http://schemas.microsoft.com/office/drawing/2014/main" id="{92FBB29C-405E-47EB-8EA8-97C83FC7F870}"/>
              </a:ext>
            </a:extLst>
          </xdr:cNvPr>
          <xdr:cNvCxnSpPr>
            <a:stCxn id="102" idx="2"/>
            <a:endCxn id="113" idx="0"/>
          </xdr:cNvCxnSpPr>
        </xdr:nvCxnSpPr>
        <xdr:spPr>
          <a:xfrm>
            <a:off x="9103814" y="5125109"/>
            <a:ext cx="0" cy="1297912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102" name="75 CuadroTexto">
            <a:extLst>
              <a:ext uri="{FF2B5EF4-FFF2-40B4-BE49-F238E27FC236}">
                <a16:creationId xmlns:a16="http://schemas.microsoft.com/office/drawing/2014/main" id="{C46D0DA7-2EAF-4013-BCB5-322868CCAFDB}"/>
              </a:ext>
            </a:extLst>
          </xdr:cNvPr>
          <xdr:cNvSpPr txBox="1"/>
        </xdr:nvSpPr>
        <xdr:spPr>
          <a:xfrm>
            <a:off x="7865391" y="4691227"/>
            <a:ext cx="2476846" cy="433881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140 Records selected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Full Text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03" name="73 CuadroTexto">
            <a:extLst>
              <a:ext uri="{FF2B5EF4-FFF2-40B4-BE49-F238E27FC236}">
                <a16:creationId xmlns:a16="http://schemas.microsoft.com/office/drawing/2014/main" id="{CFB1232C-C658-4929-B130-02A1345056FF}"/>
              </a:ext>
            </a:extLst>
          </xdr:cNvPr>
          <xdr:cNvSpPr txBox="1"/>
        </xdr:nvSpPr>
        <xdr:spPr>
          <a:xfrm>
            <a:off x="7857321" y="1647825"/>
            <a:ext cx="2492986" cy="930300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1939 Records identified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through OVID search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Medline = 613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EMBASE = 1324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EconLit = 2</a:t>
            </a:r>
          </a:p>
        </xdr:txBody>
      </xdr:sp>
      <xdr:sp macro="" textlink="">
        <xdr:nvSpPr>
          <xdr:cNvPr id="104" name="74 CuadroTexto">
            <a:extLst>
              <a:ext uri="{FF2B5EF4-FFF2-40B4-BE49-F238E27FC236}">
                <a16:creationId xmlns:a16="http://schemas.microsoft.com/office/drawing/2014/main" id="{55283CF0-F29C-4E8C-9088-ED6D91C490A0}"/>
              </a:ext>
            </a:extLst>
          </xdr:cNvPr>
          <xdr:cNvSpPr txBox="1"/>
        </xdr:nvSpPr>
        <xdr:spPr>
          <a:xfrm>
            <a:off x="10604157" y="2809605"/>
            <a:ext cx="2575846" cy="244662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i="0" kern="1200" baseline="0">
                <a:solidFill>
                  <a:schemeClr val="tx1"/>
                </a:solidFill>
                <a:effectLst/>
                <a:latin typeface="Helvetica" panose="020B0604020202020204" pitchFamily="34" charset="0"/>
                <a:ea typeface="+mn-ea"/>
                <a:cs typeface="Helvetica" panose="020B0604020202020204" pitchFamily="34" charset="0"/>
              </a:rPr>
              <a:t> Duplicates		357 </a:t>
            </a:r>
          </a:p>
        </xdr:txBody>
      </xdr:sp>
      <xdr:sp macro="" textlink="">
        <xdr:nvSpPr>
          <xdr:cNvPr id="105" name="75 CuadroTexto">
            <a:extLst>
              <a:ext uri="{FF2B5EF4-FFF2-40B4-BE49-F238E27FC236}">
                <a16:creationId xmlns:a16="http://schemas.microsoft.com/office/drawing/2014/main" id="{C056A83F-340B-4AE5-B6E8-8B932DEBFF71}"/>
              </a:ext>
            </a:extLst>
          </xdr:cNvPr>
          <xdr:cNvSpPr txBox="1"/>
        </xdr:nvSpPr>
        <xdr:spPr>
          <a:xfrm>
            <a:off x="7867255" y="3544899"/>
            <a:ext cx="2473118" cy="449248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1582 Records selected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for Abstract Review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06" name="80 CuadroTexto">
            <a:extLst>
              <a:ext uri="{FF2B5EF4-FFF2-40B4-BE49-F238E27FC236}">
                <a16:creationId xmlns:a16="http://schemas.microsoft.com/office/drawing/2014/main" id="{651CEF45-F995-4ADC-9ED1-3D2F16CFA49D}"/>
              </a:ext>
            </a:extLst>
          </xdr:cNvPr>
          <xdr:cNvSpPr txBox="1"/>
        </xdr:nvSpPr>
        <xdr:spPr>
          <a:xfrm>
            <a:off x="10616259" y="3827020"/>
            <a:ext cx="2861687" cy="1214484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1557 Records excluded: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Population		  965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Intervention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Outcomes		  463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Study Design 	    14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Duplicates                                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No abstract                               0</a:t>
            </a:r>
            <a:endPara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cxnSp macro="">
        <xdr:nvCxnSpPr>
          <xdr:cNvPr id="107" name="85 Conector recto de flecha">
            <a:extLst>
              <a:ext uri="{FF2B5EF4-FFF2-40B4-BE49-F238E27FC236}">
                <a16:creationId xmlns:a16="http://schemas.microsoft.com/office/drawing/2014/main" id="{365FFA9B-490C-4D6E-AA0F-098E1B965E83}"/>
              </a:ext>
            </a:extLst>
          </xdr:cNvPr>
          <xdr:cNvCxnSpPr>
            <a:stCxn id="103" idx="2"/>
            <a:endCxn id="105" idx="0"/>
          </xdr:cNvCxnSpPr>
        </xdr:nvCxnSpPr>
        <xdr:spPr>
          <a:xfrm>
            <a:off x="9103814" y="2578125"/>
            <a:ext cx="1" cy="966774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08" name="87 Conector recto de flecha">
            <a:extLst>
              <a:ext uri="{FF2B5EF4-FFF2-40B4-BE49-F238E27FC236}">
                <a16:creationId xmlns:a16="http://schemas.microsoft.com/office/drawing/2014/main" id="{58D5D209-700D-43C1-A4BB-6C2602082901}"/>
              </a:ext>
            </a:extLst>
          </xdr:cNvPr>
          <xdr:cNvCxnSpPr>
            <a:stCxn id="105" idx="2"/>
            <a:endCxn id="102" idx="0"/>
          </xdr:cNvCxnSpPr>
        </xdr:nvCxnSpPr>
        <xdr:spPr>
          <a:xfrm>
            <a:off x="9103815" y="3994148"/>
            <a:ext cx="0" cy="69708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cxnSp macro="">
        <xdr:nvCxnSpPr>
          <xdr:cNvPr id="109" name="96 Conector recto de flecha">
            <a:extLst>
              <a:ext uri="{FF2B5EF4-FFF2-40B4-BE49-F238E27FC236}">
                <a16:creationId xmlns:a16="http://schemas.microsoft.com/office/drawing/2014/main" id="{4814C5B8-B172-4C79-9AE1-E4CDBF9F01BC}"/>
              </a:ext>
            </a:extLst>
          </xdr:cNvPr>
          <xdr:cNvCxnSpPr/>
        </xdr:nvCxnSpPr>
        <xdr:spPr>
          <a:xfrm flipV="1">
            <a:off x="9099333" y="4260767"/>
            <a:ext cx="1516926" cy="3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110" name="77 CuadroTexto">
            <a:extLst>
              <a:ext uri="{FF2B5EF4-FFF2-40B4-BE49-F238E27FC236}">
                <a16:creationId xmlns:a16="http://schemas.microsoft.com/office/drawing/2014/main" id="{DD09CABA-3C32-4472-8FE6-4116EC2CCCE1}"/>
              </a:ext>
            </a:extLst>
          </xdr:cNvPr>
          <xdr:cNvSpPr txBox="1"/>
        </xdr:nvSpPr>
        <xdr:spPr>
          <a:xfrm>
            <a:off x="7795007" y="8501796"/>
            <a:ext cx="2637316" cy="452647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74</a:t>
            </a:r>
            <a:r>
              <a:rPr lang="es-ES" sz="120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 </a:t>
            </a: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Records from 72 original studies selected for data exraction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sp macro="" textlink="">
        <xdr:nvSpPr>
          <xdr:cNvPr id="111" name="77 CuadroTexto">
            <a:extLst>
              <a:ext uri="{FF2B5EF4-FFF2-40B4-BE49-F238E27FC236}">
                <a16:creationId xmlns:a16="http://schemas.microsoft.com/office/drawing/2014/main" id="{5D34D0D8-9EEC-4147-9D69-C0D87E346AB1}"/>
              </a:ext>
            </a:extLst>
          </xdr:cNvPr>
          <xdr:cNvSpPr txBox="1"/>
        </xdr:nvSpPr>
        <xdr:spPr>
          <a:xfrm>
            <a:off x="10616259" y="6732699"/>
            <a:ext cx="2876550" cy="657441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Supplementary search of grey literature yielded 5 publications: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0" kern="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4 HTA reviews, 1 congress abstract</a:t>
            </a:r>
          </a:p>
        </xdr:txBody>
      </xdr:sp>
      <xdr:cxnSp macro="">
        <xdr:nvCxnSpPr>
          <xdr:cNvPr id="112" name="96 Conector recto de flecha">
            <a:extLst>
              <a:ext uri="{FF2B5EF4-FFF2-40B4-BE49-F238E27FC236}">
                <a16:creationId xmlns:a16="http://schemas.microsoft.com/office/drawing/2014/main" id="{AE3B5634-CC11-4738-BFD9-C974D8383E2B}"/>
              </a:ext>
            </a:extLst>
          </xdr:cNvPr>
          <xdr:cNvCxnSpPr>
            <a:stCxn id="111" idx="1"/>
          </xdr:cNvCxnSpPr>
        </xdr:nvCxnSpPr>
        <xdr:spPr>
          <a:xfrm flipH="1" flipV="1">
            <a:off x="9068195" y="7054400"/>
            <a:ext cx="1548064" cy="0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  <xdr:sp macro="" textlink="">
        <xdr:nvSpPr>
          <xdr:cNvPr id="113" name="77 CuadroTexto">
            <a:extLst>
              <a:ext uri="{FF2B5EF4-FFF2-40B4-BE49-F238E27FC236}">
                <a16:creationId xmlns:a16="http://schemas.microsoft.com/office/drawing/2014/main" id="{4F6B0968-3BDE-479A-83CD-8F1B48E5B4FD}"/>
              </a:ext>
            </a:extLst>
          </xdr:cNvPr>
          <xdr:cNvSpPr txBox="1"/>
        </xdr:nvSpPr>
        <xdr:spPr>
          <a:xfrm>
            <a:off x="7864567" y="6423022"/>
            <a:ext cx="2478494" cy="318913"/>
          </a:xfrm>
          <a:prstGeom prst="rect">
            <a:avLst/>
          </a:prstGeom>
          <a:noFill/>
          <a:ln w="28575" cmpd="sng">
            <a:solidFill>
              <a:schemeClr val="accent6">
                <a:lumMod val="60000"/>
                <a:lumOff val="40000"/>
              </a:schemeClr>
            </a:solidFill>
          </a:ln>
          <a:effectLst/>
        </xdr:spPr>
        <xdr:txBody>
          <a:bodyPr wrap="square" rtlCol="0" anchor="ctr" anchorCtr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kern="0">
                <a:solidFill>
                  <a:sysClr val="windowText" lastClr="000000"/>
                </a:solidFill>
                <a:latin typeface="Helvetica" panose="020B0604020202020204" pitchFamily="34" charset="0"/>
                <a:ea typeface="Verdana" pitchFamily="34" charset="0"/>
                <a:cs typeface="Helvetica" panose="020B0604020202020204" pitchFamily="34" charset="0"/>
              </a:rPr>
              <a:t>41 Records selected </a:t>
            </a:r>
            <a:endPara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endParaRPr>
          </a:p>
        </xdr:txBody>
      </xdr:sp>
      <xdr:cxnSp macro="">
        <xdr:nvCxnSpPr>
          <xdr:cNvPr id="114" name="85 Conector recto de flecha">
            <a:extLst>
              <a:ext uri="{FF2B5EF4-FFF2-40B4-BE49-F238E27FC236}">
                <a16:creationId xmlns:a16="http://schemas.microsoft.com/office/drawing/2014/main" id="{379E1020-019C-4F8F-9EE4-A5BD7FFD93A1}"/>
              </a:ext>
            </a:extLst>
          </xdr:cNvPr>
          <xdr:cNvCxnSpPr>
            <a:stCxn id="113" idx="2"/>
            <a:endCxn id="110" idx="0"/>
          </xdr:cNvCxnSpPr>
        </xdr:nvCxnSpPr>
        <xdr:spPr>
          <a:xfrm>
            <a:off x="9103814" y="6741935"/>
            <a:ext cx="9852" cy="1759861"/>
          </a:xfrm>
          <a:prstGeom prst="straightConnector1">
            <a:avLst/>
          </a:prstGeom>
          <a:solidFill>
            <a:srgbClr val="5D2F82"/>
          </a:solidFill>
          <a:ln w="28575" cap="flat" cmpd="sng" algn="ctr">
            <a:solidFill>
              <a:schemeClr val="accent6">
                <a:lumMod val="60000"/>
                <a:lumOff val="40000"/>
              </a:scheme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10</xdr:col>
      <xdr:colOff>139062</xdr:colOff>
      <xdr:row>138</xdr:row>
      <xdr:rowOff>151745</xdr:rowOff>
    </xdr:from>
    <xdr:to>
      <xdr:col>14</xdr:col>
      <xdr:colOff>588145</xdr:colOff>
      <xdr:row>138</xdr:row>
      <xdr:rowOff>151746</xdr:rowOff>
    </xdr:to>
    <xdr:cxnSp macro="">
      <xdr:nvCxnSpPr>
        <xdr:cNvPr id="97" name="96 Conector recto de flecha">
          <a:extLst>
            <a:ext uri="{FF2B5EF4-FFF2-40B4-BE49-F238E27FC236}">
              <a16:creationId xmlns:a16="http://schemas.microsoft.com/office/drawing/2014/main" id="{E9461A37-5E5C-4989-A8BC-D355E5E7964D}"/>
            </a:ext>
          </a:extLst>
        </xdr:cNvPr>
        <xdr:cNvCxnSpPr/>
      </xdr:nvCxnSpPr>
      <xdr:spPr>
        <a:xfrm flipV="1">
          <a:off x="13650955" y="32373459"/>
          <a:ext cx="4694511" cy="1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rgbClr val="9369AC"/>
          </a:solidFill>
          <a:prstDash val="solid"/>
          <a:tailEnd type="arrow"/>
        </a:ln>
        <a:effectLst/>
      </xdr:spPr>
    </xdr:cxnSp>
    <xdr:clientData/>
  </xdr:twoCellAnchor>
  <xdr:twoCellAnchor>
    <xdr:from>
      <xdr:col>26</xdr:col>
      <xdr:colOff>762000</xdr:colOff>
      <xdr:row>207</xdr:row>
      <xdr:rowOff>69941</xdr:rowOff>
    </xdr:from>
    <xdr:to>
      <xdr:col>28</xdr:col>
      <xdr:colOff>0</xdr:colOff>
      <xdr:row>207</xdr:row>
      <xdr:rowOff>87410</xdr:rowOff>
    </xdr:to>
    <xdr:cxnSp macro="">
      <xdr:nvCxnSpPr>
        <xdr:cNvPr id="136" name="96 Conector recto de flecha">
          <a:extLst>
            <a:ext uri="{FF2B5EF4-FFF2-40B4-BE49-F238E27FC236}">
              <a16:creationId xmlns:a16="http://schemas.microsoft.com/office/drawing/2014/main" id="{53439DE6-B7C5-4E59-B909-06004B5B99CD}"/>
            </a:ext>
          </a:extLst>
        </xdr:cNvPr>
        <xdr:cNvCxnSpPr/>
      </xdr:nvCxnSpPr>
      <xdr:spPr>
        <a:xfrm flipV="1">
          <a:off x="27832050" y="45749936"/>
          <a:ext cx="695325" cy="21279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rgbClr val="40AEDB"/>
          </a:solidFill>
          <a:prstDash val="solid"/>
          <a:tailEnd type="arrow"/>
        </a:ln>
        <a:effectLst/>
      </xdr:spPr>
    </xdr:cxnSp>
    <xdr:clientData/>
  </xdr:twoCellAnchor>
  <xdr:twoCellAnchor>
    <xdr:from>
      <xdr:col>26</xdr:col>
      <xdr:colOff>603068</xdr:colOff>
      <xdr:row>249</xdr:row>
      <xdr:rowOff>141787</xdr:rowOff>
    </xdr:from>
    <xdr:to>
      <xdr:col>28</xdr:col>
      <xdr:colOff>0</xdr:colOff>
      <xdr:row>249</xdr:row>
      <xdr:rowOff>169271</xdr:rowOff>
    </xdr:to>
    <xdr:cxnSp macro="">
      <xdr:nvCxnSpPr>
        <xdr:cNvPr id="137" name="96 Conector recto de flecha">
          <a:extLst>
            <a:ext uri="{FF2B5EF4-FFF2-40B4-BE49-F238E27FC236}">
              <a16:creationId xmlns:a16="http://schemas.microsoft.com/office/drawing/2014/main" id="{E2557CFD-A01D-4304-834E-4546DD67B862}"/>
            </a:ext>
          </a:extLst>
        </xdr:cNvPr>
        <xdr:cNvCxnSpPr/>
      </xdr:nvCxnSpPr>
      <xdr:spPr>
        <a:xfrm>
          <a:off x="27671213" y="54575257"/>
          <a:ext cx="856162" cy="33199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rgbClr val="40AEDB"/>
          </a:solidFill>
          <a:prstDash val="solid"/>
          <a:tailEnd type="arrow"/>
        </a:ln>
        <a:effectLst/>
      </xdr:spPr>
    </xdr:cxnSp>
    <xdr:clientData/>
  </xdr:twoCellAnchor>
  <xdr:twoCellAnchor>
    <xdr:from>
      <xdr:col>19</xdr:col>
      <xdr:colOff>516874</xdr:colOff>
      <xdr:row>3</xdr:row>
      <xdr:rowOff>215653</xdr:rowOff>
    </xdr:from>
    <xdr:to>
      <xdr:col>26</xdr:col>
      <xdr:colOff>628310</xdr:colOff>
      <xdr:row>4</xdr:row>
      <xdr:rowOff>305435</xdr:rowOff>
    </xdr:to>
    <xdr:sp macro="" textlink="">
      <xdr:nvSpPr>
        <xdr:cNvPr id="138" name="77 CuadroTexto">
          <a:extLst>
            <a:ext uri="{FF2B5EF4-FFF2-40B4-BE49-F238E27FC236}">
              <a16:creationId xmlns:a16="http://schemas.microsoft.com/office/drawing/2014/main" id="{2B61A566-650D-456F-8A2C-093570D72F46}"/>
            </a:ext>
          </a:extLst>
        </xdr:cNvPr>
        <xdr:cNvSpPr txBox="1"/>
      </xdr:nvSpPr>
      <xdr:spPr>
        <a:xfrm>
          <a:off x="24011874" y="1279278"/>
          <a:ext cx="5366061" cy="550157"/>
        </a:xfrm>
        <a:prstGeom prst="rect">
          <a:avLst/>
        </a:prstGeom>
        <a:solidFill>
          <a:srgbClr val="4EC9F5"/>
        </a:solidFill>
        <a:ln w="952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CLINICAL PRISMA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MAY</a:t>
          </a:r>
          <a:r>
            <a:rPr lang="en-US" sz="1200" b="1" i="0" u="none" strike="noStrike" kern="1200" baseline="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10</a:t>
          </a: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, 2021</a:t>
          </a:r>
        </a:p>
      </xdr:txBody>
    </xdr:sp>
    <xdr:clientData/>
  </xdr:twoCellAnchor>
  <xdr:twoCellAnchor>
    <xdr:from>
      <xdr:col>23</xdr:col>
      <xdr:colOff>734188</xdr:colOff>
      <xdr:row>26</xdr:row>
      <xdr:rowOff>186905</xdr:rowOff>
    </xdr:from>
    <xdr:to>
      <xdr:col>26</xdr:col>
      <xdr:colOff>562950</xdr:colOff>
      <xdr:row>32</xdr:row>
      <xdr:rowOff>301925</xdr:rowOff>
    </xdr:to>
    <xdr:sp macro="" textlink="">
      <xdr:nvSpPr>
        <xdr:cNvPr id="139" name="80 CuadroTexto">
          <a:extLst>
            <a:ext uri="{FF2B5EF4-FFF2-40B4-BE49-F238E27FC236}">
              <a16:creationId xmlns:a16="http://schemas.microsoft.com/office/drawing/2014/main" id="{54C6F479-3FA3-4B7A-A4B2-B3E12615F2B3}"/>
            </a:ext>
          </a:extLst>
        </xdr:cNvPr>
        <xdr:cNvSpPr txBox="1"/>
      </xdr:nvSpPr>
      <xdr:spPr>
        <a:xfrm>
          <a:off x="25262968" y="6882980"/>
          <a:ext cx="2368127" cy="1191345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23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Population                            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Intervention/comparator       11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Outcomes	                        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                       11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Duplocates                             0</a:t>
          </a: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rPr>
            <a:t>
                  </a:t>
          </a:r>
        </a:p>
      </xdr:txBody>
    </xdr:sp>
    <xdr:clientData/>
  </xdr:twoCellAnchor>
  <xdr:twoCellAnchor>
    <xdr:from>
      <xdr:col>21</xdr:col>
      <xdr:colOff>818401</xdr:colOff>
      <xdr:row>13</xdr:row>
      <xdr:rowOff>102898</xdr:rowOff>
    </xdr:from>
    <xdr:to>
      <xdr:col>23</xdr:col>
      <xdr:colOff>743836</xdr:colOff>
      <xdr:row>13</xdr:row>
      <xdr:rowOff>109546</xdr:rowOff>
    </xdr:to>
    <xdr:cxnSp macro="">
      <xdr:nvCxnSpPr>
        <xdr:cNvPr id="140" name="93 Conector recto de flecha">
          <a:extLst>
            <a:ext uri="{FF2B5EF4-FFF2-40B4-BE49-F238E27FC236}">
              <a16:creationId xmlns:a16="http://schemas.microsoft.com/office/drawing/2014/main" id="{FDA9EEAB-E5F7-44AC-B297-4258043ACC12}"/>
            </a:ext>
          </a:extLst>
        </xdr:cNvPr>
        <xdr:cNvCxnSpPr/>
      </xdr:nvCxnSpPr>
      <xdr:spPr>
        <a:xfrm>
          <a:off x="23653636" y="3882418"/>
          <a:ext cx="1613265" cy="664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783440</xdr:colOff>
      <xdr:row>29</xdr:row>
      <xdr:rowOff>81053</xdr:rowOff>
    </xdr:from>
    <xdr:to>
      <xdr:col>23</xdr:col>
      <xdr:colOff>690113</xdr:colOff>
      <xdr:row>29</xdr:row>
      <xdr:rowOff>86264</xdr:rowOff>
    </xdr:to>
    <xdr:cxnSp macro="">
      <xdr:nvCxnSpPr>
        <xdr:cNvPr id="141" name="96 Conector recto de flecha">
          <a:extLst>
            <a:ext uri="{FF2B5EF4-FFF2-40B4-BE49-F238E27FC236}">
              <a16:creationId xmlns:a16="http://schemas.microsoft.com/office/drawing/2014/main" id="{358FB049-2C93-472A-84DF-1D865D3C6537}"/>
            </a:ext>
          </a:extLst>
        </xdr:cNvPr>
        <xdr:cNvCxnSpPr/>
      </xdr:nvCxnSpPr>
      <xdr:spPr>
        <a:xfrm>
          <a:off x="23611055" y="7379108"/>
          <a:ext cx="1607838" cy="521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810053</xdr:colOff>
      <xdr:row>26</xdr:row>
      <xdr:rowOff>28565</xdr:rowOff>
    </xdr:from>
    <xdr:to>
      <xdr:col>21</xdr:col>
      <xdr:colOff>810056</xdr:colOff>
      <xdr:row>32</xdr:row>
      <xdr:rowOff>298226</xdr:rowOff>
    </xdr:to>
    <xdr:cxnSp macro="">
      <xdr:nvCxnSpPr>
        <xdr:cNvPr id="142" name="85 Conector recto de flecha">
          <a:extLst>
            <a:ext uri="{FF2B5EF4-FFF2-40B4-BE49-F238E27FC236}">
              <a16:creationId xmlns:a16="http://schemas.microsoft.com/office/drawing/2014/main" id="{837A98E9-D617-442F-90E0-B70010797CD4}"/>
            </a:ext>
          </a:extLst>
        </xdr:cNvPr>
        <xdr:cNvCxnSpPr>
          <a:stCxn id="143" idx="2"/>
          <a:endCxn id="154" idx="0"/>
        </xdr:cNvCxnSpPr>
      </xdr:nvCxnSpPr>
      <xdr:spPr>
        <a:xfrm>
          <a:off x="23643383" y="6722735"/>
          <a:ext cx="3" cy="135551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19</xdr:col>
      <xdr:colOff>543626</xdr:colOff>
      <xdr:row>23</xdr:row>
      <xdr:rowOff>122029</xdr:rowOff>
    </xdr:from>
    <xdr:to>
      <xdr:col>23</xdr:col>
      <xdr:colOff>443130</xdr:colOff>
      <xdr:row>26</xdr:row>
      <xdr:rowOff>28566</xdr:rowOff>
    </xdr:to>
    <xdr:sp macro="" textlink="">
      <xdr:nvSpPr>
        <xdr:cNvPr id="143" name="75 CuadroTexto">
          <a:extLst>
            <a:ext uri="{FF2B5EF4-FFF2-40B4-BE49-F238E27FC236}">
              <a16:creationId xmlns:a16="http://schemas.microsoft.com/office/drawing/2014/main" id="{A2C3412D-3C77-4726-BFA9-E664BE787CD4}"/>
            </a:ext>
          </a:extLst>
        </xdr:cNvPr>
        <xdr:cNvSpPr txBox="1"/>
      </xdr:nvSpPr>
      <xdr:spPr>
        <a:xfrm>
          <a:off x="22329206" y="6238984"/>
          <a:ext cx="2636989" cy="483752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23 Records selected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Full Text Review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19</xdr:col>
      <xdr:colOff>535054</xdr:colOff>
      <xdr:row>6</xdr:row>
      <xdr:rowOff>76640</xdr:rowOff>
    </xdr:from>
    <xdr:to>
      <xdr:col>23</xdr:col>
      <xdr:colOff>451702</xdr:colOff>
      <xdr:row>11</xdr:row>
      <xdr:rowOff>137102</xdr:rowOff>
    </xdr:to>
    <xdr:sp macro="" textlink="">
      <xdr:nvSpPr>
        <xdr:cNvPr id="144" name="73 CuadroTexto">
          <a:extLst>
            <a:ext uri="{FF2B5EF4-FFF2-40B4-BE49-F238E27FC236}">
              <a16:creationId xmlns:a16="http://schemas.microsoft.com/office/drawing/2014/main" id="{C6ADADB6-B2ED-4435-8C66-DEC942A18539}"/>
            </a:ext>
          </a:extLst>
        </xdr:cNvPr>
        <xdr:cNvSpPr txBox="1"/>
      </xdr:nvSpPr>
      <xdr:spPr>
        <a:xfrm>
          <a:off x="22318729" y="2124515"/>
          <a:ext cx="2657943" cy="1333002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926 Records identified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through OVID search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Medline = 78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EMBASE = 456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Cochrane = 392</a:t>
          </a:r>
        </a:p>
      </xdr:txBody>
    </xdr:sp>
    <xdr:clientData/>
  </xdr:twoCellAnchor>
  <xdr:twoCellAnchor>
    <xdr:from>
      <xdr:col>23</xdr:col>
      <xdr:colOff>734189</xdr:colOff>
      <xdr:row>12</xdr:row>
      <xdr:rowOff>158150</xdr:rowOff>
    </xdr:from>
    <xdr:to>
      <xdr:col>26</xdr:col>
      <xdr:colOff>547562</xdr:colOff>
      <xdr:row>14</xdr:row>
      <xdr:rowOff>86263</xdr:rowOff>
    </xdr:to>
    <xdr:sp macro="" textlink="">
      <xdr:nvSpPr>
        <xdr:cNvPr id="145" name="74 CuadroTexto">
          <a:extLst>
            <a:ext uri="{FF2B5EF4-FFF2-40B4-BE49-F238E27FC236}">
              <a16:creationId xmlns:a16="http://schemas.microsoft.com/office/drawing/2014/main" id="{9F34FC7A-7ED4-40EA-BD38-68E3E181485B}"/>
            </a:ext>
          </a:extLst>
        </xdr:cNvPr>
        <xdr:cNvSpPr txBox="1"/>
      </xdr:nvSpPr>
      <xdr:spPr>
        <a:xfrm>
          <a:off x="25262969" y="3712880"/>
          <a:ext cx="2358453" cy="356738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Duplicates    	196</a:t>
          </a:r>
        </a:p>
      </xdr:txBody>
    </xdr:sp>
    <xdr:clientData/>
  </xdr:twoCellAnchor>
  <xdr:twoCellAnchor>
    <xdr:from>
      <xdr:col>19</xdr:col>
      <xdr:colOff>545606</xdr:colOff>
      <xdr:row>17</xdr:row>
      <xdr:rowOff>30140</xdr:rowOff>
    </xdr:from>
    <xdr:to>
      <xdr:col>23</xdr:col>
      <xdr:colOff>441150</xdr:colOff>
      <xdr:row>19</xdr:row>
      <xdr:rowOff>141721</xdr:rowOff>
    </xdr:to>
    <xdr:sp macro="" textlink="">
      <xdr:nvSpPr>
        <xdr:cNvPr id="146" name="75 CuadroTexto">
          <a:extLst>
            <a:ext uri="{FF2B5EF4-FFF2-40B4-BE49-F238E27FC236}">
              <a16:creationId xmlns:a16="http://schemas.microsoft.com/office/drawing/2014/main" id="{CC60FD31-BF55-4857-8DB4-5F4D8A55E765}"/>
            </a:ext>
          </a:extLst>
        </xdr:cNvPr>
        <xdr:cNvSpPr txBox="1"/>
      </xdr:nvSpPr>
      <xdr:spPr>
        <a:xfrm>
          <a:off x="22333091" y="4752635"/>
          <a:ext cx="2631124" cy="606881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730 Records selected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Abstract Review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23</xdr:col>
      <xdr:colOff>734189</xdr:colOff>
      <xdr:row>17</xdr:row>
      <xdr:rowOff>170351</xdr:rowOff>
    </xdr:from>
    <xdr:to>
      <xdr:col>26</xdr:col>
      <xdr:colOff>578337</xdr:colOff>
      <xdr:row>25</xdr:row>
      <xdr:rowOff>129401</xdr:rowOff>
    </xdr:to>
    <xdr:sp macro="" textlink="">
      <xdr:nvSpPr>
        <xdr:cNvPr id="147" name="80 CuadroTexto">
          <a:extLst>
            <a:ext uri="{FF2B5EF4-FFF2-40B4-BE49-F238E27FC236}">
              <a16:creationId xmlns:a16="http://schemas.microsoft.com/office/drawing/2014/main" id="{22EA7E3E-ED30-43E7-ACB6-3E98AFA6D03C}"/>
            </a:ext>
          </a:extLst>
        </xdr:cNvPr>
        <xdr:cNvSpPr txBox="1"/>
      </xdr:nvSpPr>
      <xdr:spPr>
        <a:xfrm>
          <a:off x="25262969" y="4898561"/>
          <a:ext cx="2387323" cy="1730700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707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Population	                    76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Intervention/Comparator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Outcomes	                     50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                    34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Duplicate                          544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 abstract                         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Non-English                         0</a:t>
          </a: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rPr>
            <a:t>
              </a:t>
          </a:r>
        </a:p>
      </xdr:txBody>
    </xdr:sp>
    <xdr:clientData/>
  </xdr:twoCellAnchor>
  <xdr:twoCellAnchor>
    <xdr:from>
      <xdr:col>21</xdr:col>
      <xdr:colOff>810053</xdr:colOff>
      <xdr:row>11</xdr:row>
      <xdr:rowOff>137102</xdr:rowOff>
    </xdr:from>
    <xdr:to>
      <xdr:col>21</xdr:col>
      <xdr:colOff>810053</xdr:colOff>
      <xdr:row>17</xdr:row>
      <xdr:rowOff>30141</xdr:rowOff>
    </xdr:to>
    <xdr:cxnSp macro="">
      <xdr:nvCxnSpPr>
        <xdr:cNvPr id="148" name="85 Conector recto de flecha">
          <a:extLst>
            <a:ext uri="{FF2B5EF4-FFF2-40B4-BE49-F238E27FC236}">
              <a16:creationId xmlns:a16="http://schemas.microsoft.com/office/drawing/2014/main" id="{1C605A83-96F6-466C-BAF7-C668E4A7DC41}"/>
            </a:ext>
          </a:extLst>
        </xdr:cNvPr>
        <xdr:cNvCxnSpPr>
          <a:stCxn id="144" idx="2"/>
          <a:endCxn id="146" idx="0"/>
        </xdr:cNvCxnSpPr>
      </xdr:nvCxnSpPr>
      <xdr:spPr>
        <a:xfrm>
          <a:off x="23643383" y="3457517"/>
          <a:ext cx="0" cy="129511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810053</xdr:colOff>
      <xdr:row>19</xdr:row>
      <xdr:rowOff>141722</xdr:rowOff>
    </xdr:from>
    <xdr:to>
      <xdr:col>21</xdr:col>
      <xdr:colOff>810054</xdr:colOff>
      <xdr:row>23</xdr:row>
      <xdr:rowOff>122030</xdr:rowOff>
    </xdr:to>
    <xdr:cxnSp macro="">
      <xdr:nvCxnSpPr>
        <xdr:cNvPr id="149" name="87 Conector recto de flecha">
          <a:extLst>
            <a:ext uri="{FF2B5EF4-FFF2-40B4-BE49-F238E27FC236}">
              <a16:creationId xmlns:a16="http://schemas.microsoft.com/office/drawing/2014/main" id="{74C5B62D-7D45-4FC1-A1BB-F983110E2D75}"/>
            </a:ext>
          </a:extLst>
        </xdr:cNvPr>
        <xdr:cNvCxnSpPr>
          <a:stCxn id="146" idx="2"/>
          <a:endCxn id="143" idx="0"/>
        </xdr:cNvCxnSpPr>
      </xdr:nvCxnSpPr>
      <xdr:spPr>
        <a:xfrm flipH="1">
          <a:off x="23643383" y="5359517"/>
          <a:ext cx="1" cy="87946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0AEDB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833886</xdr:colOff>
      <xdr:row>21</xdr:row>
      <xdr:rowOff>143774</xdr:rowOff>
    </xdr:from>
    <xdr:to>
      <xdr:col>23</xdr:col>
      <xdr:colOff>661358</xdr:colOff>
      <xdr:row>21</xdr:row>
      <xdr:rowOff>158151</xdr:rowOff>
    </xdr:to>
    <xdr:cxnSp macro="">
      <xdr:nvCxnSpPr>
        <xdr:cNvPr id="150" name="96 Conector recto de flecha">
          <a:extLst>
            <a:ext uri="{FF2B5EF4-FFF2-40B4-BE49-F238E27FC236}">
              <a16:creationId xmlns:a16="http://schemas.microsoft.com/office/drawing/2014/main" id="{5EFEA6C9-814A-4F70-830B-2A17A63CCE13}"/>
            </a:ext>
          </a:extLst>
        </xdr:cNvPr>
        <xdr:cNvCxnSpPr/>
      </xdr:nvCxnSpPr>
      <xdr:spPr>
        <a:xfrm>
          <a:off x="23663406" y="5856869"/>
          <a:ext cx="1528637" cy="1818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19</xdr:col>
      <xdr:colOff>542753</xdr:colOff>
      <xdr:row>39</xdr:row>
      <xdr:rowOff>91278</xdr:rowOff>
    </xdr:from>
    <xdr:to>
      <xdr:col>23</xdr:col>
      <xdr:colOff>444008</xdr:colOff>
      <xdr:row>42</xdr:row>
      <xdr:rowOff>0</xdr:rowOff>
    </xdr:to>
    <xdr:sp macro="" textlink="">
      <xdr:nvSpPr>
        <xdr:cNvPr id="151" name="77 CuadroTexto">
          <a:extLst>
            <a:ext uri="{FF2B5EF4-FFF2-40B4-BE49-F238E27FC236}">
              <a16:creationId xmlns:a16="http://schemas.microsoft.com/office/drawing/2014/main" id="{3D4483DA-B787-4457-9CD3-C03715A1675D}"/>
            </a:ext>
          </a:extLst>
        </xdr:cNvPr>
        <xdr:cNvSpPr txBox="1"/>
      </xdr:nvSpPr>
      <xdr:spPr>
        <a:xfrm>
          <a:off x="22328333" y="9343863"/>
          <a:ext cx="2638740" cy="504987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28 Records from 10 Original studies selected for data extraction</a:t>
          </a:r>
          <a:endParaRPr lang="es-ES" sz="12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000" kern="0">
            <a:solidFill>
              <a:sysClr val="windowText" lastClr="0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23</xdr:col>
      <xdr:colOff>734189</xdr:colOff>
      <xdr:row>34</xdr:row>
      <xdr:rowOff>57314</xdr:rowOff>
    </xdr:from>
    <xdr:to>
      <xdr:col>26</xdr:col>
      <xdr:colOff>562950</xdr:colOff>
      <xdr:row>38</xdr:row>
      <xdr:rowOff>23411</xdr:rowOff>
    </xdr:to>
    <xdr:sp macro="" textlink="">
      <xdr:nvSpPr>
        <xdr:cNvPr id="152" name="77 CuadroTexto">
          <a:extLst>
            <a:ext uri="{FF2B5EF4-FFF2-40B4-BE49-F238E27FC236}">
              <a16:creationId xmlns:a16="http://schemas.microsoft.com/office/drawing/2014/main" id="{E3046BD0-EAA3-4EE7-8F47-8110D29E13C3}"/>
            </a:ext>
          </a:extLst>
        </xdr:cNvPr>
        <xdr:cNvSpPr txBox="1"/>
      </xdr:nvSpPr>
      <xdr:spPr>
        <a:xfrm>
          <a:off x="25262969" y="8321204"/>
          <a:ext cx="2368126" cy="756672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Supplementary search of grey literature yielded 1 publications</a:t>
          </a:r>
        </a:p>
      </xdr:txBody>
    </xdr:sp>
    <xdr:clientData/>
  </xdr:twoCellAnchor>
  <xdr:twoCellAnchor>
    <xdr:from>
      <xdr:col>22</xdr:col>
      <xdr:colOff>28754</xdr:colOff>
      <xdr:row>36</xdr:row>
      <xdr:rowOff>28754</xdr:rowOff>
    </xdr:from>
    <xdr:to>
      <xdr:col>23</xdr:col>
      <xdr:colOff>734189</xdr:colOff>
      <xdr:row>36</xdr:row>
      <xdr:rowOff>33174</xdr:rowOff>
    </xdr:to>
    <xdr:cxnSp macro="">
      <xdr:nvCxnSpPr>
        <xdr:cNvPr id="153" name="96 Conector recto de flecha">
          <a:extLst>
            <a:ext uri="{FF2B5EF4-FFF2-40B4-BE49-F238E27FC236}">
              <a16:creationId xmlns:a16="http://schemas.microsoft.com/office/drawing/2014/main" id="{46250A10-BC1A-4478-946C-AFAFF9B062C5}"/>
            </a:ext>
          </a:extLst>
        </xdr:cNvPr>
        <xdr:cNvCxnSpPr>
          <a:stCxn id="152" idx="1"/>
        </xdr:cNvCxnSpPr>
      </xdr:nvCxnSpPr>
      <xdr:spPr>
        <a:xfrm flipH="1" flipV="1">
          <a:off x="23705999" y="8685074"/>
          <a:ext cx="1556970" cy="442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19</xdr:col>
      <xdr:colOff>542753</xdr:colOff>
      <xdr:row>32</xdr:row>
      <xdr:rowOff>298226</xdr:rowOff>
    </xdr:from>
    <xdr:to>
      <xdr:col>23</xdr:col>
      <xdr:colOff>444008</xdr:colOff>
      <xdr:row>34</xdr:row>
      <xdr:rowOff>67543</xdr:rowOff>
    </xdr:to>
    <xdr:sp macro="" textlink="">
      <xdr:nvSpPr>
        <xdr:cNvPr id="154" name="77 CuadroTexto">
          <a:extLst>
            <a:ext uri="{FF2B5EF4-FFF2-40B4-BE49-F238E27FC236}">
              <a16:creationId xmlns:a16="http://schemas.microsoft.com/office/drawing/2014/main" id="{A49FB646-DA6D-46E2-B12B-C6999F56D039}"/>
            </a:ext>
          </a:extLst>
        </xdr:cNvPr>
        <xdr:cNvSpPr txBox="1"/>
      </xdr:nvSpPr>
      <xdr:spPr>
        <a:xfrm>
          <a:off x="22328333" y="8078246"/>
          <a:ext cx="2638740" cy="255092"/>
        </a:xfrm>
        <a:prstGeom prst="rect">
          <a:avLst/>
        </a:prstGeom>
        <a:noFill/>
        <a:ln w="22225" cmpd="sng">
          <a:solidFill>
            <a:srgbClr val="4EC9F5"/>
          </a:solidFill>
        </a:ln>
        <a:effectLst/>
      </xdr:spPr>
      <xdr:txBody>
        <a:bodyPr wrap="square" rtlCol="0" anchor="t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0 Records selected </a:t>
          </a:r>
          <a:endParaRPr lang="es-ES" sz="12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000" kern="0">
            <a:solidFill>
              <a:sysClr val="windowText" lastClr="0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21</xdr:col>
      <xdr:colOff>824060</xdr:colOff>
      <xdr:row>34</xdr:row>
      <xdr:rowOff>67543</xdr:rowOff>
    </xdr:from>
    <xdr:to>
      <xdr:col>21</xdr:col>
      <xdr:colOff>824060</xdr:colOff>
      <xdr:row>39</xdr:row>
      <xdr:rowOff>91278</xdr:rowOff>
    </xdr:to>
    <xdr:cxnSp macro="">
      <xdr:nvCxnSpPr>
        <xdr:cNvPr id="155" name="85 Conector recto de flecha">
          <a:extLst>
            <a:ext uri="{FF2B5EF4-FFF2-40B4-BE49-F238E27FC236}">
              <a16:creationId xmlns:a16="http://schemas.microsoft.com/office/drawing/2014/main" id="{8FB6000B-4D56-4E7A-9450-61287E035507}"/>
            </a:ext>
          </a:extLst>
        </xdr:cNvPr>
        <xdr:cNvCxnSpPr>
          <a:stCxn id="154" idx="2"/>
          <a:endCxn id="151" idx="0"/>
        </xdr:cNvCxnSpPr>
      </xdr:nvCxnSpPr>
      <xdr:spPr>
        <a:xfrm>
          <a:off x="23651675" y="8333338"/>
          <a:ext cx="0" cy="10105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20</xdr:col>
      <xdr:colOff>230042</xdr:colOff>
      <xdr:row>53</xdr:row>
      <xdr:rowOff>203189</xdr:rowOff>
    </xdr:from>
    <xdr:to>
      <xdr:col>26</xdr:col>
      <xdr:colOff>825501</xdr:colOff>
      <xdr:row>55</xdr:row>
      <xdr:rowOff>84189</xdr:rowOff>
    </xdr:to>
    <xdr:sp macro="" textlink="">
      <xdr:nvSpPr>
        <xdr:cNvPr id="156" name="77 CuadroTexto">
          <a:extLst>
            <a:ext uri="{FF2B5EF4-FFF2-40B4-BE49-F238E27FC236}">
              <a16:creationId xmlns:a16="http://schemas.microsoft.com/office/drawing/2014/main" id="{C57C2B42-725D-42F1-9A55-84C1D99853DD}"/>
            </a:ext>
          </a:extLst>
        </xdr:cNvPr>
        <xdr:cNvSpPr txBox="1"/>
      </xdr:nvSpPr>
      <xdr:spPr>
        <a:xfrm>
          <a:off x="26090417" y="12585689"/>
          <a:ext cx="5246834" cy="500125"/>
        </a:xfrm>
        <a:prstGeom prst="rect">
          <a:avLst/>
        </a:prstGeom>
        <a:solidFill>
          <a:srgbClr val="4EC9F5"/>
        </a:solidFill>
        <a:ln w="952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QoL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MAY</a:t>
          </a:r>
          <a:r>
            <a:rPr lang="en-US" sz="1200" b="1" i="0" u="none" strike="noStrike" kern="1200" baseline="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10</a:t>
          </a: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, 2021</a:t>
          </a:r>
        </a:p>
      </xdr:txBody>
    </xdr:sp>
    <xdr:clientData/>
  </xdr:twoCellAnchor>
  <xdr:twoCellAnchor>
    <xdr:from>
      <xdr:col>24</xdr:col>
      <xdr:colOff>239985</xdr:colOff>
      <xdr:row>75</xdr:row>
      <xdr:rowOff>141868</xdr:rowOff>
    </xdr:from>
    <xdr:to>
      <xdr:col>26</xdr:col>
      <xdr:colOff>857251</xdr:colOff>
      <xdr:row>81</xdr:row>
      <xdr:rowOff>168910</xdr:rowOff>
    </xdr:to>
    <xdr:sp macro="" textlink="">
      <xdr:nvSpPr>
        <xdr:cNvPr id="157" name="80 CuadroTexto">
          <a:extLst>
            <a:ext uri="{FF2B5EF4-FFF2-40B4-BE49-F238E27FC236}">
              <a16:creationId xmlns:a16="http://schemas.microsoft.com/office/drawing/2014/main" id="{FEC6142E-3B74-4ED6-A3F3-4275A9BD556D}"/>
            </a:ext>
          </a:extLst>
        </xdr:cNvPr>
        <xdr:cNvSpPr txBox="1"/>
      </xdr:nvSpPr>
      <xdr:spPr>
        <a:xfrm>
          <a:off x="29068985" y="18017118"/>
          <a:ext cx="2300016" cy="1455792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35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Population                             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  	                    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Outcomes                             23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                       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Verdana" pitchFamily="34" charset="0"/>
            </a:rPr>
            <a:t>Duplicate                              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Verdana" pitchFamily="34" charset="0"/>
            </a:rPr>
            <a:t>Non-English                           0</a:t>
          </a: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rPr>
            <a:t>
                  </a:t>
          </a:r>
        </a:p>
      </xdr:txBody>
    </xdr:sp>
    <xdr:clientData/>
  </xdr:twoCellAnchor>
  <xdr:twoCellAnchor>
    <xdr:from>
      <xdr:col>22</xdr:col>
      <xdr:colOff>330987</xdr:colOff>
      <xdr:row>63</xdr:row>
      <xdr:rowOff>143800</xdr:rowOff>
    </xdr:from>
    <xdr:to>
      <xdr:col>24</xdr:col>
      <xdr:colOff>232371</xdr:colOff>
      <xdr:row>63</xdr:row>
      <xdr:rowOff>150567</xdr:rowOff>
    </xdr:to>
    <xdr:cxnSp macro="">
      <xdr:nvCxnSpPr>
        <xdr:cNvPr id="158" name="93 Conector recto de flecha">
          <a:extLst>
            <a:ext uri="{FF2B5EF4-FFF2-40B4-BE49-F238E27FC236}">
              <a16:creationId xmlns:a16="http://schemas.microsoft.com/office/drawing/2014/main" id="{24E4FB9F-ED04-45F9-8BF3-72F9D1458502}"/>
            </a:ext>
          </a:extLst>
        </xdr:cNvPr>
        <xdr:cNvCxnSpPr/>
      </xdr:nvCxnSpPr>
      <xdr:spPr>
        <a:xfrm>
          <a:off x="24006327" y="15067570"/>
          <a:ext cx="1600644" cy="867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311540</xdr:colOff>
      <xdr:row>79</xdr:row>
      <xdr:rowOff>83147</xdr:rowOff>
    </xdr:from>
    <xdr:to>
      <xdr:col>24</xdr:col>
      <xdr:colOff>172528</xdr:colOff>
      <xdr:row>79</xdr:row>
      <xdr:rowOff>100641</xdr:rowOff>
    </xdr:to>
    <xdr:cxnSp macro="">
      <xdr:nvCxnSpPr>
        <xdr:cNvPr id="159" name="96 Conector recto de flecha">
          <a:extLst>
            <a:ext uri="{FF2B5EF4-FFF2-40B4-BE49-F238E27FC236}">
              <a16:creationId xmlns:a16="http://schemas.microsoft.com/office/drawing/2014/main" id="{687A14EB-AB04-4706-BF5A-0039C528A83E}"/>
            </a:ext>
          </a:extLst>
        </xdr:cNvPr>
        <xdr:cNvCxnSpPr/>
      </xdr:nvCxnSpPr>
      <xdr:spPr>
        <a:xfrm>
          <a:off x="23992595" y="18525452"/>
          <a:ext cx="1550723" cy="1177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307397</xdr:colOff>
      <xdr:row>76</xdr:row>
      <xdr:rowOff>47510</xdr:rowOff>
    </xdr:from>
    <xdr:to>
      <xdr:col>22</xdr:col>
      <xdr:colOff>307400</xdr:colOff>
      <xdr:row>82</xdr:row>
      <xdr:rowOff>130455</xdr:rowOff>
    </xdr:to>
    <xdr:cxnSp macro="">
      <xdr:nvCxnSpPr>
        <xdr:cNvPr id="160" name="85 Conector recto de flecha">
          <a:extLst>
            <a:ext uri="{FF2B5EF4-FFF2-40B4-BE49-F238E27FC236}">
              <a16:creationId xmlns:a16="http://schemas.microsoft.com/office/drawing/2014/main" id="{943FEA75-3A14-4B91-86BA-523494A21AAF}"/>
            </a:ext>
          </a:extLst>
        </xdr:cNvPr>
        <xdr:cNvCxnSpPr>
          <a:stCxn id="161" idx="2"/>
          <a:endCxn id="172" idx="0"/>
        </xdr:cNvCxnSpPr>
      </xdr:nvCxnSpPr>
      <xdr:spPr>
        <a:xfrm>
          <a:off x="23986547" y="17889740"/>
          <a:ext cx="3" cy="146597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20</xdr:col>
      <xdr:colOff>279636</xdr:colOff>
      <xdr:row>73</xdr:row>
      <xdr:rowOff>133480</xdr:rowOff>
    </xdr:from>
    <xdr:to>
      <xdr:col>23</xdr:col>
      <xdr:colOff>766479</xdr:colOff>
      <xdr:row>76</xdr:row>
      <xdr:rowOff>47510</xdr:rowOff>
    </xdr:to>
    <xdr:sp macro="" textlink="">
      <xdr:nvSpPr>
        <xdr:cNvPr id="161" name="75 CuadroTexto">
          <a:extLst>
            <a:ext uri="{FF2B5EF4-FFF2-40B4-BE49-F238E27FC236}">
              <a16:creationId xmlns:a16="http://schemas.microsoft.com/office/drawing/2014/main" id="{057760AA-4322-429B-9332-7385EE44BC7C}"/>
            </a:ext>
          </a:extLst>
        </xdr:cNvPr>
        <xdr:cNvSpPr txBox="1"/>
      </xdr:nvSpPr>
      <xdr:spPr>
        <a:xfrm>
          <a:off x="22676721" y="17388970"/>
          <a:ext cx="2618538" cy="500770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42 Records selected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Full Text Review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20</xdr:col>
      <xdr:colOff>271117</xdr:colOff>
      <xdr:row>56</xdr:row>
      <xdr:rowOff>66880</xdr:rowOff>
    </xdr:from>
    <xdr:to>
      <xdr:col>23</xdr:col>
      <xdr:colOff>774999</xdr:colOff>
      <xdr:row>61</xdr:row>
      <xdr:rowOff>137969</xdr:rowOff>
    </xdr:to>
    <xdr:sp macro="" textlink="">
      <xdr:nvSpPr>
        <xdr:cNvPr id="162" name="73 CuadroTexto">
          <a:extLst>
            <a:ext uri="{FF2B5EF4-FFF2-40B4-BE49-F238E27FC236}">
              <a16:creationId xmlns:a16="http://schemas.microsoft.com/office/drawing/2014/main" id="{D44E0BE5-6D51-4B2A-88B4-B4D9D50FBD35}"/>
            </a:ext>
          </a:extLst>
        </xdr:cNvPr>
        <xdr:cNvSpPr txBox="1"/>
      </xdr:nvSpPr>
      <xdr:spPr>
        <a:xfrm>
          <a:off x="22666297" y="13095175"/>
          <a:ext cx="2639387" cy="1440784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2755 Records identified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through OVID search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Medline = 484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EMBASE = 2083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Cochrane = 188</a:t>
          </a:r>
        </a:p>
      </xdr:txBody>
    </xdr:sp>
    <xdr:clientData/>
  </xdr:twoCellAnchor>
  <xdr:twoCellAnchor>
    <xdr:from>
      <xdr:col>24</xdr:col>
      <xdr:colOff>249571</xdr:colOff>
      <xdr:row>63</xdr:row>
      <xdr:rowOff>15647</xdr:rowOff>
    </xdr:from>
    <xdr:to>
      <xdr:col>26</xdr:col>
      <xdr:colOff>793751</xdr:colOff>
      <xdr:row>64</xdr:row>
      <xdr:rowOff>111125</xdr:rowOff>
    </xdr:to>
    <xdr:sp macro="" textlink="">
      <xdr:nvSpPr>
        <xdr:cNvPr id="163" name="74 CuadroTexto">
          <a:extLst>
            <a:ext uri="{FF2B5EF4-FFF2-40B4-BE49-F238E27FC236}">
              <a16:creationId xmlns:a16="http://schemas.microsoft.com/office/drawing/2014/main" id="{09F8B659-1D8D-4C86-A90D-ABD76D7F0EC8}"/>
            </a:ext>
          </a:extLst>
        </xdr:cNvPr>
        <xdr:cNvSpPr txBox="1"/>
      </xdr:nvSpPr>
      <xdr:spPr>
        <a:xfrm>
          <a:off x="29078571" y="15112772"/>
          <a:ext cx="2226930" cy="301853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1 Duplicates excluded</a:t>
          </a:r>
        </a:p>
      </xdr:txBody>
    </xdr:sp>
    <xdr:clientData/>
  </xdr:twoCellAnchor>
  <xdr:twoCellAnchor>
    <xdr:from>
      <xdr:col>20</xdr:col>
      <xdr:colOff>281604</xdr:colOff>
      <xdr:row>67</xdr:row>
      <xdr:rowOff>34516</xdr:rowOff>
    </xdr:from>
    <xdr:to>
      <xdr:col>23</xdr:col>
      <xdr:colOff>764512</xdr:colOff>
      <xdr:row>69</xdr:row>
      <xdr:rowOff>152776</xdr:rowOff>
    </xdr:to>
    <xdr:sp macro="" textlink="">
      <xdr:nvSpPr>
        <xdr:cNvPr id="164" name="75 CuadroTexto">
          <a:extLst>
            <a:ext uri="{FF2B5EF4-FFF2-40B4-BE49-F238E27FC236}">
              <a16:creationId xmlns:a16="http://schemas.microsoft.com/office/drawing/2014/main" id="{C5F76729-7E59-4CF6-89BA-C8CBE96612C8}"/>
            </a:ext>
          </a:extLst>
        </xdr:cNvPr>
        <xdr:cNvSpPr txBox="1"/>
      </xdr:nvSpPr>
      <xdr:spPr>
        <a:xfrm>
          <a:off x="22678689" y="15807916"/>
          <a:ext cx="2612698" cy="613560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2754 Records selected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Abstract Review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239983</xdr:colOff>
      <xdr:row>67</xdr:row>
      <xdr:rowOff>53700</xdr:rowOff>
    </xdr:from>
    <xdr:to>
      <xdr:col>26</xdr:col>
      <xdr:colOff>857250</xdr:colOff>
      <xdr:row>73</xdr:row>
      <xdr:rowOff>174626</xdr:rowOff>
    </xdr:to>
    <xdr:sp macro="" textlink="">
      <xdr:nvSpPr>
        <xdr:cNvPr id="165" name="80 CuadroTexto">
          <a:extLst>
            <a:ext uri="{FF2B5EF4-FFF2-40B4-BE49-F238E27FC236}">
              <a16:creationId xmlns:a16="http://schemas.microsoft.com/office/drawing/2014/main" id="{5FE3DBE0-CF29-4023-B64B-353693224DA2}"/>
            </a:ext>
          </a:extLst>
        </xdr:cNvPr>
        <xdr:cNvSpPr txBox="1"/>
      </xdr:nvSpPr>
      <xdr:spPr>
        <a:xfrm>
          <a:off x="29068983" y="16023950"/>
          <a:ext cx="2300017" cy="1644926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2712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Populatin	                     272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 or Comparator	   2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                            111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                       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Duplicate                          2327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 abstract                            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Non-English                            0</a:t>
          </a: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rPr>
            <a:t>
                  </a:t>
          </a:r>
        </a:p>
      </xdr:txBody>
    </xdr:sp>
    <xdr:clientData/>
  </xdr:twoCellAnchor>
  <xdr:twoCellAnchor>
    <xdr:from>
      <xdr:col>22</xdr:col>
      <xdr:colOff>307397</xdr:colOff>
      <xdr:row>61</xdr:row>
      <xdr:rowOff>137969</xdr:rowOff>
    </xdr:from>
    <xdr:to>
      <xdr:col>22</xdr:col>
      <xdr:colOff>307398</xdr:colOff>
      <xdr:row>67</xdr:row>
      <xdr:rowOff>34516</xdr:rowOff>
    </xdr:to>
    <xdr:cxnSp macro="">
      <xdr:nvCxnSpPr>
        <xdr:cNvPr id="166" name="85 Conector recto de flecha">
          <a:extLst>
            <a:ext uri="{FF2B5EF4-FFF2-40B4-BE49-F238E27FC236}">
              <a16:creationId xmlns:a16="http://schemas.microsoft.com/office/drawing/2014/main" id="{991B5535-FAB7-4DB0-A53B-EAC6BA9E36D6}"/>
            </a:ext>
          </a:extLst>
        </xdr:cNvPr>
        <xdr:cNvCxnSpPr>
          <a:stCxn id="162" idx="2"/>
          <a:endCxn id="164" idx="0"/>
        </xdr:cNvCxnSpPr>
      </xdr:nvCxnSpPr>
      <xdr:spPr>
        <a:xfrm>
          <a:off x="23986547" y="14535959"/>
          <a:ext cx="1" cy="127195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307397</xdr:colOff>
      <xdr:row>69</xdr:row>
      <xdr:rowOff>152778</xdr:rowOff>
    </xdr:from>
    <xdr:to>
      <xdr:col>22</xdr:col>
      <xdr:colOff>307398</xdr:colOff>
      <xdr:row>73</xdr:row>
      <xdr:rowOff>133480</xdr:rowOff>
    </xdr:to>
    <xdr:cxnSp macro="">
      <xdr:nvCxnSpPr>
        <xdr:cNvPr id="167" name="87 Conector recto de flecha">
          <a:extLst>
            <a:ext uri="{FF2B5EF4-FFF2-40B4-BE49-F238E27FC236}">
              <a16:creationId xmlns:a16="http://schemas.microsoft.com/office/drawing/2014/main" id="{D7D05FBE-5524-4E97-B775-89BB92F5F004}"/>
            </a:ext>
          </a:extLst>
        </xdr:cNvPr>
        <xdr:cNvCxnSpPr>
          <a:stCxn id="164" idx="2"/>
          <a:endCxn id="161" idx="0"/>
        </xdr:cNvCxnSpPr>
      </xdr:nvCxnSpPr>
      <xdr:spPr>
        <a:xfrm flipH="1">
          <a:off x="23986547" y="16421478"/>
          <a:ext cx="1" cy="96749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314061</xdr:colOff>
      <xdr:row>71</xdr:row>
      <xdr:rowOff>129396</xdr:rowOff>
    </xdr:from>
    <xdr:to>
      <xdr:col>24</xdr:col>
      <xdr:colOff>230038</xdr:colOff>
      <xdr:row>71</xdr:row>
      <xdr:rowOff>146627</xdr:rowOff>
    </xdr:to>
    <xdr:cxnSp macro="">
      <xdr:nvCxnSpPr>
        <xdr:cNvPr id="168" name="96 Conector recto de flecha">
          <a:extLst>
            <a:ext uri="{FF2B5EF4-FFF2-40B4-BE49-F238E27FC236}">
              <a16:creationId xmlns:a16="http://schemas.microsoft.com/office/drawing/2014/main" id="{0B5960A5-E5A5-4AA2-A416-FEB4B2CFF191}"/>
            </a:ext>
          </a:extLst>
        </xdr:cNvPr>
        <xdr:cNvCxnSpPr/>
      </xdr:nvCxnSpPr>
      <xdr:spPr>
        <a:xfrm flipV="1">
          <a:off x="23995116" y="16897206"/>
          <a:ext cx="1609522" cy="1151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20</xdr:col>
      <xdr:colOff>278768</xdr:colOff>
      <xdr:row>89</xdr:row>
      <xdr:rowOff>52277</xdr:rowOff>
    </xdr:from>
    <xdr:to>
      <xdr:col>23</xdr:col>
      <xdr:colOff>767351</xdr:colOff>
      <xdr:row>91</xdr:row>
      <xdr:rowOff>172529</xdr:rowOff>
    </xdr:to>
    <xdr:sp macro="" textlink="">
      <xdr:nvSpPr>
        <xdr:cNvPr id="169" name="77 CuadroTexto">
          <a:extLst>
            <a:ext uri="{FF2B5EF4-FFF2-40B4-BE49-F238E27FC236}">
              <a16:creationId xmlns:a16="http://schemas.microsoft.com/office/drawing/2014/main" id="{21FCD58B-BD4C-42D3-8178-103C79F4AEC5}"/>
            </a:ext>
          </a:extLst>
        </xdr:cNvPr>
        <xdr:cNvSpPr txBox="1"/>
      </xdr:nvSpPr>
      <xdr:spPr>
        <a:xfrm>
          <a:off x="22675853" y="20620562"/>
          <a:ext cx="2620278" cy="512682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200" kern="120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95 Records</a:t>
          </a:r>
          <a:r>
            <a:rPr lang="es-ES" sz="120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from</a:t>
          </a:r>
          <a:r>
            <a:rPr lang="es-ES" sz="1200" kern="120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s-ES" sz="120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33 Original studies selected for data extraction</a:t>
          </a:r>
          <a:endParaRPr lang="en-CA" sz="1200">
            <a:effectLst/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239987</xdr:colOff>
      <xdr:row>84</xdr:row>
      <xdr:rowOff>103845</xdr:rowOff>
    </xdr:from>
    <xdr:to>
      <xdr:col>26</xdr:col>
      <xdr:colOff>793750</xdr:colOff>
      <xdr:row>88</xdr:row>
      <xdr:rowOff>86804</xdr:rowOff>
    </xdr:to>
    <xdr:sp macro="" textlink="">
      <xdr:nvSpPr>
        <xdr:cNvPr id="170" name="77 CuadroTexto">
          <a:extLst>
            <a:ext uri="{FF2B5EF4-FFF2-40B4-BE49-F238E27FC236}">
              <a16:creationId xmlns:a16="http://schemas.microsoft.com/office/drawing/2014/main" id="{34EB92D9-D338-41A9-9894-81E872DB8176}"/>
            </a:ext>
          </a:extLst>
        </xdr:cNvPr>
        <xdr:cNvSpPr txBox="1"/>
      </xdr:nvSpPr>
      <xdr:spPr>
        <a:xfrm>
          <a:off x="29068987" y="19979345"/>
          <a:ext cx="2236513" cy="760834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Supplementary search of grey literature yielded 0 publications</a:t>
          </a:r>
        </a:p>
      </xdr:txBody>
    </xdr:sp>
    <xdr:clientData/>
  </xdr:twoCellAnchor>
  <xdr:twoCellAnchor>
    <xdr:from>
      <xdr:col>22</xdr:col>
      <xdr:colOff>296576</xdr:colOff>
      <xdr:row>86</xdr:row>
      <xdr:rowOff>84034</xdr:rowOff>
    </xdr:from>
    <xdr:to>
      <xdr:col>24</xdr:col>
      <xdr:colOff>239987</xdr:colOff>
      <xdr:row>86</xdr:row>
      <xdr:rowOff>87387</xdr:rowOff>
    </xdr:to>
    <xdr:cxnSp macro="">
      <xdr:nvCxnSpPr>
        <xdr:cNvPr id="171" name="96 Conector recto de flecha">
          <a:extLst>
            <a:ext uri="{FF2B5EF4-FFF2-40B4-BE49-F238E27FC236}">
              <a16:creationId xmlns:a16="http://schemas.microsoft.com/office/drawing/2014/main" id="{EC70DDD9-C754-4EAA-9613-13D216D4C22A}"/>
            </a:ext>
          </a:extLst>
        </xdr:cNvPr>
        <xdr:cNvCxnSpPr>
          <a:stCxn id="170" idx="1"/>
        </xdr:cNvCxnSpPr>
      </xdr:nvCxnSpPr>
      <xdr:spPr>
        <a:xfrm flipH="1" flipV="1">
          <a:off x="27442826" y="20356409"/>
          <a:ext cx="1626161" cy="3353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20</xdr:col>
      <xdr:colOff>278768</xdr:colOff>
      <xdr:row>82</xdr:row>
      <xdr:rowOff>130454</xdr:rowOff>
    </xdr:from>
    <xdr:to>
      <xdr:col>23</xdr:col>
      <xdr:colOff>767351</xdr:colOff>
      <xdr:row>84</xdr:row>
      <xdr:rowOff>116161</xdr:rowOff>
    </xdr:to>
    <xdr:sp macro="" textlink="">
      <xdr:nvSpPr>
        <xdr:cNvPr id="172" name="77 CuadroTexto">
          <a:extLst>
            <a:ext uri="{FF2B5EF4-FFF2-40B4-BE49-F238E27FC236}">
              <a16:creationId xmlns:a16="http://schemas.microsoft.com/office/drawing/2014/main" id="{4DDD5745-A943-492D-A84D-0404EC6F4317}"/>
            </a:ext>
          </a:extLst>
        </xdr:cNvPr>
        <xdr:cNvSpPr txBox="1"/>
      </xdr:nvSpPr>
      <xdr:spPr>
        <a:xfrm>
          <a:off x="22675853" y="19355714"/>
          <a:ext cx="2620278" cy="362897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7 Records selected </a:t>
          </a:r>
          <a:endParaRPr lang="es-ES" sz="12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22</xdr:col>
      <xdr:colOff>307399</xdr:colOff>
      <xdr:row>84</xdr:row>
      <xdr:rowOff>116161</xdr:rowOff>
    </xdr:from>
    <xdr:to>
      <xdr:col>22</xdr:col>
      <xdr:colOff>307399</xdr:colOff>
      <xdr:row>89</xdr:row>
      <xdr:rowOff>52277</xdr:rowOff>
    </xdr:to>
    <xdr:cxnSp macro="">
      <xdr:nvCxnSpPr>
        <xdr:cNvPr id="173" name="85 Conector recto de flecha">
          <a:extLst>
            <a:ext uri="{FF2B5EF4-FFF2-40B4-BE49-F238E27FC236}">
              <a16:creationId xmlns:a16="http://schemas.microsoft.com/office/drawing/2014/main" id="{EF25CC86-5241-4E6F-8926-7FCF0AD1D0E8}"/>
            </a:ext>
          </a:extLst>
        </xdr:cNvPr>
        <xdr:cNvCxnSpPr>
          <a:stCxn id="172" idx="2"/>
          <a:endCxn id="169" idx="0"/>
        </xdr:cNvCxnSpPr>
      </xdr:nvCxnSpPr>
      <xdr:spPr>
        <a:xfrm>
          <a:off x="23986549" y="19718611"/>
          <a:ext cx="0" cy="90195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20</xdr:col>
      <xdr:colOff>287552</xdr:colOff>
      <xdr:row>100</xdr:row>
      <xdr:rowOff>207001</xdr:rowOff>
    </xdr:from>
    <xdr:to>
      <xdr:col>26</xdr:col>
      <xdr:colOff>936625</xdr:colOff>
      <xdr:row>102</xdr:row>
      <xdr:rowOff>96820</xdr:rowOff>
    </xdr:to>
    <xdr:sp macro="" textlink="">
      <xdr:nvSpPr>
        <xdr:cNvPr id="174" name="77 CuadroTexto">
          <a:extLst>
            <a:ext uri="{FF2B5EF4-FFF2-40B4-BE49-F238E27FC236}">
              <a16:creationId xmlns:a16="http://schemas.microsoft.com/office/drawing/2014/main" id="{EA3B7C36-3378-4725-B51B-46AB8636723F}"/>
            </a:ext>
          </a:extLst>
        </xdr:cNvPr>
        <xdr:cNvSpPr txBox="1"/>
      </xdr:nvSpPr>
      <xdr:spPr>
        <a:xfrm>
          <a:off x="26147927" y="23400376"/>
          <a:ext cx="5300448" cy="508944"/>
        </a:xfrm>
        <a:prstGeom prst="rect">
          <a:avLst/>
        </a:prstGeom>
        <a:solidFill>
          <a:srgbClr val="4EC9F5"/>
        </a:solidFill>
        <a:ln w="952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PRISMA for Econ Model Evidence Flow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UPDATE: 2017 - MAY</a:t>
          </a:r>
          <a:r>
            <a:rPr lang="en-US" sz="1200" b="1" i="0" u="none" strike="noStrike" kern="1200" baseline="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10,</a:t>
          </a:r>
          <a:r>
            <a:rPr lang="en-US" sz="1200" b="1" i="0" u="none" strike="noStrike" kern="1200">
              <a:solidFill>
                <a:schemeClr val="bg1"/>
              </a:solidFill>
              <a:effectLst/>
              <a:latin typeface="Helvetica" panose="020B0604020202020204" pitchFamily="34" charset="0"/>
              <a:ea typeface="Verdana" panose="020B0604030504040204" pitchFamily="34" charset="0"/>
              <a:cs typeface="Helvetica" panose="020B0604020202020204" pitchFamily="34" charset="0"/>
            </a:rPr>
            <a:t> 2021</a:t>
          </a:r>
        </a:p>
      </xdr:txBody>
    </xdr:sp>
    <xdr:clientData/>
  </xdr:twoCellAnchor>
  <xdr:twoCellAnchor>
    <xdr:from>
      <xdr:col>24</xdr:col>
      <xdr:colOff>279066</xdr:colOff>
      <xdr:row>123</xdr:row>
      <xdr:rowOff>174008</xdr:rowOff>
    </xdr:from>
    <xdr:to>
      <xdr:col>26</xdr:col>
      <xdr:colOff>964565</xdr:colOff>
      <xdr:row>129</xdr:row>
      <xdr:rowOff>93980</xdr:rowOff>
    </xdr:to>
    <xdr:sp macro="" textlink="">
      <xdr:nvSpPr>
        <xdr:cNvPr id="175" name="80 CuadroTexto">
          <a:extLst>
            <a:ext uri="{FF2B5EF4-FFF2-40B4-BE49-F238E27FC236}">
              <a16:creationId xmlns:a16="http://schemas.microsoft.com/office/drawing/2014/main" id="{F3CDD1AD-5C28-480F-A005-DF46A54ED4D5}"/>
            </a:ext>
          </a:extLst>
        </xdr:cNvPr>
        <xdr:cNvSpPr txBox="1"/>
      </xdr:nvSpPr>
      <xdr:spPr>
        <a:xfrm>
          <a:off x="29108066" y="28701383"/>
          <a:ext cx="2368249" cy="1443972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13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Population		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 or Comparator    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Outcomes		     2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	    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Duplicates                               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Non-English                             0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itchFamily="34" charset="0"/>
              <a:ea typeface="Verdana" pitchFamily="34" charset="0"/>
              <a:cs typeface="Verdana" pitchFamily="34" charset="0"/>
            </a:rPr>
            <a:t>
                  </a:t>
          </a:r>
        </a:p>
      </xdr:txBody>
    </xdr:sp>
    <xdr:clientData/>
  </xdr:twoCellAnchor>
  <xdr:twoCellAnchor>
    <xdr:from>
      <xdr:col>22</xdr:col>
      <xdr:colOff>561060</xdr:colOff>
      <xdr:row>110</xdr:row>
      <xdr:rowOff>130429</xdr:rowOff>
    </xdr:from>
    <xdr:to>
      <xdr:col>24</xdr:col>
      <xdr:colOff>248005</xdr:colOff>
      <xdr:row>110</xdr:row>
      <xdr:rowOff>130429</xdr:rowOff>
    </xdr:to>
    <xdr:cxnSp macro="">
      <xdr:nvCxnSpPr>
        <xdr:cNvPr id="176" name="93 Conector recto de flecha">
          <a:extLst>
            <a:ext uri="{FF2B5EF4-FFF2-40B4-BE49-F238E27FC236}">
              <a16:creationId xmlns:a16="http://schemas.microsoft.com/office/drawing/2014/main" id="{A32A4F7C-44D4-4FE5-BD8E-B6D68FE40493}"/>
            </a:ext>
          </a:extLst>
        </xdr:cNvPr>
        <xdr:cNvCxnSpPr/>
      </xdr:nvCxnSpPr>
      <xdr:spPr>
        <a:xfrm>
          <a:off x="27707310" y="25879679"/>
          <a:ext cx="136969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521970</xdr:colOff>
      <xdr:row>126</xdr:row>
      <xdr:rowOff>130184</xdr:rowOff>
    </xdr:from>
    <xdr:to>
      <xdr:col>24</xdr:col>
      <xdr:colOff>286686</xdr:colOff>
      <xdr:row>126</xdr:row>
      <xdr:rowOff>130184</xdr:rowOff>
    </xdr:to>
    <xdr:cxnSp macro="">
      <xdr:nvCxnSpPr>
        <xdr:cNvPr id="177" name="96 Conector recto de flecha">
          <a:extLst>
            <a:ext uri="{FF2B5EF4-FFF2-40B4-BE49-F238E27FC236}">
              <a16:creationId xmlns:a16="http://schemas.microsoft.com/office/drawing/2014/main" id="{6CF54785-D181-4DC6-A3DC-98EDAEE50B06}"/>
            </a:ext>
          </a:extLst>
        </xdr:cNvPr>
        <xdr:cNvCxnSpPr>
          <a:endCxn id="175" idx="1"/>
        </xdr:cNvCxnSpPr>
      </xdr:nvCxnSpPr>
      <xdr:spPr>
        <a:xfrm flipV="1">
          <a:off x="27668220" y="29419559"/>
          <a:ext cx="1447466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502309</xdr:colOff>
      <xdr:row>123</xdr:row>
      <xdr:rowOff>95329</xdr:rowOff>
    </xdr:from>
    <xdr:to>
      <xdr:col>22</xdr:col>
      <xdr:colOff>502309</xdr:colOff>
      <xdr:row>131</xdr:row>
      <xdr:rowOff>5211</xdr:rowOff>
    </xdr:to>
    <xdr:cxnSp macro="">
      <xdr:nvCxnSpPr>
        <xdr:cNvPr id="178" name="85 Conector recto de flecha">
          <a:extLst>
            <a:ext uri="{FF2B5EF4-FFF2-40B4-BE49-F238E27FC236}">
              <a16:creationId xmlns:a16="http://schemas.microsoft.com/office/drawing/2014/main" id="{64530DDB-AE26-41BC-8F72-FC3BE955D135}"/>
            </a:ext>
          </a:extLst>
        </xdr:cNvPr>
        <xdr:cNvCxnSpPr>
          <a:stCxn id="179" idx="2"/>
          <a:endCxn id="190" idx="0"/>
        </xdr:cNvCxnSpPr>
      </xdr:nvCxnSpPr>
      <xdr:spPr>
        <a:xfrm>
          <a:off x="24183364" y="28142644"/>
          <a:ext cx="0" cy="184917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108339</xdr:colOff>
      <xdr:row>120</xdr:row>
      <xdr:rowOff>195811</xdr:rowOff>
    </xdr:from>
    <xdr:to>
      <xdr:col>24</xdr:col>
      <xdr:colOff>48016</xdr:colOff>
      <xdr:row>123</xdr:row>
      <xdr:rowOff>95328</xdr:rowOff>
    </xdr:to>
    <xdr:sp macro="" textlink="">
      <xdr:nvSpPr>
        <xdr:cNvPr id="179" name="75 CuadroTexto">
          <a:extLst>
            <a:ext uri="{FF2B5EF4-FFF2-40B4-BE49-F238E27FC236}">
              <a16:creationId xmlns:a16="http://schemas.microsoft.com/office/drawing/2014/main" id="{1CB1E9AE-61C9-4676-80A5-16178354BF95}"/>
            </a:ext>
          </a:extLst>
        </xdr:cNvPr>
        <xdr:cNvSpPr txBox="1"/>
      </xdr:nvSpPr>
      <xdr:spPr>
        <a:xfrm>
          <a:off x="22937859" y="27648766"/>
          <a:ext cx="2486662" cy="493877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42 Records selected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Full Text Review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21</xdr:col>
      <xdr:colOff>100244</xdr:colOff>
      <xdr:row>103</xdr:row>
      <xdr:rowOff>86828</xdr:rowOff>
    </xdr:from>
    <xdr:to>
      <xdr:col>24</xdr:col>
      <xdr:colOff>56111</xdr:colOff>
      <xdr:row>108</xdr:row>
      <xdr:rowOff>159698</xdr:rowOff>
    </xdr:to>
    <xdr:sp macro="" textlink="">
      <xdr:nvSpPr>
        <xdr:cNvPr id="180" name="73 CuadroTexto">
          <a:extLst>
            <a:ext uri="{FF2B5EF4-FFF2-40B4-BE49-F238E27FC236}">
              <a16:creationId xmlns:a16="http://schemas.microsoft.com/office/drawing/2014/main" id="{F4B44DA2-84EB-475D-A792-8B617AC2C040}"/>
            </a:ext>
          </a:extLst>
        </xdr:cNvPr>
        <xdr:cNvSpPr txBox="1"/>
      </xdr:nvSpPr>
      <xdr:spPr>
        <a:xfrm>
          <a:off x="22927859" y="23758358"/>
          <a:ext cx="2506662" cy="1168245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2419 Records identified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through OVID search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Medline = 756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EMBASE = 1661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EconLit = 2</a:t>
          </a:r>
        </a:p>
      </xdr:txBody>
    </xdr:sp>
    <xdr:clientData/>
  </xdr:twoCellAnchor>
  <xdr:twoCellAnchor>
    <xdr:from>
      <xdr:col>24</xdr:col>
      <xdr:colOff>282802</xdr:colOff>
      <xdr:row>109</xdr:row>
      <xdr:rowOff>287938</xdr:rowOff>
    </xdr:from>
    <xdr:to>
      <xdr:col>26</xdr:col>
      <xdr:colOff>950595</xdr:colOff>
      <xdr:row>111</xdr:row>
      <xdr:rowOff>72684</xdr:rowOff>
    </xdr:to>
    <xdr:sp macro="" textlink="">
      <xdr:nvSpPr>
        <xdr:cNvPr id="181" name="74 CuadroTexto">
          <a:extLst>
            <a:ext uri="{FF2B5EF4-FFF2-40B4-BE49-F238E27FC236}">
              <a16:creationId xmlns:a16="http://schemas.microsoft.com/office/drawing/2014/main" id="{B953CD2A-3908-4D62-8A27-0143FCA061A3}"/>
            </a:ext>
          </a:extLst>
        </xdr:cNvPr>
        <xdr:cNvSpPr txBox="1"/>
      </xdr:nvSpPr>
      <xdr:spPr>
        <a:xfrm>
          <a:off x="29111802" y="25735563"/>
          <a:ext cx="2350543" cy="387996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i="0" kern="1200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Duplicates		0</a:t>
          </a:r>
        </a:p>
      </xdr:txBody>
    </xdr:sp>
    <xdr:clientData/>
  </xdr:twoCellAnchor>
  <xdr:twoCellAnchor>
    <xdr:from>
      <xdr:col>21</xdr:col>
      <xdr:colOff>110209</xdr:colOff>
      <xdr:row>114</xdr:row>
      <xdr:rowOff>73600</xdr:rowOff>
    </xdr:from>
    <xdr:to>
      <xdr:col>24</xdr:col>
      <xdr:colOff>46146</xdr:colOff>
      <xdr:row>116</xdr:row>
      <xdr:rowOff>192228</xdr:rowOff>
    </xdr:to>
    <xdr:sp macro="" textlink="">
      <xdr:nvSpPr>
        <xdr:cNvPr id="182" name="75 CuadroTexto">
          <a:extLst>
            <a:ext uri="{FF2B5EF4-FFF2-40B4-BE49-F238E27FC236}">
              <a16:creationId xmlns:a16="http://schemas.microsoft.com/office/drawing/2014/main" id="{3A68C5C9-F1A8-4915-9922-3D9B57B006FA}"/>
            </a:ext>
          </a:extLst>
        </xdr:cNvPr>
        <xdr:cNvSpPr txBox="1"/>
      </xdr:nvSpPr>
      <xdr:spPr>
        <a:xfrm>
          <a:off x="22939729" y="26324500"/>
          <a:ext cx="2482922" cy="518678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2419 Records selected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for Abstract Review</a:t>
          </a:r>
        </a:p>
      </xdr:txBody>
    </xdr:sp>
    <xdr:clientData/>
  </xdr:twoCellAnchor>
  <xdr:twoCellAnchor>
    <xdr:from>
      <xdr:col>24</xdr:col>
      <xdr:colOff>263191</xdr:colOff>
      <xdr:row>115</xdr:row>
      <xdr:rowOff>120000</xdr:rowOff>
    </xdr:from>
    <xdr:to>
      <xdr:col>26</xdr:col>
      <xdr:colOff>938530</xdr:colOff>
      <xdr:row>122</xdr:row>
      <xdr:rowOff>120001</xdr:rowOff>
    </xdr:to>
    <xdr:sp macro="" textlink="">
      <xdr:nvSpPr>
        <xdr:cNvPr id="183" name="80 CuadroTexto">
          <a:extLst>
            <a:ext uri="{FF2B5EF4-FFF2-40B4-BE49-F238E27FC236}">
              <a16:creationId xmlns:a16="http://schemas.microsoft.com/office/drawing/2014/main" id="{653D0DED-1481-487C-9208-748B5BC8DFD9}"/>
            </a:ext>
          </a:extLst>
        </xdr:cNvPr>
        <xdr:cNvSpPr txBox="1"/>
      </xdr:nvSpPr>
      <xdr:spPr>
        <a:xfrm>
          <a:off x="29092191" y="26996375"/>
          <a:ext cx="2358089" cy="1444626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2377 Records excluded: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Population		  225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Intervention                             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Outcomes		  111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Study Design 	    23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Duplicate                            2017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No abstract                               0           </a:t>
          </a:r>
          <a:endParaRPr kumimoji="0" lang="es-ES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22</xdr:col>
      <xdr:colOff>502309</xdr:colOff>
      <xdr:row>108</xdr:row>
      <xdr:rowOff>159698</xdr:rowOff>
    </xdr:from>
    <xdr:to>
      <xdr:col>22</xdr:col>
      <xdr:colOff>502310</xdr:colOff>
      <xdr:row>114</xdr:row>
      <xdr:rowOff>73600</xdr:rowOff>
    </xdr:to>
    <xdr:cxnSp macro="">
      <xdr:nvCxnSpPr>
        <xdr:cNvPr id="184" name="85 Conector recto de flecha">
          <a:extLst>
            <a:ext uri="{FF2B5EF4-FFF2-40B4-BE49-F238E27FC236}">
              <a16:creationId xmlns:a16="http://schemas.microsoft.com/office/drawing/2014/main" id="{C8506AB4-C5A1-4E5C-A821-3FC6B227ECBE}"/>
            </a:ext>
          </a:extLst>
        </xdr:cNvPr>
        <xdr:cNvCxnSpPr>
          <a:stCxn id="180" idx="2"/>
          <a:endCxn id="182" idx="0"/>
        </xdr:cNvCxnSpPr>
      </xdr:nvCxnSpPr>
      <xdr:spPr>
        <a:xfrm>
          <a:off x="24183364" y="24926603"/>
          <a:ext cx="1" cy="139789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502310</xdr:colOff>
      <xdr:row>116</xdr:row>
      <xdr:rowOff>192229</xdr:rowOff>
    </xdr:from>
    <xdr:to>
      <xdr:col>22</xdr:col>
      <xdr:colOff>502310</xdr:colOff>
      <xdr:row>120</xdr:row>
      <xdr:rowOff>195812</xdr:rowOff>
    </xdr:to>
    <xdr:cxnSp macro="">
      <xdr:nvCxnSpPr>
        <xdr:cNvPr id="185" name="87 Conector recto de flecha">
          <a:extLst>
            <a:ext uri="{FF2B5EF4-FFF2-40B4-BE49-F238E27FC236}">
              <a16:creationId xmlns:a16="http://schemas.microsoft.com/office/drawing/2014/main" id="{AB7D4F34-0837-4192-B04F-568603E5F32D}"/>
            </a:ext>
          </a:extLst>
        </xdr:cNvPr>
        <xdr:cNvCxnSpPr>
          <a:stCxn id="182" idx="2"/>
          <a:endCxn id="179" idx="0"/>
        </xdr:cNvCxnSpPr>
      </xdr:nvCxnSpPr>
      <xdr:spPr>
        <a:xfrm>
          <a:off x="24183365" y="26843179"/>
          <a:ext cx="0" cy="80558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22</xdr:col>
      <xdr:colOff>513331</xdr:colOff>
      <xdr:row>118</xdr:row>
      <xdr:rowOff>79375</xdr:rowOff>
    </xdr:from>
    <xdr:to>
      <xdr:col>24</xdr:col>
      <xdr:colOff>301625</xdr:colOff>
      <xdr:row>118</xdr:row>
      <xdr:rowOff>79375</xdr:rowOff>
    </xdr:to>
    <xdr:cxnSp macro="">
      <xdr:nvCxnSpPr>
        <xdr:cNvPr id="186" name="96 Conector recto de flecha">
          <a:extLst>
            <a:ext uri="{FF2B5EF4-FFF2-40B4-BE49-F238E27FC236}">
              <a16:creationId xmlns:a16="http://schemas.microsoft.com/office/drawing/2014/main" id="{375EB14B-93A3-4D1B-B757-B578C20466B5}"/>
            </a:ext>
          </a:extLst>
        </xdr:cNvPr>
        <xdr:cNvCxnSpPr/>
      </xdr:nvCxnSpPr>
      <xdr:spPr>
        <a:xfrm>
          <a:off x="27659581" y="27574875"/>
          <a:ext cx="1471044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64381</xdr:colOff>
      <xdr:row>143</xdr:row>
      <xdr:rowOff>30253</xdr:rowOff>
    </xdr:from>
    <xdr:to>
      <xdr:col>24</xdr:col>
      <xdr:colOff>143774</xdr:colOff>
      <xdr:row>145</xdr:row>
      <xdr:rowOff>152824</xdr:rowOff>
    </xdr:to>
    <xdr:sp macro="" textlink="">
      <xdr:nvSpPr>
        <xdr:cNvPr id="187" name="77 CuadroTexto">
          <a:extLst>
            <a:ext uri="{FF2B5EF4-FFF2-40B4-BE49-F238E27FC236}">
              <a16:creationId xmlns:a16="http://schemas.microsoft.com/office/drawing/2014/main" id="{9A81CDA6-5D5F-4E7F-AAA7-F5AD9BDEAB58}"/>
            </a:ext>
          </a:extLst>
        </xdr:cNvPr>
        <xdr:cNvSpPr txBox="1"/>
      </xdr:nvSpPr>
      <xdr:spPr>
        <a:xfrm>
          <a:off x="22891996" y="32384773"/>
          <a:ext cx="2624473" cy="781701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111</a:t>
          </a:r>
          <a:r>
            <a:rPr lang="es-ES" sz="120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 </a:t>
          </a: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Records from 107 orginal studies selected for data extraction</a:t>
          </a:r>
          <a:endParaRPr lang="es-ES" sz="12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24</xdr:col>
      <xdr:colOff>322882</xdr:colOff>
      <xdr:row>132</xdr:row>
      <xdr:rowOff>168914</xdr:rowOff>
    </xdr:from>
    <xdr:to>
      <xdr:col>26</xdr:col>
      <xdr:colOff>968376</xdr:colOff>
      <xdr:row>136</xdr:row>
      <xdr:rowOff>135172</xdr:rowOff>
    </xdr:to>
    <xdr:sp macro="" textlink="">
      <xdr:nvSpPr>
        <xdr:cNvPr id="188" name="77 CuadroTexto">
          <a:extLst>
            <a:ext uri="{FF2B5EF4-FFF2-40B4-BE49-F238E27FC236}">
              <a16:creationId xmlns:a16="http://schemas.microsoft.com/office/drawing/2014/main" id="{A3D387F8-2311-47A5-B940-DDFB21860447}"/>
            </a:ext>
          </a:extLst>
        </xdr:cNvPr>
        <xdr:cNvSpPr txBox="1"/>
      </xdr:nvSpPr>
      <xdr:spPr>
        <a:xfrm>
          <a:off x="29151882" y="30887039"/>
          <a:ext cx="2328244" cy="760008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Supplementary search of grey literature yielded 8 publications: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kern="0" baseline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3 bibliographic searches, 5 congress abstracts</a:t>
          </a:r>
        </a:p>
      </xdr:txBody>
    </xdr:sp>
    <xdr:clientData/>
  </xdr:twoCellAnchor>
  <xdr:twoCellAnchor>
    <xdr:from>
      <xdr:col>22</xdr:col>
      <xdr:colOff>553960</xdr:colOff>
      <xdr:row>134</xdr:row>
      <xdr:rowOff>140614</xdr:rowOff>
    </xdr:from>
    <xdr:to>
      <xdr:col>24</xdr:col>
      <xdr:colOff>326692</xdr:colOff>
      <xdr:row>134</xdr:row>
      <xdr:rowOff>140614</xdr:rowOff>
    </xdr:to>
    <xdr:cxnSp macro="">
      <xdr:nvCxnSpPr>
        <xdr:cNvPr id="189" name="96 Conector recto de flecha">
          <a:extLst>
            <a:ext uri="{FF2B5EF4-FFF2-40B4-BE49-F238E27FC236}">
              <a16:creationId xmlns:a16="http://schemas.microsoft.com/office/drawing/2014/main" id="{6749A625-74B9-4971-A3F6-6565DE38AF33}"/>
            </a:ext>
          </a:extLst>
        </xdr:cNvPr>
        <xdr:cNvCxnSpPr>
          <a:stCxn id="188" idx="1"/>
        </xdr:cNvCxnSpPr>
      </xdr:nvCxnSpPr>
      <xdr:spPr>
        <a:xfrm flipH="1" flipV="1">
          <a:off x="27700210" y="31255614"/>
          <a:ext cx="145548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21</xdr:col>
      <xdr:colOff>107512</xdr:colOff>
      <xdr:row>131</xdr:row>
      <xdr:rowOff>5212</xdr:rowOff>
    </xdr:from>
    <xdr:to>
      <xdr:col>24</xdr:col>
      <xdr:colOff>48842</xdr:colOff>
      <xdr:row>132</xdr:row>
      <xdr:rowOff>173915</xdr:rowOff>
    </xdr:to>
    <xdr:sp macro="" textlink="">
      <xdr:nvSpPr>
        <xdr:cNvPr id="190" name="77 CuadroTexto">
          <a:extLst>
            <a:ext uri="{FF2B5EF4-FFF2-40B4-BE49-F238E27FC236}">
              <a16:creationId xmlns:a16="http://schemas.microsoft.com/office/drawing/2014/main" id="{ACC73D28-A673-4C15-A7B6-C28E703B472C}"/>
            </a:ext>
          </a:extLst>
        </xdr:cNvPr>
        <xdr:cNvSpPr txBox="1"/>
      </xdr:nvSpPr>
      <xdr:spPr>
        <a:xfrm>
          <a:off x="22937032" y="29991817"/>
          <a:ext cx="2488315" cy="363013"/>
        </a:xfrm>
        <a:prstGeom prst="rect">
          <a:avLst/>
        </a:prstGeom>
        <a:noFill/>
        <a:ln w="28575" cmpd="sng">
          <a:solidFill>
            <a:srgbClr val="4EC9F5"/>
          </a:solidFill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kern="0">
              <a:solidFill>
                <a:sysClr val="windowText" lastClr="000000"/>
              </a:solidFill>
              <a:latin typeface="Helvetica" panose="020B0604020202020204" pitchFamily="34" charset="0"/>
              <a:ea typeface="Verdana" pitchFamily="34" charset="0"/>
              <a:cs typeface="Helvetica" panose="020B0604020202020204" pitchFamily="34" charset="0"/>
            </a:rPr>
            <a:t>29 Records selected </a:t>
          </a:r>
          <a:endParaRPr lang="es-ES" sz="12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22</xdr:col>
      <xdr:colOff>504214</xdr:colOff>
      <xdr:row>132</xdr:row>
      <xdr:rowOff>170105</xdr:rowOff>
    </xdr:from>
    <xdr:to>
      <xdr:col>22</xdr:col>
      <xdr:colOff>504214</xdr:colOff>
      <xdr:row>143</xdr:row>
      <xdr:rowOff>28348</xdr:rowOff>
    </xdr:to>
    <xdr:cxnSp macro="">
      <xdr:nvCxnSpPr>
        <xdr:cNvPr id="191" name="85 Conector recto de flecha">
          <a:extLst>
            <a:ext uri="{FF2B5EF4-FFF2-40B4-BE49-F238E27FC236}">
              <a16:creationId xmlns:a16="http://schemas.microsoft.com/office/drawing/2014/main" id="{CBB4802D-BBAF-4494-A71B-1FE685031C2A}"/>
            </a:ext>
          </a:extLst>
        </xdr:cNvPr>
        <xdr:cNvCxnSpPr>
          <a:stCxn id="190" idx="2"/>
          <a:endCxn id="187" idx="0"/>
        </xdr:cNvCxnSpPr>
      </xdr:nvCxnSpPr>
      <xdr:spPr>
        <a:xfrm>
          <a:off x="27650464" y="30888230"/>
          <a:ext cx="0" cy="2080743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16</xdr:col>
      <xdr:colOff>115019</xdr:colOff>
      <xdr:row>40</xdr:row>
      <xdr:rowOff>133206</xdr:rowOff>
    </xdr:from>
    <xdr:to>
      <xdr:col>19</xdr:col>
      <xdr:colOff>494888</xdr:colOff>
      <xdr:row>40</xdr:row>
      <xdr:rowOff>133206</xdr:rowOff>
    </xdr:to>
    <xdr:cxnSp macro="">
      <xdr:nvCxnSpPr>
        <xdr:cNvPr id="192" name="96 Conector recto de flecha">
          <a:extLst>
            <a:ext uri="{FF2B5EF4-FFF2-40B4-BE49-F238E27FC236}">
              <a16:creationId xmlns:a16="http://schemas.microsoft.com/office/drawing/2014/main" id="{53A3C48C-86FA-4F4F-950E-6C299D961065}"/>
            </a:ext>
          </a:extLst>
        </xdr:cNvPr>
        <xdr:cNvCxnSpPr/>
      </xdr:nvCxnSpPr>
      <xdr:spPr>
        <a:xfrm>
          <a:off x="19559626" y="9630992"/>
          <a:ext cx="2910798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chemeClr val="accent6">
              <a:lumMod val="60000"/>
              <a:lumOff val="40000"/>
            </a:schemeClr>
          </a:solidFill>
          <a:prstDash val="solid"/>
          <a:tailEnd type="arrow"/>
        </a:ln>
        <a:effectLst/>
      </xdr:spPr>
    </xdr:cxnSp>
    <xdr:clientData/>
  </xdr:twoCellAnchor>
  <xdr:twoCellAnchor>
    <xdr:from>
      <xdr:col>16</xdr:col>
      <xdr:colOff>143773</xdr:colOff>
      <xdr:row>90</xdr:row>
      <xdr:rowOff>43132</xdr:rowOff>
    </xdr:from>
    <xdr:to>
      <xdr:col>20</xdr:col>
      <xdr:colOff>99343</xdr:colOff>
      <xdr:row>90</xdr:row>
      <xdr:rowOff>46287</xdr:rowOff>
    </xdr:to>
    <xdr:cxnSp macro="">
      <xdr:nvCxnSpPr>
        <xdr:cNvPr id="193" name="96 Conector recto de flecha">
          <a:extLst>
            <a:ext uri="{FF2B5EF4-FFF2-40B4-BE49-F238E27FC236}">
              <a16:creationId xmlns:a16="http://schemas.microsoft.com/office/drawing/2014/main" id="{87F56D2B-5998-4903-A6EC-D43C0A98F25E}"/>
            </a:ext>
          </a:extLst>
        </xdr:cNvPr>
        <xdr:cNvCxnSpPr/>
      </xdr:nvCxnSpPr>
      <xdr:spPr>
        <a:xfrm flipV="1">
          <a:off x="19382368" y="20809537"/>
          <a:ext cx="3106440" cy="3155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chemeClr val="accent6">
              <a:lumMod val="60000"/>
              <a:lumOff val="40000"/>
            </a:schemeClr>
          </a:solidFill>
          <a:prstDash val="solid"/>
          <a:tailEnd type="arrow"/>
        </a:ln>
        <a:effectLst/>
      </xdr:spPr>
    </xdr:cxnSp>
    <xdr:clientData/>
  </xdr:twoCellAnchor>
  <xdr:twoCellAnchor>
    <xdr:from>
      <xdr:col>0</xdr:col>
      <xdr:colOff>257628</xdr:colOff>
      <xdr:row>93</xdr:row>
      <xdr:rowOff>85272</xdr:rowOff>
    </xdr:from>
    <xdr:to>
      <xdr:col>1</xdr:col>
      <xdr:colOff>3254828</xdr:colOff>
      <xdr:row>96</xdr:row>
      <xdr:rowOff>23585</xdr:rowOff>
    </xdr:to>
    <xdr:sp macro="" textlink="">
      <xdr:nvSpPr>
        <xdr:cNvPr id="194" name="77 CuadroTexto">
          <a:extLst>
            <a:ext uri="{FF2B5EF4-FFF2-40B4-BE49-F238E27FC236}">
              <a16:creationId xmlns:a16="http://schemas.microsoft.com/office/drawing/2014/main" id="{31CB04A7-B48B-4C95-BCC2-30750C4FAB27}"/>
            </a:ext>
          </a:extLst>
        </xdr:cNvPr>
        <xdr:cNvSpPr txBox="1"/>
      </xdr:nvSpPr>
      <xdr:spPr>
        <a:xfrm>
          <a:off x="255723" y="21451752"/>
          <a:ext cx="3412490" cy="532673"/>
        </a:xfrm>
        <a:prstGeom prst="rect">
          <a:avLst/>
        </a:prstGeom>
        <a:noFill/>
        <a:ln w="22225" cmpd="sng">
          <a:solidFill>
            <a:srgbClr val="9369AC"/>
          </a:solidFill>
          <a:prstDash val="sysDot"/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000" kern="120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* NOTE: original SLR did not include information that clarifies how 68 selected records lead to 7 studies extracted and presented in the report</a:t>
          </a:r>
          <a:endParaRPr lang="es-ES" sz="10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254000</xdr:colOff>
      <xdr:row>143</xdr:row>
      <xdr:rowOff>0</xdr:rowOff>
    </xdr:from>
    <xdr:to>
      <xdr:col>1</xdr:col>
      <xdr:colOff>3436257</xdr:colOff>
      <xdr:row>145</xdr:row>
      <xdr:rowOff>152400</xdr:rowOff>
    </xdr:to>
    <xdr:sp macro="" textlink="">
      <xdr:nvSpPr>
        <xdr:cNvPr id="195" name="77 CuadroTexto">
          <a:extLst>
            <a:ext uri="{FF2B5EF4-FFF2-40B4-BE49-F238E27FC236}">
              <a16:creationId xmlns:a16="http://schemas.microsoft.com/office/drawing/2014/main" id="{2E6F1CE6-10A0-4000-8565-D924A2712FC3}"/>
            </a:ext>
          </a:extLst>
        </xdr:cNvPr>
        <xdr:cNvSpPr txBox="1"/>
      </xdr:nvSpPr>
      <xdr:spPr>
        <a:xfrm>
          <a:off x="250190" y="32356425"/>
          <a:ext cx="3597547" cy="809625"/>
        </a:xfrm>
        <a:prstGeom prst="rect">
          <a:avLst/>
        </a:prstGeom>
        <a:noFill/>
        <a:ln w="22225" cmpd="sng">
          <a:solidFill>
            <a:srgbClr val="9369AC"/>
          </a:solidFill>
          <a:prstDash val="sysDot"/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000" kern="120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* NOTE: original SLR report</a:t>
          </a:r>
          <a:r>
            <a:rPr lang="es-ES" sz="1000" kern="1200" baseline="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had a discrepancy of 4 records between the PRISMA chart and the list of included studies</a:t>
          </a:r>
          <a:endParaRPr lang="es-ES" sz="10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29</xdr:col>
      <xdr:colOff>17417</xdr:colOff>
      <xdr:row>26</xdr:row>
      <xdr:rowOff>152399</xdr:rowOff>
    </xdr:from>
    <xdr:to>
      <xdr:col>31</xdr:col>
      <xdr:colOff>17962</xdr:colOff>
      <xdr:row>26</xdr:row>
      <xdr:rowOff>152399</xdr:rowOff>
    </xdr:to>
    <xdr:cxnSp macro="">
      <xdr:nvCxnSpPr>
        <xdr:cNvPr id="196" name="96 Conector recto de flecha">
          <a:extLst>
            <a:ext uri="{FF2B5EF4-FFF2-40B4-BE49-F238E27FC236}">
              <a16:creationId xmlns:a16="http://schemas.microsoft.com/office/drawing/2014/main" id="{DC47CDF0-098A-4891-9DBF-AB45413A0D69}"/>
            </a:ext>
          </a:extLst>
        </xdr:cNvPr>
        <xdr:cNvCxnSpPr/>
      </xdr:nvCxnSpPr>
      <xdr:spPr>
        <a:xfrm>
          <a:off x="30205952" y="6848474"/>
          <a:ext cx="274374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21227</xdr:colOff>
      <xdr:row>24</xdr:row>
      <xdr:rowOff>5443</xdr:rowOff>
    </xdr:from>
    <xdr:to>
      <xdr:col>29</xdr:col>
      <xdr:colOff>21772</xdr:colOff>
      <xdr:row>30</xdr:row>
      <xdr:rowOff>10886</xdr:rowOff>
    </xdr:to>
    <xdr:cxnSp macro="">
      <xdr:nvCxnSpPr>
        <xdr:cNvPr id="197" name="85 Conector recto de flecha">
          <a:extLst>
            <a:ext uri="{FF2B5EF4-FFF2-40B4-BE49-F238E27FC236}">
              <a16:creationId xmlns:a16="http://schemas.microsoft.com/office/drawing/2014/main" id="{7C8D2160-AA5F-448B-B86A-C106800A0FA4}"/>
            </a:ext>
          </a:extLst>
        </xdr:cNvPr>
        <xdr:cNvCxnSpPr/>
      </xdr:nvCxnSpPr>
      <xdr:spPr>
        <a:xfrm>
          <a:off x="30202142" y="6312898"/>
          <a:ext cx="545" cy="119606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1603375</xdr:colOff>
      <xdr:row>18</xdr:row>
      <xdr:rowOff>55790</xdr:rowOff>
    </xdr:from>
    <xdr:to>
      <xdr:col>31</xdr:col>
      <xdr:colOff>15784</xdr:colOff>
      <xdr:row>18</xdr:row>
      <xdr:rowOff>55790</xdr:rowOff>
    </xdr:to>
    <xdr:cxnSp macro="">
      <xdr:nvCxnSpPr>
        <xdr:cNvPr id="198" name="96 Conector recto de flecha">
          <a:extLst>
            <a:ext uri="{FF2B5EF4-FFF2-40B4-BE49-F238E27FC236}">
              <a16:creationId xmlns:a16="http://schemas.microsoft.com/office/drawing/2014/main" id="{EF7D677B-E84E-49B0-B371-3B259422E216}"/>
            </a:ext>
          </a:extLst>
        </xdr:cNvPr>
        <xdr:cNvCxnSpPr/>
      </xdr:nvCxnSpPr>
      <xdr:spPr>
        <a:xfrm flipV="1">
          <a:off x="30130750" y="5031650"/>
          <a:ext cx="281676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1129937</xdr:colOff>
      <xdr:row>33</xdr:row>
      <xdr:rowOff>140970</xdr:rowOff>
    </xdr:from>
    <xdr:to>
      <xdr:col>30</xdr:col>
      <xdr:colOff>1143000</xdr:colOff>
      <xdr:row>33</xdr:row>
      <xdr:rowOff>140970</xdr:rowOff>
    </xdr:to>
    <xdr:cxnSp macro="">
      <xdr:nvCxnSpPr>
        <xdr:cNvPr id="199" name="96 Conector recto de flecha">
          <a:extLst>
            <a:ext uri="{FF2B5EF4-FFF2-40B4-BE49-F238E27FC236}">
              <a16:creationId xmlns:a16="http://schemas.microsoft.com/office/drawing/2014/main" id="{ED6E7D51-8395-4D15-A3DF-2164C261BAFC}"/>
            </a:ext>
          </a:extLst>
        </xdr:cNvPr>
        <xdr:cNvCxnSpPr/>
      </xdr:nvCxnSpPr>
      <xdr:spPr>
        <a:xfrm flipH="1">
          <a:off x="29653502" y="8216265"/>
          <a:ext cx="3255373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1108077</xdr:colOff>
      <xdr:row>31</xdr:row>
      <xdr:rowOff>206526</xdr:rowOff>
    </xdr:from>
    <xdr:to>
      <xdr:col>28</xdr:col>
      <xdr:colOff>1110343</xdr:colOff>
      <xdr:row>37</xdr:row>
      <xdr:rowOff>0</xdr:rowOff>
    </xdr:to>
    <xdr:cxnSp macro="">
      <xdr:nvCxnSpPr>
        <xdr:cNvPr id="200" name="85 Conector recto de flecha">
          <a:extLst>
            <a:ext uri="{FF2B5EF4-FFF2-40B4-BE49-F238E27FC236}">
              <a16:creationId xmlns:a16="http://schemas.microsoft.com/office/drawing/2014/main" id="{E97495F0-423E-4A03-A3CC-46B1A0D341F1}"/>
            </a:ext>
          </a:extLst>
        </xdr:cNvPr>
        <xdr:cNvCxnSpPr/>
      </xdr:nvCxnSpPr>
      <xdr:spPr>
        <a:xfrm>
          <a:off x="29635452" y="7877961"/>
          <a:ext cx="4171" cy="98981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130628</xdr:colOff>
      <xdr:row>11</xdr:row>
      <xdr:rowOff>244929</xdr:rowOff>
    </xdr:from>
    <xdr:to>
      <xdr:col>40</xdr:col>
      <xdr:colOff>2177</xdr:colOff>
      <xdr:row>11</xdr:row>
      <xdr:rowOff>244929</xdr:rowOff>
    </xdr:to>
    <xdr:cxnSp macro="">
      <xdr:nvCxnSpPr>
        <xdr:cNvPr id="201" name="93 Conector recto de flecha">
          <a:extLst>
            <a:ext uri="{FF2B5EF4-FFF2-40B4-BE49-F238E27FC236}">
              <a16:creationId xmlns:a16="http://schemas.microsoft.com/office/drawing/2014/main" id="{BBFE25F5-82FF-4C99-ACB4-DDA145037302}"/>
            </a:ext>
          </a:extLst>
        </xdr:cNvPr>
        <xdr:cNvCxnSpPr/>
      </xdr:nvCxnSpPr>
      <xdr:spPr>
        <a:xfrm flipV="1">
          <a:off x="39834638" y="3553914"/>
          <a:ext cx="268713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130899</xdr:colOff>
      <xdr:row>26</xdr:row>
      <xdr:rowOff>152399</xdr:rowOff>
    </xdr:from>
    <xdr:to>
      <xdr:col>40</xdr:col>
      <xdr:colOff>19685</xdr:colOff>
      <xdr:row>26</xdr:row>
      <xdr:rowOff>152399</xdr:rowOff>
    </xdr:to>
    <xdr:cxnSp macro="">
      <xdr:nvCxnSpPr>
        <xdr:cNvPr id="202" name="96 Conector recto de flecha">
          <a:extLst>
            <a:ext uri="{FF2B5EF4-FFF2-40B4-BE49-F238E27FC236}">
              <a16:creationId xmlns:a16="http://schemas.microsoft.com/office/drawing/2014/main" id="{B9438B58-B6D7-4530-A111-6D6B1B5C498B}"/>
            </a:ext>
          </a:extLst>
        </xdr:cNvPr>
        <xdr:cNvCxnSpPr/>
      </xdr:nvCxnSpPr>
      <xdr:spPr>
        <a:xfrm>
          <a:off x="39834909" y="6848474"/>
          <a:ext cx="2700566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125184</xdr:colOff>
      <xdr:row>23</xdr:row>
      <xdr:rowOff>179614</xdr:rowOff>
    </xdr:from>
    <xdr:to>
      <xdr:col>38</xdr:col>
      <xdr:colOff>133349</xdr:colOff>
      <xdr:row>29</xdr:row>
      <xdr:rowOff>195942</xdr:rowOff>
    </xdr:to>
    <xdr:cxnSp macro="">
      <xdr:nvCxnSpPr>
        <xdr:cNvPr id="203" name="85 Conector recto de flecha">
          <a:extLst>
            <a:ext uri="{FF2B5EF4-FFF2-40B4-BE49-F238E27FC236}">
              <a16:creationId xmlns:a16="http://schemas.microsoft.com/office/drawing/2014/main" id="{163140BF-1274-4937-B78C-C490F28FB526}"/>
            </a:ext>
          </a:extLst>
        </xdr:cNvPr>
        <xdr:cNvCxnSpPr/>
      </xdr:nvCxnSpPr>
      <xdr:spPr>
        <a:xfrm>
          <a:off x="39827289" y="6292759"/>
          <a:ext cx="10070" cy="120123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118654</xdr:colOff>
      <xdr:row>10</xdr:row>
      <xdr:rowOff>0</xdr:rowOff>
    </xdr:from>
    <xdr:to>
      <xdr:col>38</xdr:col>
      <xdr:colOff>122464</xdr:colOff>
      <xdr:row>14</xdr:row>
      <xdr:rowOff>0</xdr:rowOff>
    </xdr:to>
    <xdr:cxnSp macro="">
      <xdr:nvCxnSpPr>
        <xdr:cNvPr id="204" name="85 Conector recto de flecha">
          <a:extLst>
            <a:ext uri="{FF2B5EF4-FFF2-40B4-BE49-F238E27FC236}">
              <a16:creationId xmlns:a16="http://schemas.microsoft.com/office/drawing/2014/main" id="{CAC9C0E2-E1AA-41F8-94AE-BE8C452D1740}"/>
            </a:ext>
          </a:extLst>
        </xdr:cNvPr>
        <xdr:cNvCxnSpPr/>
      </xdr:nvCxnSpPr>
      <xdr:spPr>
        <a:xfrm>
          <a:off x="39820759" y="3095625"/>
          <a:ext cx="3810" cy="8858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114298</xdr:colOff>
      <xdr:row>15</xdr:row>
      <xdr:rowOff>190500</xdr:rowOff>
    </xdr:from>
    <xdr:to>
      <xdr:col>38</xdr:col>
      <xdr:colOff>122463</xdr:colOff>
      <xdr:row>22</xdr:row>
      <xdr:rowOff>0</xdr:rowOff>
    </xdr:to>
    <xdr:cxnSp macro="">
      <xdr:nvCxnSpPr>
        <xdr:cNvPr id="205" name="87 Conector recto de flecha">
          <a:extLst>
            <a:ext uri="{FF2B5EF4-FFF2-40B4-BE49-F238E27FC236}">
              <a16:creationId xmlns:a16="http://schemas.microsoft.com/office/drawing/2014/main" id="{12BD931E-534B-4BAB-81CB-F968F2378A2B}"/>
            </a:ext>
          </a:extLst>
        </xdr:cNvPr>
        <xdr:cNvCxnSpPr/>
      </xdr:nvCxnSpPr>
      <xdr:spPr>
        <a:xfrm>
          <a:off x="39814498" y="4419600"/>
          <a:ext cx="10070" cy="149542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104948</xdr:colOff>
      <xdr:row>18</xdr:row>
      <xdr:rowOff>111125</xdr:rowOff>
    </xdr:from>
    <xdr:to>
      <xdr:col>39</xdr:col>
      <xdr:colOff>1123315</xdr:colOff>
      <xdr:row>18</xdr:row>
      <xdr:rowOff>111125</xdr:rowOff>
    </xdr:to>
    <xdr:cxnSp macro="">
      <xdr:nvCxnSpPr>
        <xdr:cNvPr id="206" name="96 Conector recto de flecha">
          <a:extLst>
            <a:ext uri="{FF2B5EF4-FFF2-40B4-BE49-F238E27FC236}">
              <a16:creationId xmlns:a16="http://schemas.microsoft.com/office/drawing/2014/main" id="{2D5D2297-DCF4-4F00-AF39-9D982EB6C9C5}"/>
            </a:ext>
          </a:extLst>
        </xdr:cNvPr>
        <xdr:cNvCxnSpPr/>
      </xdr:nvCxnSpPr>
      <xdr:spPr>
        <a:xfrm flipV="1">
          <a:off x="39803243" y="5083175"/>
          <a:ext cx="268143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123553</xdr:colOff>
      <xdr:row>34</xdr:row>
      <xdr:rowOff>84365</xdr:rowOff>
    </xdr:from>
    <xdr:to>
      <xdr:col>39</xdr:col>
      <xdr:colOff>1143000</xdr:colOff>
      <xdr:row>34</xdr:row>
      <xdr:rowOff>84365</xdr:rowOff>
    </xdr:to>
    <xdr:cxnSp macro="">
      <xdr:nvCxnSpPr>
        <xdr:cNvPr id="207" name="96 Conector recto de flecha">
          <a:extLst>
            <a:ext uri="{FF2B5EF4-FFF2-40B4-BE49-F238E27FC236}">
              <a16:creationId xmlns:a16="http://schemas.microsoft.com/office/drawing/2014/main" id="{D668C7D3-CC19-486B-9B89-2FE51B1D1FC7}"/>
            </a:ext>
          </a:extLst>
        </xdr:cNvPr>
        <xdr:cNvCxnSpPr/>
      </xdr:nvCxnSpPr>
      <xdr:spPr>
        <a:xfrm flipH="1" flipV="1">
          <a:off x="39825658" y="8353970"/>
          <a:ext cx="267489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131083</xdr:colOff>
      <xdr:row>31</xdr:row>
      <xdr:rowOff>195640</xdr:rowOff>
    </xdr:from>
    <xdr:to>
      <xdr:col>38</xdr:col>
      <xdr:colOff>133349</xdr:colOff>
      <xdr:row>36</xdr:row>
      <xdr:rowOff>185057</xdr:rowOff>
    </xdr:to>
    <xdr:cxnSp macro="">
      <xdr:nvCxnSpPr>
        <xdr:cNvPr id="208" name="85 Conector recto de flecha">
          <a:extLst>
            <a:ext uri="{FF2B5EF4-FFF2-40B4-BE49-F238E27FC236}">
              <a16:creationId xmlns:a16="http://schemas.microsoft.com/office/drawing/2014/main" id="{E1C8BD91-74C5-4F51-8BD1-F4CA16FDB830}"/>
            </a:ext>
          </a:extLst>
        </xdr:cNvPr>
        <xdr:cNvCxnSpPr/>
      </xdr:nvCxnSpPr>
      <xdr:spPr>
        <a:xfrm>
          <a:off x="39835093" y="7874695"/>
          <a:ext cx="2266" cy="96668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26397</xdr:colOff>
      <xdr:row>11</xdr:row>
      <xdr:rowOff>93888</xdr:rowOff>
    </xdr:from>
    <xdr:to>
      <xdr:col>31</xdr:col>
      <xdr:colOff>26942</xdr:colOff>
      <xdr:row>11</xdr:row>
      <xdr:rowOff>93888</xdr:rowOff>
    </xdr:to>
    <xdr:cxnSp macro="">
      <xdr:nvCxnSpPr>
        <xdr:cNvPr id="209" name="93 Conector recto de flecha">
          <a:extLst>
            <a:ext uri="{FF2B5EF4-FFF2-40B4-BE49-F238E27FC236}">
              <a16:creationId xmlns:a16="http://schemas.microsoft.com/office/drawing/2014/main" id="{ED97CB1C-C922-4717-8932-DF0F9BF1A08B}"/>
            </a:ext>
          </a:extLst>
        </xdr:cNvPr>
        <xdr:cNvCxnSpPr/>
      </xdr:nvCxnSpPr>
      <xdr:spPr>
        <a:xfrm flipV="1">
          <a:off x="30207312" y="3421923"/>
          <a:ext cx="2745650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17961</xdr:colOff>
      <xdr:row>9</xdr:row>
      <xdr:rowOff>195942</xdr:rowOff>
    </xdr:from>
    <xdr:to>
      <xdr:col>29</xdr:col>
      <xdr:colOff>21771</xdr:colOff>
      <xdr:row>13</xdr:row>
      <xdr:rowOff>195942</xdr:rowOff>
    </xdr:to>
    <xdr:cxnSp macro="">
      <xdr:nvCxnSpPr>
        <xdr:cNvPr id="210" name="85 Conector recto de flecha">
          <a:extLst>
            <a:ext uri="{FF2B5EF4-FFF2-40B4-BE49-F238E27FC236}">
              <a16:creationId xmlns:a16="http://schemas.microsoft.com/office/drawing/2014/main" id="{5CA752C3-1435-4BEC-A249-E92EBF2DC6EA}"/>
            </a:ext>
          </a:extLst>
        </xdr:cNvPr>
        <xdr:cNvCxnSpPr/>
      </xdr:nvCxnSpPr>
      <xdr:spPr>
        <a:xfrm>
          <a:off x="30206496" y="3064872"/>
          <a:ext cx="0" cy="9144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1615440</xdr:colOff>
      <xdr:row>16</xdr:row>
      <xdr:rowOff>29845</xdr:rowOff>
    </xdr:from>
    <xdr:to>
      <xdr:col>28</xdr:col>
      <xdr:colOff>1615440</xdr:colOff>
      <xdr:row>21</xdr:row>
      <xdr:rowOff>199752</xdr:rowOff>
    </xdr:to>
    <xdr:cxnSp macro="">
      <xdr:nvCxnSpPr>
        <xdr:cNvPr id="211" name="87 Conector recto de flecha">
          <a:extLst>
            <a:ext uri="{FF2B5EF4-FFF2-40B4-BE49-F238E27FC236}">
              <a16:creationId xmlns:a16="http://schemas.microsoft.com/office/drawing/2014/main" id="{5CAE9538-5ED7-474D-96C8-7973EB95FEE1}"/>
            </a:ext>
          </a:extLst>
        </xdr:cNvPr>
        <xdr:cNvCxnSpPr/>
      </xdr:nvCxnSpPr>
      <xdr:spPr>
        <a:xfrm>
          <a:off x="30146625" y="4504690"/>
          <a:ext cx="0" cy="141196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30</xdr:col>
      <xdr:colOff>16601</xdr:colOff>
      <xdr:row>38</xdr:row>
      <xdr:rowOff>59601</xdr:rowOff>
    </xdr:from>
    <xdr:to>
      <xdr:col>36</xdr:col>
      <xdr:colOff>631190</xdr:colOff>
      <xdr:row>38</xdr:row>
      <xdr:rowOff>59601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9ECB1E67-9FD8-43E5-91FE-9F1E044BD627}"/>
            </a:ext>
          </a:extLst>
        </xdr:cNvPr>
        <xdr:cNvCxnSpPr/>
      </xdr:nvCxnSpPr>
      <xdr:spPr>
        <a:xfrm>
          <a:off x="31786286" y="9114066"/>
          <a:ext cx="6217194" cy="0"/>
        </a:xfrm>
        <a:prstGeom prst="straightConnector1">
          <a:avLst/>
        </a:prstGeom>
        <a:ln w="28575">
          <a:solidFill>
            <a:srgbClr val="231F99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348343</xdr:colOff>
      <xdr:row>38</xdr:row>
      <xdr:rowOff>76200</xdr:rowOff>
    </xdr:from>
    <xdr:to>
      <xdr:col>33</xdr:col>
      <xdr:colOff>348343</xdr:colOff>
      <xdr:row>42</xdr:row>
      <xdr:rowOff>21771</xdr:rowOff>
    </xdr:to>
    <xdr:cxnSp macro="">
      <xdr:nvCxnSpPr>
        <xdr:cNvPr id="213" name="85 Conector recto de flecha">
          <a:extLst>
            <a:ext uri="{FF2B5EF4-FFF2-40B4-BE49-F238E27FC236}">
              <a16:creationId xmlns:a16="http://schemas.microsoft.com/office/drawing/2014/main" id="{BCF4AE3C-B1E9-41C8-AA7A-ECD7D47C9FBF}"/>
            </a:ext>
          </a:extLst>
        </xdr:cNvPr>
        <xdr:cNvCxnSpPr/>
      </xdr:nvCxnSpPr>
      <xdr:spPr>
        <a:xfrm flipH="1">
          <a:off x="35354623" y="9134475"/>
          <a:ext cx="0" cy="732336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27</xdr:col>
      <xdr:colOff>571499</xdr:colOff>
      <xdr:row>3</xdr:row>
      <xdr:rowOff>365125</xdr:rowOff>
    </xdr:from>
    <xdr:to>
      <xdr:col>34</xdr:col>
      <xdr:colOff>79374</xdr:colOff>
      <xdr:row>5</xdr:row>
      <xdr:rowOff>98735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A2D9BE29-DD51-4EF7-8893-D8F0EE55B82C}"/>
            </a:ext>
          </a:extLst>
        </xdr:cNvPr>
        <xdr:cNvSpPr/>
      </xdr:nvSpPr>
      <xdr:spPr>
        <a:xfrm>
          <a:off x="28489274" y="1418590"/>
          <a:ext cx="7632700" cy="524185"/>
        </a:xfrm>
        <a:prstGeom prst="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previous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SLRs</a:t>
          </a:r>
          <a:endParaRPr lang="en-CA" sz="1300">
            <a:effectLst/>
          </a:endParaRP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18th 2017, Sep 4th 2020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36</xdr:col>
      <xdr:colOff>650874</xdr:colOff>
      <xdr:row>3</xdr:row>
      <xdr:rowOff>382905</xdr:rowOff>
    </xdr:from>
    <xdr:to>
      <xdr:col>43</xdr:col>
      <xdr:colOff>19685</xdr:colOff>
      <xdr:row>5</xdr:row>
      <xdr:rowOff>101910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3079F252-7498-4A40-B44A-58D6EED589C2}"/>
            </a:ext>
          </a:extLst>
        </xdr:cNvPr>
        <xdr:cNvSpPr/>
      </xdr:nvSpPr>
      <xdr:spPr>
        <a:xfrm>
          <a:off x="38026974" y="1440180"/>
          <a:ext cx="7623176" cy="505770"/>
        </a:xfrm>
        <a:prstGeom prst="rect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 recent SLR update</a:t>
          </a: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 10th 2021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29</xdr:col>
      <xdr:colOff>17417</xdr:colOff>
      <xdr:row>78</xdr:row>
      <xdr:rowOff>152399</xdr:rowOff>
    </xdr:from>
    <xdr:to>
      <xdr:col>31</xdr:col>
      <xdr:colOff>17962</xdr:colOff>
      <xdr:row>78</xdr:row>
      <xdr:rowOff>152399</xdr:rowOff>
    </xdr:to>
    <xdr:cxnSp macro="">
      <xdr:nvCxnSpPr>
        <xdr:cNvPr id="216" name="96 Conector recto de flecha">
          <a:extLst>
            <a:ext uri="{FF2B5EF4-FFF2-40B4-BE49-F238E27FC236}">
              <a16:creationId xmlns:a16="http://schemas.microsoft.com/office/drawing/2014/main" id="{D22EA363-5723-4C53-AD10-4B68ACDA1C4A}"/>
            </a:ext>
          </a:extLst>
        </xdr:cNvPr>
        <xdr:cNvCxnSpPr/>
      </xdr:nvCxnSpPr>
      <xdr:spPr>
        <a:xfrm>
          <a:off x="30205952" y="18392774"/>
          <a:ext cx="274374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21227</xdr:colOff>
      <xdr:row>76</xdr:row>
      <xdr:rowOff>5443</xdr:rowOff>
    </xdr:from>
    <xdr:to>
      <xdr:col>29</xdr:col>
      <xdr:colOff>21772</xdr:colOff>
      <xdr:row>82</xdr:row>
      <xdr:rowOff>10886</xdr:rowOff>
    </xdr:to>
    <xdr:cxnSp macro="">
      <xdr:nvCxnSpPr>
        <xdr:cNvPr id="217" name="85 Conector recto de flecha">
          <a:extLst>
            <a:ext uri="{FF2B5EF4-FFF2-40B4-BE49-F238E27FC236}">
              <a16:creationId xmlns:a16="http://schemas.microsoft.com/office/drawing/2014/main" id="{286EF7AA-B343-4FA8-9F9D-52448217227A}"/>
            </a:ext>
          </a:extLst>
        </xdr:cNvPr>
        <xdr:cNvCxnSpPr/>
      </xdr:nvCxnSpPr>
      <xdr:spPr>
        <a:xfrm>
          <a:off x="30202142" y="17847673"/>
          <a:ext cx="545" cy="138656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1603375</xdr:colOff>
      <xdr:row>70</xdr:row>
      <xdr:rowOff>55790</xdr:rowOff>
    </xdr:from>
    <xdr:to>
      <xdr:col>31</xdr:col>
      <xdr:colOff>15784</xdr:colOff>
      <xdr:row>70</xdr:row>
      <xdr:rowOff>55790</xdr:rowOff>
    </xdr:to>
    <xdr:cxnSp macro="">
      <xdr:nvCxnSpPr>
        <xdr:cNvPr id="218" name="96 Conector recto de flecha">
          <a:extLst>
            <a:ext uri="{FF2B5EF4-FFF2-40B4-BE49-F238E27FC236}">
              <a16:creationId xmlns:a16="http://schemas.microsoft.com/office/drawing/2014/main" id="{5DD859BB-8C34-4B04-B97A-D710670CEC0C}"/>
            </a:ext>
          </a:extLst>
        </xdr:cNvPr>
        <xdr:cNvCxnSpPr/>
      </xdr:nvCxnSpPr>
      <xdr:spPr>
        <a:xfrm flipV="1">
          <a:off x="30130750" y="16575950"/>
          <a:ext cx="281676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1129937</xdr:colOff>
      <xdr:row>85</xdr:row>
      <xdr:rowOff>140970</xdr:rowOff>
    </xdr:from>
    <xdr:to>
      <xdr:col>30</xdr:col>
      <xdr:colOff>1143000</xdr:colOff>
      <xdr:row>85</xdr:row>
      <xdr:rowOff>140970</xdr:rowOff>
    </xdr:to>
    <xdr:cxnSp macro="">
      <xdr:nvCxnSpPr>
        <xdr:cNvPr id="219" name="96 Conector recto de flecha">
          <a:extLst>
            <a:ext uri="{FF2B5EF4-FFF2-40B4-BE49-F238E27FC236}">
              <a16:creationId xmlns:a16="http://schemas.microsoft.com/office/drawing/2014/main" id="{FB63EEAF-0700-4D80-8274-04CB3DB9EA02}"/>
            </a:ext>
          </a:extLst>
        </xdr:cNvPr>
        <xdr:cNvCxnSpPr/>
      </xdr:nvCxnSpPr>
      <xdr:spPr>
        <a:xfrm flipH="1">
          <a:off x="29653502" y="19932015"/>
          <a:ext cx="3255373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1108077</xdr:colOff>
      <xdr:row>83</xdr:row>
      <xdr:rowOff>206526</xdr:rowOff>
    </xdr:from>
    <xdr:to>
      <xdr:col>28</xdr:col>
      <xdr:colOff>1110343</xdr:colOff>
      <xdr:row>89</xdr:row>
      <xdr:rowOff>0</xdr:rowOff>
    </xdr:to>
    <xdr:cxnSp macro="">
      <xdr:nvCxnSpPr>
        <xdr:cNvPr id="220" name="85 Conector recto de flecha">
          <a:extLst>
            <a:ext uri="{FF2B5EF4-FFF2-40B4-BE49-F238E27FC236}">
              <a16:creationId xmlns:a16="http://schemas.microsoft.com/office/drawing/2014/main" id="{A9E1ECF2-B443-4F39-A1D3-276EFC07E5EC}"/>
            </a:ext>
          </a:extLst>
        </xdr:cNvPr>
        <xdr:cNvCxnSpPr/>
      </xdr:nvCxnSpPr>
      <xdr:spPr>
        <a:xfrm>
          <a:off x="29635452" y="19603236"/>
          <a:ext cx="4171" cy="961239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130628</xdr:colOff>
      <xdr:row>63</xdr:row>
      <xdr:rowOff>244929</xdr:rowOff>
    </xdr:from>
    <xdr:to>
      <xdr:col>40</xdr:col>
      <xdr:colOff>2177</xdr:colOff>
      <xdr:row>63</xdr:row>
      <xdr:rowOff>244929</xdr:rowOff>
    </xdr:to>
    <xdr:cxnSp macro="">
      <xdr:nvCxnSpPr>
        <xdr:cNvPr id="221" name="93 Conector recto de flecha">
          <a:extLst>
            <a:ext uri="{FF2B5EF4-FFF2-40B4-BE49-F238E27FC236}">
              <a16:creationId xmlns:a16="http://schemas.microsoft.com/office/drawing/2014/main" id="{8BDC5682-C5DD-479B-828B-F215AE3314C6}"/>
            </a:ext>
          </a:extLst>
        </xdr:cNvPr>
        <xdr:cNvCxnSpPr/>
      </xdr:nvCxnSpPr>
      <xdr:spPr>
        <a:xfrm flipV="1">
          <a:off x="39834638" y="15126789"/>
          <a:ext cx="268713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130899</xdr:colOff>
      <xdr:row>78</xdr:row>
      <xdr:rowOff>152399</xdr:rowOff>
    </xdr:from>
    <xdr:to>
      <xdr:col>40</xdr:col>
      <xdr:colOff>19685</xdr:colOff>
      <xdr:row>78</xdr:row>
      <xdr:rowOff>152399</xdr:rowOff>
    </xdr:to>
    <xdr:cxnSp macro="">
      <xdr:nvCxnSpPr>
        <xdr:cNvPr id="222" name="96 Conector recto de flecha">
          <a:extLst>
            <a:ext uri="{FF2B5EF4-FFF2-40B4-BE49-F238E27FC236}">
              <a16:creationId xmlns:a16="http://schemas.microsoft.com/office/drawing/2014/main" id="{7901B359-8278-4809-8396-C13F862B3F21}"/>
            </a:ext>
          </a:extLst>
        </xdr:cNvPr>
        <xdr:cNvCxnSpPr/>
      </xdr:nvCxnSpPr>
      <xdr:spPr>
        <a:xfrm>
          <a:off x="39834909" y="18392774"/>
          <a:ext cx="2700566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125184</xdr:colOff>
      <xdr:row>75</xdr:row>
      <xdr:rowOff>179614</xdr:rowOff>
    </xdr:from>
    <xdr:to>
      <xdr:col>38</xdr:col>
      <xdr:colOff>133349</xdr:colOff>
      <xdr:row>81</xdr:row>
      <xdr:rowOff>195942</xdr:rowOff>
    </xdr:to>
    <xdr:cxnSp macro="">
      <xdr:nvCxnSpPr>
        <xdr:cNvPr id="223" name="85 Conector recto de flecha">
          <a:extLst>
            <a:ext uri="{FF2B5EF4-FFF2-40B4-BE49-F238E27FC236}">
              <a16:creationId xmlns:a16="http://schemas.microsoft.com/office/drawing/2014/main" id="{C50DCF31-D123-469B-B886-BEBB6E851DAC}"/>
            </a:ext>
          </a:extLst>
        </xdr:cNvPr>
        <xdr:cNvCxnSpPr/>
      </xdr:nvCxnSpPr>
      <xdr:spPr>
        <a:xfrm>
          <a:off x="39827289" y="17818009"/>
          <a:ext cx="10070" cy="1401263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118654</xdr:colOff>
      <xdr:row>62</xdr:row>
      <xdr:rowOff>0</xdr:rowOff>
    </xdr:from>
    <xdr:to>
      <xdr:col>38</xdr:col>
      <xdr:colOff>122464</xdr:colOff>
      <xdr:row>66</xdr:row>
      <xdr:rowOff>0</xdr:rowOff>
    </xdr:to>
    <xdr:cxnSp macro="">
      <xdr:nvCxnSpPr>
        <xdr:cNvPr id="224" name="85 Conector recto de flecha">
          <a:extLst>
            <a:ext uri="{FF2B5EF4-FFF2-40B4-BE49-F238E27FC236}">
              <a16:creationId xmlns:a16="http://schemas.microsoft.com/office/drawing/2014/main" id="{05585049-EB18-431B-BC48-6C62137C7B1E}"/>
            </a:ext>
          </a:extLst>
        </xdr:cNvPr>
        <xdr:cNvCxnSpPr/>
      </xdr:nvCxnSpPr>
      <xdr:spPr>
        <a:xfrm>
          <a:off x="39820759" y="14725650"/>
          <a:ext cx="3810" cy="8001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114298</xdr:colOff>
      <xdr:row>67</xdr:row>
      <xdr:rowOff>190500</xdr:rowOff>
    </xdr:from>
    <xdr:to>
      <xdr:col>38</xdr:col>
      <xdr:colOff>122463</xdr:colOff>
      <xdr:row>74</xdr:row>
      <xdr:rowOff>0</xdr:rowOff>
    </xdr:to>
    <xdr:cxnSp macro="">
      <xdr:nvCxnSpPr>
        <xdr:cNvPr id="225" name="87 Conector recto de flecha">
          <a:extLst>
            <a:ext uri="{FF2B5EF4-FFF2-40B4-BE49-F238E27FC236}">
              <a16:creationId xmlns:a16="http://schemas.microsoft.com/office/drawing/2014/main" id="{FFF565D4-4195-477D-AB77-ED5BFE8A1B70}"/>
            </a:ext>
          </a:extLst>
        </xdr:cNvPr>
        <xdr:cNvCxnSpPr/>
      </xdr:nvCxnSpPr>
      <xdr:spPr>
        <a:xfrm>
          <a:off x="39814498" y="15963900"/>
          <a:ext cx="10070" cy="14859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104948</xdr:colOff>
      <xdr:row>70</xdr:row>
      <xdr:rowOff>111125</xdr:rowOff>
    </xdr:from>
    <xdr:to>
      <xdr:col>39</xdr:col>
      <xdr:colOff>1123315</xdr:colOff>
      <xdr:row>70</xdr:row>
      <xdr:rowOff>111125</xdr:rowOff>
    </xdr:to>
    <xdr:cxnSp macro="">
      <xdr:nvCxnSpPr>
        <xdr:cNvPr id="226" name="96 Conector recto de flecha">
          <a:extLst>
            <a:ext uri="{FF2B5EF4-FFF2-40B4-BE49-F238E27FC236}">
              <a16:creationId xmlns:a16="http://schemas.microsoft.com/office/drawing/2014/main" id="{5A93A2A2-7E84-4E64-9E58-0438AFE34361}"/>
            </a:ext>
          </a:extLst>
        </xdr:cNvPr>
        <xdr:cNvCxnSpPr/>
      </xdr:nvCxnSpPr>
      <xdr:spPr>
        <a:xfrm flipV="1">
          <a:off x="39803243" y="16627475"/>
          <a:ext cx="268143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123553</xdr:colOff>
      <xdr:row>86</xdr:row>
      <xdr:rowOff>84365</xdr:rowOff>
    </xdr:from>
    <xdr:to>
      <xdr:col>39</xdr:col>
      <xdr:colOff>1143000</xdr:colOff>
      <xdr:row>86</xdr:row>
      <xdr:rowOff>84365</xdr:rowOff>
    </xdr:to>
    <xdr:cxnSp macro="">
      <xdr:nvCxnSpPr>
        <xdr:cNvPr id="227" name="96 Conector recto de flecha">
          <a:extLst>
            <a:ext uri="{FF2B5EF4-FFF2-40B4-BE49-F238E27FC236}">
              <a16:creationId xmlns:a16="http://schemas.microsoft.com/office/drawing/2014/main" id="{C4B99A3B-0FCD-4F20-B2BB-4B80243B3824}"/>
            </a:ext>
          </a:extLst>
        </xdr:cNvPr>
        <xdr:cNvCxnSpPr/>
      </xdr:nvCxnSpPr>
      <xdr:spPr>
        <a:xfrm flipH="1" flipV="1">
          <a:off x="39825658" y="20079245"/>
          <a:ext cx="267489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131083</xdr:colOff>
      <xdr:row>83</xdr:row>
      <xdr:rowOff>195640</xdr:rowOff>
    </xdr:from>
    <xdr:to>
      <xdr:col>38</xdr:col>
      <xdr:colOff>133349</xdr:colOff>
      <xdr:row>88</xdr:row>
      <xdr:rowOff>185057</xdr:rowOff>
    </xdr:to>
    <xdr:cxnSp macro="">
      <xdr:nvCxnSpPr>
        <xdr:cNvPr id="228" name="85 Conector recto de flecha">
          <a:extLst>
            <a:ext uri="{FF2B5EF4-FFF2-40B4-BE49-F238E27FC236}">
              <a16:creationId xmlns:a16="http://schemas.microsoft.com/office/drawing/2014/main" id="{C89F4E2B-84B5-49AA-8FB8-97D8800091E8}"/>
            </a:ext>
          </a:extLst>
        </xdr:cNvPr>
        <xdr:cNvCxnSpPr/>
      </xdr:nvCxnSpPr>
      <xdr:spPr>
        <a:xfrm>
          <a:off x="39835093" y="19599970"/>
          <a:ext cx="2266" cy="957157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26397</xdr:colOff>
      <xdr:row>63</xdr:row>
      <xdr:rowOff>93888</xdr:rowOff>
    </xdr:from>
    <xdr:to>
      <xdr:col>31</xdr:col>
      <xdr:colOff>26942</xdr:colOff>
      <xdr:row>63</xdr:row>
      <xdr:rowOff>93888</xdr:rowOff>
    </xdr:to>
    <xdr:cxnSp macro="">
      <xdr:nvCxnSpPr>
        <xdr:cNvPr id="229" name="93 Conector recto de flecha">
          <a:extLst>
            <a:ext uri="{FF2B5EF4-FFF2-40B4-BE49-F238E27FC236}">
              <a16:creationId xmlns:a16="http://schemas.microsoft.com/office/drawing/2014/main" id="{8307A94B-723F-4666-A782-5A4D6460809A}"/>
            </a:ext>
          </a:extLst>
        </xdr:cNvPr>
        <xdr:cNvCxnSpPr/>
      </xdr:nvCxnSpPr>
      <xdr:spPr>
        <a:xfrm flipV="1">
          <a:off x="30207312" y="15023373"/>
          <a:ext cx="2745650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15875</xdr:colOff>
      <xdr:row>62</xdr:row>
      <xdr:rowOff>31750</xdr:rowOff>
    </xdr:from>
    <xdr:to>
      <xdr:col>29</xdr:col>
      <xdr:colOff>21771</xdr:colOff>
      <xdr:row>65</xdr:row>
      <xdr:rowOff>197847</xdr:rowOff>
    </xdr:to>
    <xdr:cxnSp macro="">
      <xdr:nvCxnSpPr>
        <xdr:cNvPr id="230" name="85 Conector recto de flecha">
          <a:extLst>
            <a:ext uri="{FF2B5EF4-FFF2-40B4-BE49-F238E27FC236}">
              <a16:creationId xmlns:a16="http://schemas.microsoft.com/office/drawing/2014/main" id="{69FE935A-E389-4E77-B51E-2E1409546D84}"/>
            </a:ext>
          </a:extLst>
        </xdr:cNvPr>
        <xdr:cNvCxnSpPr/>
      </xdr:nvCxnSpPr>
      <xdr:spPr>
        <a:xfrm>
          <a:off x="30204410" y="14755495"/>
          <a:ext cx="0" cy="76998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1615440</xdr:colOff>
      <xdr:row>68</xdr:row>
      <xdr:rowOff>29845</xdr:rowOff>
    </xdr:from>
    <xdr:to>
      <xdr:col>28</xdr:col>
      <xdr:colOff>1615440</xdr:colOff>
      <xdr:row>73</xdr:row>
      <xdr:rowOff>199752</xdr:rowOff>
    </xdr:to>
    <xdr:cxnSp macro="">
      <xdr:nvCxnSpPr>
        <xdr:cNvPr id="231" name="87 Conector recto de flecha">
          <a:extLst>
            <a:ext uri="{FF2B5EF4-FFF2-40B4-BE49-F238E27FC236}">
              <a16:creationId xmlns:a16="http://schemas.microsoft.com/office/drawing/2014/main" id="{3DF9A75F-E179-4802-8715-5F1B7C90EDBC}"/>
            </a:ext>
          </a:extLst>
        </xdr:cNvPr>
        <xdr:cNvCxnSpPr/>
      </xdr:nvCxnSpPr>
      <xdr:spPr>
        <a:xfrm>
          <a:off x="30146625" y="16048990"/>
          <a:ext cx="0" cy="140244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30</xdr:col>
      <xdr:colOff>16601</xdr:colOff>
      <xdr:row>90</xdr:row>
      <xdr:rowOff>59601</xdr:rowOff>
    </xdr:from>
    <xdr:to>
      <xdr:col>36</xdr:col>
      <xdr:colOff>631190</xdr:colOff>
      <xdr:row>90</xdr:row>
      <xdr:rowOff>59601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03550E54-091E-471D-8266-C1CAE989601C}"/>
            </a:ext>
          </a:extLst>
        </xdr:cNvPr>
        <xdr:cNvCxnSpPr/>
      </xdr:nvCxnSpPr>
      <xdr:spPr>
        <a:xfrm>
          <a:off x="31786286" y="20820291"/>
          <a:ext cx="6217194" cy="0"/>
        </a:xfrm>
        <a:prstGeom prst="straightConnector1">
          <a:avLst/>
        </a:prstGeom>
        <a:ln w="28575">
          <a:solidFill>
            <a:srgbClr val="231F99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348343</xdr:colOff>
      <xdr:row>90</xdr:row>
      <xdr:rowOff>76200</xdr:rowOff>
    </xdr:from>
    <xdr:to>
      <xdr:col>33</xdr:col>
      <xdr:colOff>348343</xdr:colOff>
      <xdr:row>94</xdr:row>
      <xdr:rowOff>21771</xdr:rowOff>
    </xdr:to>
    <xdr:cxnSp macro="">
      <xdr:nvCxnSpPr>
        <xdr:cNvPr id="233" name="85 Conector recto de flecha">
          <a:extLst>
            <a:ext uri="{FF2B5EF4-FFF2-40B4-BE49-F238E27FC236}">
              <a16:creationId xmlns:a16="http://schemas.microsoft.com/office/drawing/2014/main" id="{98BB9479-6939-436D-9C9D-F811E49DE722}"/>
            </a:ext>
          </a:extLst>
        </xdr:cNvPr>
        <xdr:cNvCxnSpPr/>
      </xdr:nvCxnSpPr>
      <xdr:spPr>
        <a:xfrm flipH="1">
          <a:off x="35354623" y="20840700"/>
          <a:ext cx="0" cy="74186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17417</xdr:colOff>
      <xdr:row>127</xdr:row>
      <xdr:rowOff>152399</xdr:rowOff>
    </xdr:from>
    <xdr:to>
      <xdr:col>31</xdr:col>
      <xdr:colOff>17962</xdr:colOff>
      <xdr:row>127</xdr:row>
      <xdr:rowOff>152399</xdr:rowOff>
    </xdr:to>
    <xdr:cxnSp macro="">
      <xdr:nvCxnSpPr>
        <xdr:cNvPr id="234" name="96 Conector recto de flecha">
          <a:extLst>
            <a:ext uri="{FF2B5EF4-FFF2-40B4-BE49-F238E27FC236}">
              <a16:creationId xmlns:a16="http://schemas.microsoft.com/office/drawing/2014/main" id="{C4D5A0FC-5916-47A9-8236-2D375D2E2AAD}"/>
            </a:ext>
          </a:extLst>
        </xdr:cNvPr>
        <xdr:cNvCxnSpPr/>
      </xdr:nvCxnSpPr>
      <xdr:spPr>
        <a:xfrm>
          <a:off x="30205952" y="29194124"/>
          <a:ext cx="2743745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21227</xdr:colOff>
      <xdr:row>125</xdr:row>
      <xdr:rowOff>5443</xdr:rowOff>
    </xdr:from>
    <xdr:to>
      <xdr:col>29</xdr:col>
      <xdr:colOff>21772</xdr:colOff>
      <xdr:row>131</xdr:row>
      <xdr:rowOff>10886</xdr:rowOff>
    </xdr:to>
    <xdr:cxnSp macro="">
      <xdr:nvCxnSpPr>
        <xdr:cNvPr id="235" name="85 Conector recto de flecha">
          <a:extLst>
            <a:ext uri="{FF2B5EF4-FFF2-40B4-BE49-F238E27FC236}">
              <a16:creationId xmlns:a16="http://schemas.microsoft.com/office/drawing/2014/main" id="{A0ECEECD-67E7-4A3F-B3B4-53E3DEAC706B}"/>
            </a:ext>
          </a:extLst>
        </xdr:cNvPr>
        <xdr:cNvCxnSpPr/>
      </xdr:nvCxnSpPr>
      <xdr:spPr>
        <a:xfrm>
          <a:off x="30202142" y="28553773"/>
          <a:ext cx="545" cy="144371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1603375</xdr:colOff>
      <xdr:row>119</xdr:row>
      <xdr:rowOff>55790</xdr:rowOff>
    </xdr:from>
    <xdr:to>
      <xdr:col>31</xdr:col>
      <xdr:colOff>15784</xdr:colOff>
      <xdr:row>119</xdr:row>
      <xdr:rowOff>55790</xdr:rowOff>
    </xdr:to>
    <xdr:cxnSp macro="">
      <xdr:nvCxnSpPr>
        <xdr:cNvPr id="236" name="96 Conector recto de flecha">
          <a:extLst>
            <a:ext uri="{FF2B5EF4-FFF2-40B4-BE49-F238E27FC236}">
              <a16:creationId xmlns:a16="http://schemas.microsoft.com/office/drawing/2014/main" id="{C3603C6A-123C-4058-96DF-10EE64DF390B}"/>
            </a:ext>
          </a:extLst>
        </xdr:cNvPr>
        <xdr:cNvCxnSpPr/>
      </xdr:nvCxnSpPr>
      <xdr:spPr>
        <a:xfrm flipV="1">
          <a:off x="30130750" y="27310625"/>
          <a:ext cx="281676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1129937</xdr:colOff>
      <xdr:row>134</xdr:row>
      <xdr:rowOff>140970</xdr:rowOff>
    </xdr:from>
    <xdr:to>
      <xdr:col>30</xdr:col>
      <xdr:colOff>1143000</xdr:colOff>
      <xdr:row>134</xdr:row>
      <xdr:rowOff>140970</xdr:rowOff>
    </xdr:to>
    <xdr:cxnSp macro="">
      <xdr:nvCxnSpPr>
        <xdr:cNvPr id="237" name="96 Conector recto de flecha">
          <a:extLst>
            <a:ext uri="{FF2B5EF4-FFF2-40B4-BE49-F238E27FC236}">
              <a16:creationId xmlns:a16="http://schemas.microsoft.com/office/drawing/2014/main" id="{9F00C81A-DA8E-4BFF-8298-3DAF73E430A0}"/>
            </a:ext>
          </a:extLst>
        </xdr:cNvPr>
        <xdr:cNvCxnSpPr/>
      </xdr:nvCxnSpPr>
      <xdr:spPr>
        <a:xfrm flipH="1">
          <a:off x="29653502" y="30714315"/>
          <a:ext cx="3255373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1108077</xdr:colOff>
      <xdr:row>132</xdr:row>
      <xdr:rowOff>206526</xdr:rowOff>
    </xdr:from>
    <xdr:to>
      <xdr:col>28</xdr:col>
      <xdr:colOff>1110343</xdr:colOff>
      <xdr:row>138</xdr:row>
      <xdr:rowOff>0</xdr:rowOff>
    </xdr:to>
    <xdr:cxnSp macro="">
      <xdr:nvCxnSpPr>
        <xdr:cNvPr id="238" name="85 Conector recto de flecha">
          <a:extLst>
            <a:ext uri="{FF2B5EF4-FFF2-40B4-BE49-F238E27FC236}">
              <a16:creationId xmlns:a16="http://schemas.microsoft.com/office/drawing/2014/main" id="{EA23EB84-A02C-484C-BE7E-4960720F9AC8}"/>
            </a:ext>
          </a:extLst>
        </xdr:cNvPr>
        <xdr:cNvCxnSpPr/>
      </xdr:nvCxnSpPr>
      <xdr:spPr>
        <a:xfrm>
          <a:off x="29635452" y="30385536"/>
          <a:ext cx="4171" cy="970764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130628</xdr:colOff>
      <xdr:row>112</xdr:row>
      <xdr:rowOff>244929</xdr:rowOff>
    </xdr:from>
    <xdr:to>
      <xdr:col>40</xdr:col>
      <xdr:colOff>2177</xdr:colOff>
      <xdr:row>112</xdr:row>
      <xdr:rowOff>244929</xdr:rowOff>
    </xdr:to>
    <xdr:cxnSp macro="">
      <xdr:nvCxnSpPr>
        <xdr:cNvPr id="239" name="93 Conector recto de flecha">
          <a:extLst>
            <a:ext uri="{FF2B5EF4-FFF2-40B4-BE49-F238E27FC236}">
              <a16:creationId xmlns:a16="http://schemas.microsoft.com/office/drawing/2014/main" id="{AE9E5E6A-1BAB-4079-9A7D-65EDAEBAD4AD}"/>
            </a:ext>
          </a:extLst>
        </xdr:cNvPr>
        <xdr:cNvCxnSpPr/>
      </xdr:nvCxnSpPr>
      <xdr:spPr>
        <a:xfrm flipV="1">
          <a:off x="39834638" y="26051964"/>
          <a:ext cx="2687139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130899</xdr:colOff>
      <xdr:row>127</xdr:row>
      <xdr:rowOff>152399</xdr:rowOff>
    </xdr:from>
    <xdr:to>
      <xdr:col>40</xdr:col>
      <xdr:colOff>19685</xdr:colOff>
      <xdr:row>127</xdr:row>
      <xdr:rowOff>152399</xdr:rowOff>
    </xdr:to>
    <xdr:cxnSp macro="">
      <xdr:nvCxnSpPr>
        <xdr:cNvPr id="240" name="96 Conector recto de flecha">
          <a:extLst>
            <a:ext uri="{FF2B5EF4-FFF2-40B4-BE49-F238E27FC236}">
              <a16:creationId xmlns:a16="http://schemas.microsoft.com/office/drawing/2014/main" id="{28232D8C-17A2-42D0-988D-086E9B2F1B99}"/>
            </a:ext>
          </a:extLst>
        </xdr:cNvPr>
        <xdr:cNvCxnSpPr/>
      </xdr:nvCxnSpPr>
      <xdr:spPr>
        <a:xfrm>
          <a:off x="39834909" y="29194124"/>
          <a:ext cx="2700566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125184</xdr:colOff>
      <xdr:row>124</xdr:row>
      <xdr:rowOff>179614</xdr:rowOff>
    </xdr:from>
    <xdr:to>
      <xdr:col>38</xdr:col>
      <xdr:colOff>133349</xdr:colOff>
      <xdr:row>130</xdr:row>
      <xdr:rowOff>195942</xdr:rowOff>
    </xdr:to>
    <xdr:cxnSp macro="">
      <xdr:nvCxnSpPr>
        <xdr:cNvPr id="241" name="85 Conector recto de flecha">
          <a:extLst>
            <a:ext uri="{FF2B5EF4-FFF2-40B4-BE49-F238E27FC236}">
              <a16:creationId xmlns:a16="http://schemas.microsoft.com/office/drawing/2014/main" id="{7D62E946-0624-4D4F-84AA-0F70940364A7}"/>
            </a:ext>
          </a:extLst>
        </xdr:cNvPr>
        <xdr:cNvCxnSpPr/>
      </xdr:nvCxnSpPr>
      <xdr:spPr>
        <a:xfrm>
          <a:off x="39827289" y="28476484"/>
          <a:ext cx="10070" cy="1506038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118654</xdr:colOff>
      <xdr:row>111</xdr:row>
      <xdr:rowOff>0</xdr:rowOff>
    </xdr:from>
    <xdr:to>
      <xdr:col>38</xdr:col>
      <xdr:colOff>122464</xdr:colOff>
      <xdr:row>115</xdr:row>
      <xdr:rowOff>0</xdr:rowOff>
    </xdr:to>
    <xdr:cxnSp macro="">
      <xdr:nvCxnSpPr>
        <xdr:cNvPr id="242" name="85 Conector recto de flecha">
          <a:extLst>
            <a:ext uri="{FF2B5EF4-FFF2-40B4-BE49-F238E27FC236}">
              <a16:creationId xmlns:a16="http://schemas.microsoft.com/office/drawing/2014/main" id="{FCE49CC3-43CE-43E0-8C63-BCEE31D55E77}"/>
            </a:ext>
          </a:extLst>
        </xdr:cNvPr>
        <xdr:cNvCxnSpPr/>
      </xdr:nvCxnSpPr>
      <xdr:spPr>
        <a:xfrm>
          <a:off x="39820759" y="25650825"/>
          <a:ext cx="3810" cy="80010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114298</xdr:colOff>
      <xdr:row>116</xdr:row>
      <xdr:rowOff>190500</xdr:rowOff>
    </xdr:from>
    <xdr:to>
      <xdr:col>38</xdr:col>
      <xdr:colOff>122463</xdr:colOff>
      <xdr:row>123</xdr:row>
      <xdr:rowOff>0</xdr:rowOff>
    </xdr:to>
    <xdr:cxnSp macro="">
      <xdr:nvCxnSpPr>
        <xdr:cNvPr id="243" name="87 Conector recto de flecha">
          <a:extLst>
            <a:ext uri="{FF2B5EF4-FFF2-40B4-BE49-F238E27FC236}">
              <a16:creationId xmlns:a16="http://schemas.microsoft.com/office/drawing/2014/main" id="{D30F886C-F16B-4169-BAE4-2CAC14025252}"/>
            </a:ext>
          </a:extLst>
        </xdr:cNvPr>
        <xdr:cNvCxnSpPr/>
      </xdr:nvCxnSpPr>
      <xdr:spPr>
        <a:xfrm>
          <a:off x="39814498" y="26841450"/>
          <a:ext cx="10070" cy="1209675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104948</xdr:colOff>
      <xdr:row>119</xdr:row>
      <xdr:rowOff>111125</xdr:rowOff>
    </xdr:from>
    <xdr:to>
      <xdr:col>39</xdr:col>
      <xdr:colOff>1123315</xdr:colOff>
      <xdr:row>119</xdr:row>
      <xdr:rowOff>111125</xdr:rowOff>
    </xdr:to>
    <xdr:cxnSp macro="">
      <xdr:nvCxnSpPr>
        <xdr:cNvPr id="244" name="96 Conector recto de flecha">
          <a:extLst>
            <a:ext uri="{FF2B5EF4-FFF2-40B4-BE49-F238E27FC236}">
              <a16:creationId xmlns:a16="http://schemas.microsoft.com/office/drawing/2014/main" id="{23BD2A7A-1806-4598-A392-E3279F269C02}"/>
            </a:ext>
          </a:extLst>
        </xdr:cNvPr>
        <xdr:cNvCxnSpPr/>
      </xdr:nvCxnSpPr>
      <xdr:spPr>
        <a:xfrm flipV="1">
          <a:off x="39803243" y="27362150"/>
          <a:ext cx="268143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123553</xdr:colOff>
      <xdr:row>135</xdr:row>
      <xdr:rowOff>84365</xdr:rowOff>
    </xdr:from>
    <xdr:to>
      <xdr:col>39</xdr:col>
      <xdr:colOff>1143000</xdr:colOff>
      <xdr:row>135</xdr:row>
      <xdr:rowOff>84365</xdr:rowOff>
    </xdr:to>
    <xdr:cxnSp macro="">
      <xdr:nvCxnSpPr>
        <xdr:cNvPr id="245" name="96 Conector recto de flecha">
          <a:extLst>
            <a:ext uri="{FF2B5EF4-FFF2-40B4-BE49-F238E27FC236}">
              <a16:creationId xmlns:a16="http://schemas.microsoft.com/office/drawing/2014/main" id="{4ADBE9F0-6C91-4FAF-86C7-096A14AEE2CE}"/>
            </a:ext>
          </a:extLst>
        </xdr:cNvPr>
        <xdr:cNvCxnSpPr/>
      </xdr:nvCxnSpPr>
      <xdr:spPr>
        <a:xfrm flipH="1" flipV="1">
          <a:off x="39825658" y="30861545"/>
          <a:ext cx="2674892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38</xdr:col>
      <xdr:colOff>131083</xdr:colOff>
      <xdr:row>132</xdr:row>
      <xdr:rowOff>195640</xdr:rowOff>
    </xdr:from>
    <xdr:to>
      <xdr:col>38</xdr:col>
      <xdr:colOff>133349</xdr:colOff>
      <xdr:row>137</xdr:row>
      <xdr:rowOff>185057</xdr:rowOff>
    </xdr:to>
    <xdr:cxnSp macro="">
      <xdr:nvCxnSpPr>
        <xdr:cNvPr id="246" name="85 Conector recto de flecha">
          <a:extLst>
            <a:ext uri="{FF2B5EF4-FFF2-40B4-BE49-F238E27FC236}">
              <a16:creationId xmlns:a16="http://schemas.microsoft.com/office/drawing/2014/main" id="{7A80E11D-759E-419E-84A9-7521005DCA55}"/>
            </a:ext>
          </a:extLst>
        </xdr:cNvPr>
        <xdr:cNvCxnSpPr/>
      </xdr:nvCxnSpPr>
      <xdr:spPr>
        <a:xfrm>
          <a:off x="39835093" y="30382270"/>
          <a:ext cx="2266" cy="96668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4EC9F5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26397</xdr:colOff>
      <xdr:row>112</xdr:row>
      <xdr:rowOff>93888</xdr:rowOff>
    </xdr:from>
    <xdr:to>
      <xdr:col>31</xdr:col>
      <xdr:colOff>26942</xdr:colOff>
      <xdr:row>112</xdr:row>
      <xdr:rowOff>93888</xdr:rowOff>
    </xdr:to>
    <xdr:cxnSp macro="">
      <xdr:nvCxnSpPr>
        <xdr:cNvPr id="247" name="93 Conector recto de flecha">
          <a:extLst>
            <a:ext uri="{FF2B5EF4-FFF2-40B4-BE49-F238E27FC236}">
              <a16:creationId xmlns:a16="http://schemas.microsoft.com/office/drawing/2014/main" id="{0DD4E93A-AA54-4E29-8F4B-40DEBC6600D9}"/>
            </a:ext>
          </a:extLst>
        </xdr:cNvPr>
        <xdr:cNvCxnSpPr/>
      </xdr:nvCxnSpPr>
      <xdr:spPr>
        <a:xfrm flipV="1">
          <a:off x="30207312" y="25948548"/>
          <a:ext cx="2745650" cy="0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29</xdr:col>
      <xdr:colOff>17961</xdr:colOff>
      <xdr:row>111</xdr:row>
      <xdr:rowOff>49530</xdr:rowOff>
    </xdr:from>
    <xdr:to>
      <xdr:col>29</xdr:col>
      <xdr:colOff>17961</xdr:colOff>
      <xdr:row>114</xdr:row>
      <xdr:rowOff>199752</xdr:rowOff>
    </xdr:to>
    <xdr:cxnSp macro="">
      <xdr:nvCxnSpPr>
        <xdr:cNvPr id="248" name="85 Conector recto de flecha">
          <a:extLst>
            <a:ext uri="{FF2B5EF4-FFF2-40B4-BE49-F238E27FC236}">
              <a16:creationId xmlns:a16="http://schemas.microsoft.com/office/drawing/2014/main" id="{6A104791-D0A7-4E0D-84EA-0F82B11F401E}"/>
            </a:ext>
          </a:extLst>
        </xdr:cNvPr>
        <xdr:cNvCxnSpPr/>
      </xdr:nvCxnSpPr>
      <xdr:spPr>
        <a:xfrm flipH="1">
          <a:off x="30206496" y="25704165"/>
          <a:ext cx="0" cy="74839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1615440</xdr:colOff>
      <xdr:row>117</xdr:row>
      <xdr:rowOff>29845</xdr:rowOff>
    </xdr:from>
    <xdr:to>
      <xdr:col>28</xdr:col>
      <xdr:colOff>1615440</xdr:colOff>
      <xdr:row>122</xdr:row>
      <xdr:rowOff>199752</xdr:rowOff>
    </xdr:to>
    <xdr:cxnSp macro="">
      <xdr:nvCxnSpPr>
        <xdr:cNvPr id="249" name="87 Conector recto de flecha">
          <a:extLst>
            <a:ext uri="{FF2B5EF4-FFF2-40B4-BE49-F238E27FC236}">
              <a16:creationId xmlns:a16="http://schemas.microsoft.com/office/drawing/2014/main" id="{CECAE86F-E637-468F-BBD2-314D3EAADF8C}"/>
            </a:ext>
          </a:extLst>
        </xdr:cNvPr>
        <xdr:cNvCxnSpPr/>
      </xdr:nvCxnSpPr>
      <xdr:spPr>
        <a:xfrm>
          <a:off x="30146625" y="26878915"/>
          <a:ext cx="0" cy="1173842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30</xdr:col>
      <xdr:colOff>16601</xdr:colOff>
      <xdr:row>139</xdr:row>
      <xdr:rowOff>59601</xdr:rowOff>
    </xdr:from>
    <xdr:to>
      <xdr:col>36</xdr:col>
      <xdr:colOff>631190</xdr:colOff>
      <xdr:row>139</xdr:row>
      <xdr:rowOff>59601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74782C71-9444-41CF-AFA0-6C9CF3D81C8E}"/>
            </a:ext>
          </a:extLst>
        </xdr:cNvPr>
        <xdr:cNvCxnSpPr/>
      </xdr:nvCxnSpPr>
      <xdr:spPr>
        <a:xfrm>
          <a:off x="31786286" y="31612116"/>
          <a:ext cx="6217194" cy="0"/>
        </a:xfrm>
        <a:prstGeom prst="straightConnector1">
          <a:avLst/>
        </a:prstGeom>
        <a:ln w="28575">
          <a:solidFill>
            <a:srgbClr val="231F99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348343</xdr:colOff>
      <xdr:row>139</xdr:row>
      <xdr:rowOff>76200</xdr:rowOff>
    </xdr:from>
    <xdr:to>
      <xdr:col>33</xdr:col>
      <xdr:colOff>348343</xdr:colOff>
      <xdr:row>143</xdr:row>
      <xdr:rowOff>21771</xdr:rowOff>
    </xdr:to>
    <xdr:cxnSp macro="">
      <xdr:nvCxnSpPr>
        <xdr:cNvPr id="251" name="85 Conector recto de flecha">
          <a:extLst>
            <a:ext uri="{FF2B5EF4-FFF2-40B4-BE49-F238E27FC236}">
              <a16:creationId xmlns:a16="http://schemas.microsoft.com/office/drawing/2014/main" id="{E603ACC3-4D3E-4A06-B52E-40CDC47A2C29}"/>
            </a:ext>
          </a:extLst>
        </xdr:cNvPr>
        <xdr:cNvCxnSpPr/>
      </xdr:nvCxnSpPr>
      <xdr:spPr>
        <a:xfrm flipH="1">
          <a:off x="35354623" y="31632525"/>
          <a:ext cx="0" cy="741861"/>
        </a:xfrm>
        <a:prstGeom prst="straightConnector1">
          <a:avLst/>
        </a:prstGeom>
        <a:solidFill>
          <a:srgbClr val="5D2F82"/>
        </a:solidFill>
        <a:ln w="28575" cap="flat" cmpd="sng" algn="ctr">
          <a:solidFill>
            <a:srgbClr val="231F99"/>
          </a:solidFill>
          <a:prstDash val="solid"/>
          <a:tailEnd type="arrow"/>
        </a:ln>
        <a:effectLst/>
      </xdr:spPr>
    </xdr:cxnSp>
    <xdr:clientData/>
  </xdr:twoCellAnchor>
  <xdr:twoCellAnchor>
    <xdr:from>
      <xdr:col>28</xdr:col>
      <xdr:colOff>0</xdr:colOff>
      <xdr:row>54</xdr:row>
      <xdr:rowOff>152400</xdr:rowOff>
    </xdr:from>
    <xdr:to>
      <xdr:col>34</xdr:col>
      <xdr:colOff>111125</xdr:colOff>
      <xdr:row>56</xdr:row>
      <xdr:rowOff>117150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F578A0FD-DBC8-41D9-BBEF-9B39A3691A73}"/>
            </a:ext>
          </a:extLst>
        </xdr:cNvPr>
        <xdr:cNvSpPr/>
      </xdr:nvSpPr>
      <xdr:spPr>
        <a:xfrm>
          <a:off x="28527375" y="12649200"/>
          <a:ext cx="7626350" cy="498150"/>
        </a:xfrm>
        <a:prstGeom prst="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previous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SLRs</a:t>
          </a:r>
          <a:endParaRPr lang="en-CA" sz="1300">
            <a:effectLst/>
          </a:endParaRP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18th 2017, Sep 4th 2020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37</xdr:col>
      <xdr:colOff>19685</xdr:colOff>
      <xdr:row>54</xdr:row>
      <xdr:rowOff>149225</xdr:rowOff>
    </xdr:from>
    <xdr:to>
      <xdr:col>43</xdr:col>
      <xdr:colOff>57151</xdr:colOff>
      <xdr:row>56</xdr:row>
      <xdr:rowOff>137470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4A1AB051-7C2E-4A18-BB98-4DFE90C36104}"/>
            </a:ext>
          </a:extLst>
        </xdr:cNvPr>
        <xdr:cNvSpPr/>
      </xdr:nvSpPr>
      <xdr:spPr>
        <a:xfrm>
          <a:off x="38058725" y="12646025"/>
          <a:ext cx="7628891" cy="517835"/>
        </a:xfrm>
        <a:prstGeom prst="rect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 recent SLR update</a:t>
          </a: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 10th 2021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28</xdr:col>
      <xdr:colOff>0</xdr:colOff>
      <xdr:row>101</xdr:row>
      <xdr:rowOff>63500</xdr:rowOff>
    </xdr:from>
    <xdr:to>
      <xdr:col>34</xdr:col>
      <xdr:colOff>111125</xdr:colOff>
      <xdr:row>103</xdr:row>
      <xdr:rowOff>41585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A269A32B-6E3C-40F9-8BFC-42379ED3C942}"/>
            </a:ext>
          </a:extLst>
        </xdr:cNvPr>
        <xdr:cNvSpPr/>
      </xdr:nvSpPr>
      <xdr:spPr>
        <a:xfrm>
          <a:off x="28527375" y="23195915"/>
          <a:ext cx="7626350" cy="515295"/>
        </a:xfrm>
        <a:prstGeom prst="rect">
          <a:avLst/>
        </a:prstGeom>
        <a:solidFill>
          <a:srgbClr val="231F99"/>
        </a:solidFill>
        <a:ln>
          <a:solidFill>
            <a:srgbClr val="231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previous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SLRs</a:t>
          </a:r>
          <a:endParaRPr lang="en-CA" sz="1300">
            <a:effectLst/>
          </a:endParaRP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</a:t>
          </a:r>
          <a:r>
            <a:rPr lang="en-US" sz="13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18th 2017, Sep 4th 2020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37</xdr:col>
      <xdr:colOff>19685</xdr:colOff>
      <xdr:row>101</xdr:row>
      <xdr:rowOff>79375</xdr:rowOff>
    </xdr:from>
    <xdr:to>
      <xdr:col>43</xdr:col>
      <xdr:colOff>57151</xdr:colOff>
      <xdr:row>103</xdr:row>
      <xdr:rowOff>60000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81E30980-E6F8-4EE7-965A-996F23F2344E}"/>
            </a:ext>
          </a:extLst>
        </xdr:cNvPr>
        <xdr:cNvSpPr/>
      </xdr:nvSpPr>
      <xdr:spPr>
        <a:xfrm>
          <a:off x="38058725" y="23215600"/>
          <a:ext cx="7628891" cy="510215"/>
        </a:xfrm>
        <a:prstGeom prst="rect">
          <a:avLst/>
        </a:prstGeom>
        <a:solidFill>
          <a:srgbClr val="4EC9F5"/>
        </a:solidFill>
        <a:ln>
          <a:solidFill>
            <a:srgbClr val="4EC9F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 recent SLR update</a:t>
          </a:r>
        </a:p>
        <a:p>
          <a:pPr algn="ctr" eaLnBrk="1" fontAlgn="auto" latinLnBrk="0" hangingPunct="1"/>
          <a:r>
            <a:rPr lang="en-US" sz="13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May 10th 2021</a:t>
          </a:r>
          <a:endParaRPr lang="en-CA" sz="1300">
            <a:effectLst/>
          </a:endParaRPr>
        </a:p>
        <a:p>
          <a:pPr algn="ctr"/>
          <a:endParaRPr lang="en-CA" sz="1300"/>
        </a:p>
      </xdr:txBody>
    </xdr:sp>
    <xdr:clientData/>
  </xdr:twoCellAnchor>
  <xdr:twoCellAnchor>
    <xdr:from>
      <xdr:col>28</xdr:col>
      <xdr:colOff>15875</xdr:colOff>
      <xdr:row>93</xdr:row>
      <xdr:rowOff>47625</xdr:rowOff>
    </xdr:from>
    <xdr:to>
      <xdr:col>30</xdr:col>
      <xdr:colOff>189230</xdr:colOff>
      <xdr:row>95</xdr:row>
      <xdr:rowOff>182788</xdr:rowOff>
    </xdr:to>
    <xdr:sp macro="" textlink="">
      <xdr:nvSpPr>
        <xdr:cNvPr id="256" name="77 CuadroTexto">
          <a:extLst>
            <a:ext uri="{FF2B5EF4-FFF2-40B4-BE49-F238E27FC236}">
              <a16:creationId xmlns:a16="http://schemas.microsoft.com/office/drawing/2014/main" id="{21F17772-71F6-4DB1-8814-8AA4FAD0BB14}"/>
            </a:ext>
          </a:extLst>
        </xdr:cNvPr>
        <xdr:cNvSpPr txBox="1"/>
      </xdr:nvSpPr>
      <xdr:spPr>
        <a:xfrm>
          <a:off x="28547060" y="21414105"/>
          <a:ext cx="3408045" cy="531403"/>
        </a:xfrm>
        <a:prstGeom prst="rect">
          <a:avLst/>
        </a:prstGeom>
        <a:noFill/>
        <a:ln w="22225" cmpd="sng">
          <a:noFill/>
          <a:prstDash val="sysDot"/>
        </a:ln>
        <a:effectLst/>
      </xdr:spPr>
      <xdr:txBody>
        <a:bodyPr wrap="square" rtlCol="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latinLnBrk="0" hangingPunct="1"/>
          <a:r>
            <a:rPr lang="es-ES" sz="1000" kern="1200">
              <a:solidFill>
                <a:srgbClr val="FF0000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* NOTE: original SLR did not include information that clarifies how 68 selected records lead to 7 studies extracted and presented in the report</a:t>
          </a:r>
          <a:endParaRPr lang="es-ES" sz="1000" kern="0" baseline="0">
            <a:solidFill>
              <a:sysClr val="windowText" lastClr="000000"/>
            </a:solidFill>
            <a:latin typeface="Helvetica" panose="020B0604020202020204" pitchFamily="34" charset="0"/>
            <a:ea typeface="Verdana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16</xdr:col>
      <xdr:colOff>244928</xdr:colOff>
      <xdr:row>143</xdr:row>
      <xdr:rowOff>423961</xdr:rowOff>
    </xdr:from>
    <xdr:to>
      <xdr:col>21</xdr:col>
      <xdr:colOff>60571</xdr:colOff>
      <xdr:row>143</xdr:row>
      <xdr:rowOff>456001</xdr:rowOff>
    </xdr:to>
    <xdr:cxnSp macro="">
      <xdr:nvCxnSpPr>
        <xdr:cNvPr id="257" name="96 Conector recto de flecha">
          <a:extLst>
            <a:ext uri="{FF2B5EF4-FFF2-40B4-BE49-F238E27FC236}">
              <a16:creationId xmlns:a16="http://schemas.microsoft.com/office/drawing/2014/main" id="{96929025-8971-484F-826B-94EBC7DA4531}"/>
            </a:ext>
          </a:extLst>
        </xdr:cNvPr>
        <xdr:cNvCxnSpPr>
          <a:endCxn id="187" idx="1"/>
        </xdr:cNvCxnSpPr>
      </xdr:nvCxnSpPr>
      <xdr:spPr>
        <a:xfrm flipV="1">
          <a:off x="19689535" y="33666211"/>
          <a:ext cx="3394322" cy="32040"/>
        </a:xfrm>
        <a:prstGeom prst="straightConnector1">
          <a:avLst/>
        </a:prstGeom>
        <a:solidFill>
          <a:srgbClr val="5D2F82"/>
        </a:solidFill>
        <a:ln w="19050" cap="flat" cmpd="sng" algn="ctr">
          <a:solidFill>
            <a:schemeClr val="accent6">
              <a:lumMod val="60000"/>
              <a:lumOff val="40000"/>
            </a:schemeClr>
          </a:solidFill>
          <a:prstDash val="solid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C:/C:/C:/C:/C:/C:/Users/annaforsythe/Desktop/Box%20Sync/PSE%20NETWORK/ASM/ASM%20eGVD/C:/Users/annaforsythe/Library/Containers/com.microsoft.Excel/Data/Documents/C:/Users/anastasiya.shor/Desktop/Box%20Sync/PSE%20NETWORK/DLBLC/SLR/pubmed_result%20(57).csv?3913BE2F" TargetMode="External"/><Relationship Id="rId1" Type="http://schemas.openxmlformats.org/officeDocument/2006/relationships/externalLinkPath" Target="file:///\\3913BE2F\pubmed_result%20(57)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eph/Sync/2-PSE%20NETWORK/SLR%20&amp;%20Value%20boutique/Calliditas/Excel%20Report/IgAN%20SLR%20Excel%20report%2011Aug2020%20V1.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seph\Sync\2-PSE%20NETWORK\SLR%20&amp;%20Value%20boutique\Calliditas\Excel%20Report\IgAN%20SLR%20Excel%20report%2011Aug2020%20V1.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forsythe/Sync/2-PSE%20NETWORK/SLR%20&amp;%20Value%20boutique/U%20of%20West%20Ontario%20-%20SIRS/EVF%20Excel%20Report/UWO%20EVF%20in%20SIRS%20V1_8%20Jun%2018%202019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forsythe\Sync\2-PSE%20NETWORK\SLR%20&amp;%20Value%20boutique\U%20of%20West%20Ontario%20-%20SIRS\EVF%20Excel%20Report\UWO%20EVF%20in%20SIRS%20V1_8%20Jun%2018%202019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Sync\2-PSE%20NETWORK\SLR%20&amp;%20Value%20boutique\Pfizer\Pfizer%20MM%20SLR\Excel%20Report\Pfizer%20MM%20SLR_%20Excel%20Report_03Dec2020_FinalReport%20V1.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esu/Sync/2-PSE%20NETWORK/SLR%20&amp;%20Value%20boutique/Deciphera/SLR%20of%204L%20GIST%20NEW/Excel%20report/Excel%20Report%204L%20GIST%20SLR%20v1_1%2022July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esu\Sync\2-PSE%20NETWORK\SLR%20&amp;%20Value%20boutique\Deciphera\SLR%20of%204L%20GIST%20NEW\Excel%20report\Excel%20Report%204L%20GIST%20SLR%20v1_1%2022July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Users/annaforsythe/Desktop/Box%20Sync/PSE%20NETWORK/Ovarian%20Cancer/Early%20GVD/Ovarian%20Plat%20Resist%20Cancer%20E-GVD%20Oct%2012%20V0_4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Temporary%20Work%20Folder%20-%20Sharada/Alkermes_Melanoma_eGVD_26May2020_%20MERGED%20SH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Sync\2-PSE%20NETWORK\SLR%20&amp;%20Value%20boutique\Alkermes\Melanoma\eGVD\6.%20eGVD%20Excel%20report\Alkermes_Melanoma_eGVD_29May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Users/shara/Sync/PHARMA%20CLIENTS/PSE%20TAKEDA/NSCLC%20EGFR+%20EVF/EVF%20in%20EGFR%20NSCLC%20DRAFT%20Nov%2029%20V1_0%20copy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Users/kseph/Sync/2-PSE%20NETWORK/SLR%20&amp;%20Value%20boutique/Seattle%20Gen/SeattleGenetics-CRC/Excel%20Report/3rd%20Line%20CRC%20SLR%20Excel%20Report%2011Jul2019%20V1.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2-PSE%20NETWORK/SLR%20&amp;%20Value%20boutique/Alkermes/Melanoma/eGVD/6.%20eGVD%20Excel%20report/RWE%20data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Users/anast/Box%20Sync/Anastasiya%20Folder/DLBCL/DLBCL%20Deliverables/DLBCL%20CLIN%20QOL%20SLR%20V2_2%20AUG%202017.xlsb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:\C:\Users\anast\Box%20Sync\Anastasiya%20Folder\DLBCL\DLBCL%20Deliverables\DLBCL%20CLIN%20QOL%20SLR%20V2_2%20AUG%202017.xlsb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Temporary%20Work%20Folder%20-%20Sharada/ALEXION_DM%20EVF_11Mar2020MR%20SH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2-PSE%20NETWORK/SLR%20&amp;%20Value%20boutique/Alexion/Dermatomyositis/EVF%20Excel%20Report/ALEXION_DM%20EVF_04May2020_FINAL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st/Downloads/DLBCL-Congress-Abstracts-review-V3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SCLC%20Title%20Abstract%20Review%201-12467%20FINAL%20Jun%2024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Users/anast/Downloads/mybox-selected/HCC%20SLR%20Jun%2030%202017%20copy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:\C:\Users\anast\Downloads\mybox-selected\HCC%20SLR%20Jun%2030%202017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Sync/PHARMA%20CLIENTS/PSE%20TAKEDA/CRC%20EVF/EVF/CRC%20Takeda%20Early%20Value%20Framework%20Oct%2023%202017%20V0_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2-PSE%20NETWORK/SLR%20&amp;%20Value%20boutique/Seattle%20Gen/SeattleGebetics-GEC/8%20Excel%20Report/HER2+%20GEC%20EVF%20V1.0%204Feb2020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ie/Sync/2-PSE%20NETWORK/SLR%20&amp;%20Value%20boutique/Alexion/HSCT%20TMA%20EVF/Excel%20Report/ALEXION%20HSCT-TMA%20EVF%2027Jan202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Users/mimi/Sync/2-PSE%20NETWORK/SLR%20&amp;%20Value%20boutique/Alexion/HSCT%20TMA%20EVF/EVF%20Excel%20Report/Old/ALEXION%20HSCT-TMA%20EVF%2017%20Feb%20202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Users/Amal_/Downloads/IC%20AML%20EVF%2009Apr2019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a/Sync/PHARMA%20CLIENTS/PSE%20TAKEDA/NSCLC%20EGFR+%20EVF/EVF%20in%20EGFR%20NSCLC%20DRAFT%20Nov%2029%20V1_0%20copy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Sync/2-PSE%20NETWORK/SLR%20&amp;%20Value%20boutique/Boston%20Biomedical/1.5%20Full-text%20Review/2%20QoL/CRC%202L%20QOL%20FT%20review%2020Feb202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C:/C:/C:/C:/C:/C:/C:/C:/C:/C:/C:/C:/C:/C:/Users/annaforsythe/Desktop/Box%20Sync/C:/Users/annaforsythe/Desktop/Box%20Sync/PSE%20NETWORK/NSCLC/NSCLC%20SLR/Maintenance%20NSCLC%20SLR%20V0_1%20Aug%2016%202016.xlsx?768FD9D6" TargetMode="External"/><Relationship Id="rId1" Type="http://schemas.openxmlformats.org/officeDocument/2006/relationships/externalLinkPath" Target="file:///\\768FD9D6\Maintenance%20NSCLC%20SLR%20V0_1%20Aug%2016%2020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C:/C:/C:/C:/Users/annaforsythe/Desktop/Box%20Sync/PSE%20NETWORK/MDS/SLR/MDS%20SLR%20Jul%2028%202016%20V0_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eph/Sync/2-PSE%20NETWORK/SLR%20&amp;%20Value%20boutique/SOLENO/EVF%20Excel%20Report%20and%20PPT/Prader-Willi%20Syndrome%20EVF%2010Apr20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seph\Sync\2-PSE%20NETWORK\SLR%20&amp;%20Value%20boutique\SOLENO\EVF%20Excel%20Report%20and%20PPT\Prader-Willi%20Syndrome%20EVF%2010Apr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C:/C:/C:/C:/Users/annaforsythe/Desktop/Box%20Sync/PSE%20NETWORK/NSCLC/NSCLC%20SLR/NSCLC%20SLR%20V%200_1%20Aug%20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Users/annaforsythe/Downloads/DLBCL%20SLR%20Jan%2013%202017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:\C:\Users\annaforsythe\Downloads\DLBCL%20SLR%20Jan%2013%202017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Users/annaforsythe/Desktop/Box%20Sync/EVF%20in%20iNHL%20V0_1%2030Mar2018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C:\C:\Users\annaforsythe\Desktop\Box%20Sync\EVF%20in%20iNHL%20V0_1%2030Mar2018.xlsm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microsoft.com/office/2019/04/relationships/externalLinkLongPath" Target="/C:/C:/C:/C:/C:/C:/C:/Users/kseph/Sync/2-PSE%20NETWORK/SLR%20&amp;%20Value%20boutique/Pfizer/Pfizer%20NIC%20AML/SLR/NIC%20AML%20SLR%20update%202019/9a%20Excel%20Report/Pfizer%20NIC%20AML%20SLR%20for%20NICE%20V4_3%20FOR%20NICE%20with%20Cytogenetic%20risk%2030Aug2019.xlsx?A1342377" TargetMode="External"/><Relationship Id="rId1" Type="http://schemas.openxmlformats.org/officeDocument/2006/relationships/externalLinkPath" Target="file:///\\A1342377\Pfizer%20NIC%20AML%20SLR%20for%20NICE%20V4_3%20FOR%20NICE%20with%20Cytogenetic%20risk%2030Aug2019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C:/C:/Users/anast/Box%20Sync/PSE%20NETWORK/AML%20FLT3+/OVID%20Searches%20and%20Reviews/KN%20FLT3%20AML%20Ovid%20Search_%20Abstract%20review_Extraction_1-657%20Nov%2027_2016.xlsm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microsoft.com/office/2019/04/relationships/externalLinkLongPath" Target="/C:/C:/C:/C:/C:/C:/C:/C:/C:/C:/C:/C:/Users/annaforsythe/Desktop/Box%20Sync/C:/Users/annaforsythe/Desktop/Box%20Sync/PSE%20NETWORK/Ovarian%20Cancer/Ovid%20search%20and%20Abstract%20review/PSE%20PR-EOC%20Abstract%20Review%20FINAL%20Aug%2013%202016.xlsm?D2B159F1" TargetMode="External"/><Relationship Id="rId1" Type="http://schemas.openxmlformats.org/officeDocument/2006/relationships/externalLinkPath" Target="file:///\\D2B159F1\PSE%20PR-EOC%20Abstract%20Review%20FINAL%20Aug%2013%202016.xlsm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Users/annaforsythe/Desktop/Box%20Sync/PSE%20NETWORK/DLBCL/OVID%20Search%20and%20Review/DLBCL%20Ovid%20Clinical%20Search%201-1454%20Nov%2029%20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ast/Box%20Sync/PSE%20NETWORK/AML%20FLT3+/AML%20eGVD/AML%20eGVD_NOV%207%20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C:/C:/Users/annaforsythe/Desktop/Box%20Sync/PSE%20NETWORK/MBC/MBC%20SLR/C:/aforsythe/Oncology/Lenvatinib/RCC/Pricing/RCC%20pricing%20tab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Users/kseph/Sync/2-PSE%20NETWORK/SLR%20&amp;%20Value%20boutique/Seattle%20Gen/SeattleGenetics-MBC%20with%20BM/Excel%20Report/MBC%20with%20BM%20SLR%20Excel%20Report%20v4_1%2010Dec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C:/C:/C:/C:/C:/C:/Users/annaforsythe/Desktop/Box%20Sync/PSE%20NETWORK/MBC/MBC%20SLR/C:/aforsythe/Oncology/Lenvatinib/RCC/Pricing/RCC%20pricing%20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C:/C:/C:/C:/C:/Sync/2-PSE%20NETWORK/SLR%20&amp;%20Value%20boutique/Boston%20Biomedical/1.5%20Full-text%20Review/3%20Econ/CRC%202L%20ECON%20FT%20review%2024Feb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Research Questions"/>
      <sheetName val="Search Startegies"/>
      <sheetName val="PRISMA"/>
      <sheetName val="Congress Review"/>
      <sheetName val="Epi-TiAb Review"/>
      <sheetName val="Epi-FT review"/>
      <sheetName val="Epi-Data Extraction"/>
      <sheetName val="Burden-TiAb Review"/>
      <sheetName val="Burden-FT Review"/>
      <sheetName val="Burden-Data Extraction"/>
      <sheetName val="Epi-Stucy Charac"/>
      <sheetName val="Epi-IgAN Rates"/>
      <sheetName val="Epi-CKD Stages"/>
      <sheetName val="Epi-Transition"/>
      <sheetName val="Epi-Treatments"/>
      <sheetName val="Epi-Mortality"/>
      <sheetName val="Epi-Insurance"/>
      <sheetName val="Burden-Study Charac"/>
      <sheetName val="Burden-Patient Charac"/>
      <sheetName val="Burden-Cost, HCRU"/>
      <sheetName val="Burden-QOL, PRO"/>
      <sheetName val="Abbreviations"/>
      <sheetName val="References"/>
      <sheetName val="List of Review artic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Research Questions"/>
      <sheetName val="Search Startegies"/>
      <sheetName val="PRISMA"/>
      <sheetName val="Congress Review"/>
      <sheetName val="Epi-TiAb Review"/>
      <sheetName val="Epi-FT review"/>
      <sheetName val="Epi-Data Extraction"/>
      <sheetName val="Burden-TiAb Review"/>
      <sheetName val="Burden-FT Review"/>
      <sheetName val="Burden-Data Extraction"/>
      <sheetName val="Epi-Stucy Charac"/>
      <sheetName val="Epi-IgAN Rates"/>
      <sheetName val="Epi-CKD Stages"/>
      <sheetName val="Epi-Transition"/>
      <sheetName val="Epi-Treatments"/>
      <sheetName val="Epi-Mortality"/>
      <sheetName val="Epi-Insurance"/>
      <sheetName val="Burden-Study Charac"/>
      <sheetName val="Burden-Patient Charac"/>
      <sheetName val="Burden-Cost, HCRU"/>
      <sheetName val="Burden-QOL, PRO"/>
      <sheetName val="Abbreviations"/>
      <sheetName val="References"/>
      <sheetName val="List of Review artic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 Costs"/>
      <sheetName val="5. Economic Burden"/>
      <sheetName val="4. Humanistic. BOI"/>
      <sheetName val="10. Cost-Effectiveness"/>
      <sheetName val="12. Cost 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 Costs"/>
      <sheetName val="5. Economic Burden"/>
      <sheetName val="4. Humanistic. BOI"/>
      <sheetName val="10. Cost-Effectiveness"/>
      <sheetName val="12. Cost 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rategies"/>
      <sheetName val="PRISMA"/>
      <sheetName val="Congress review-NDMM"/>
      <sheetName val="Congress review-RRMM "/>
      <sheetName val="Congress review-QOL"/>
      <sheetName val="Congress review-ECON"/>
      <sheetName val="CTgov review"/>
      <sheetName val="HTA Review List"/>
      <sheetName val="NDMM Clin-TiAb Review"/>
      <sheetName val="NDMM Clin-FT review"/>
      <sheetName val="NDMM-ClinData Extraction"/>
      <sheetName val="RRMM Clin-TiAb Review "/>
      <sheetName val="RRMM Clin-FT Review"/>
      <sheetName val="QOL Extraction"/>
      <sheetName val="RRMM Clin - Data extraction"/>
      <sheetName val="QOL-TiAb Review"/>
      <sheetName val="QOL-FT Review"/>
      <sheetName val="ECON-TiAb Review"/>
      <sheetName val="ECON-FT Review"/>
      <sheetName val="ECON CEA_BIM Extraction"/>
      <sheetName val="ECON Cost_HCRU Extraction"/>
      <sheetName val="HTA Extraction"/>
      <sheetName val="Clin-Study Charac"/>
      <sheetName val="Clin-Patient Charac"/>
      <sheetName val="Clin-Efficacy"/>
      <sheetName val="Clin-Safety"/>
      <sheetName val="QOL Summary"/>
      <sheetName val="EC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artegy"/>
      <sheetName val="PRISMAs"/>
      <sheetName val="Clin TiAb Review"/>
      <sheetName val="Clin FT Review"/>
      <sheetName val="CLIN Extraction"/>
      <sheetName val="QOL TiAb Review"/>
      <sheetName val="QOL FT Review"/>
      <sheetName val="QOL Extraction"/>
      <sheetName val="ECON TiAb Review"/>
      <sheetName val="ECON FT Review"/>
      <sheetName val="ECON Extraction"/>
      <sheetName val="HTA Review List"/>
      <sheetName val="HTA Extraction"/>
      <sheetName val="CLIN - Study Charac"/>
      <sheetName val="CLIN - Efficacy"/>
      <sheetName val="CLIN - Safety"/>
      <sheetName val="CEA Studies"/>
      <sheetName val="Utility Summary"/>
      <sheetName val="Abbreviations"/>
      <sheetName val="References"/>
      <sheetName val="13. NTRK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artegy"/>
      <sheetName val="PRISMAs"/>
      <sheetName val="Clin TiAb Review"/>
      <sheetName val="Clin FT Review"/>
      <sheetName val="CLIN Extraction"/>
      <sheetName val="QOL TiAb Review"/>
      <sheetName val="QOL FT Review"/>
      <sheetName val="QOL Extraction"/>
      <sheetName val="ECON TiAb Review"/>
      <sheetName val="ECON FT Review"/>
      <sheetName val="ECON Extraction"/>
      <sheetName val="HTA Review List"/>
      <sheetName val="HTA Extraction"/>
      <sheetName val="CLIN - Study Charac"/>
      <sheetName val="CLIN - Efficacy"/>
      <sheetName val="CLIN - Safety"/>
      <sheetName val="CEA Studies"/>
      <sheetName val="Utility Summary"/>
      <sheetName val="Abbreviations"/>
      <sheetName val="References"/>
      <sheetName val="13. NTRK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Extractio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pidemiology"/>
      <sheetName val="Guidelines"/>
      <sheetName val="Ongoing Studies"/>
      <sheetName val="Key Treatments"/>
      <sheetName val="Survival"/>
      <sheetName val="QOL and Symptoms"/>
      <sheetName val="QOL SLR Extraction"/>
      <sheetName val="ECON SLR Extraction - Cost"/>
      <sheetName val="ECON SLR Extraction - Cost(1)"/>
      <sheetName val="RWE"/>
      <sheetName val="Study Design"/>
      <sheetName val="TPP"/>
      <sheetName val="PICOS"/>
      <sheetName val="Inc Exc Criteria"/>
      <sheetName val="Search Strategy"/>
      <sheetName val="PRISMA"/>
      <sheetName val="Clinical Extraction"/>
      <sheetName val="Study Summary"/>
      <sheetName val="Patient Charac"/>
      <sheetName val="Efficacy Results"/>
      <sheetName val="ECON SLR Extraction-CEAs"/>
      <sheetName val="Efficacy CER"/>
      <sheetName val="ECON SLR Extraction-CEA"/>
      <sheetName val="Utility Summary"/>
      <sheetName val="HTA List"/>
      <sheetName val="HTA Review"/>
      <sheetName val="Target Pop"/>
      <sheetName val="Budget Impact"/>
      <sheetName val="Cost-Effectiveness"/>
      <sheetName val="Budget Impact (2)"/>
      <sheetName val="Cost-Effectiveness (2)"/>
      <sheetName val="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pidemiology"/>
      <sheetName val="Guidelines"/>
      <sheetName val="Key Treatments"/>
      <sheetName val="Ongoing Studies"/>
      <sheetName val="Survival"/>
      <sheetName val="QOL and Symptoms"/>
      <sheetName val="QOL SLR Extraction"/>
      <sheetName val="ECON SLR Extraction - Cost"/>
      <sheetName val="ECON SLR Extraction - Cost(1)"/>
      <sheetName val="RWE"/>
      <sheetName val="Study Design"/>
      <sheetName val="TPP"/>
      <sheetName val="PICOS"/>
      <sheetName val="Inc Exc Criteria"/>
      <sheetName val="Search Strategy"/>
      <sheetName val="PRISMA"/>
      <sheetName val="Clinical Extraction"/>
      <sheetName val="Study Summary"/>
      <sheetName val="ECON SLR Extraction-CEAs"/>
      <sheetName val="Patient Charac"/>
      <sheetName val="Efficacy Results"/>
      <sheetName val="Efficacy CER"/>
      <sheetName val="ECON SLR Extraction-CEA"/>
      <sheetName val="Utility Summary"/>
      <sheetName val="HTA List"/>
      <sheetName val="HTA Review"/>
      <sheetName val="Target Pop"/>
      <sheetName val="Budget Impact"/>
      <sheetName val="Cost-Effectiveness"/>
      <sheetName val="Abbreviations"/>
      <sheetName val="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-Epi"/>
      <sheetName val="2-SOC Treatment"/>
      <sheetName val="3-Guidelines"/>
      <sheetName val="4-Key Treatments"/>
      <sheetName val="5-Ongoing Studies"/>
      <sheetName val="6-Survival"/>
      <sheetName val="7-QOL and Symptoms"/>
      <sheetName val="8-Economic Burden"/>
      <sheetName val="9-RWE"/>
      <sheetName val="10-Study Design"/>
      <sheetName val="11-Efficacy"/>
      <sheetName val="12-Safety"/>
      <sheetName val="13-PRO"/>
      <sheetName val="14-Dose"/>
      <sheetName val="15-PRISMA"/>
      <sheetName val="16-Clin Summary"/>
      <sheetName val="17-Patients Char"/>
      <sheetName val="18-Prior Therapies"/>
      <sheetName val="19-Efficacy Results"/>
      <sheetName val="20-Efficacy CER"/>
      <sheetName val="21-Safety Comparison"/>
      <sheetName val="22-QOL Summary"/>
      <sheetName val="23-Econ Summary"/>
      <sheetName val="24-Target Pop"/>
      <sheetName val="25-HTA"/>
      <sheetName val="26-HTA Review "/>
      <sheetName val="27-Budget Impact"/>
      <sheetName val="28-Utilities"/>
      <sheetName val="29-Cost-Effectiveness"/>
      <sheetName val="Clinical Data Extraction"/>
      <sheetName val="QoL Data Extraction"/>
      <sheetName val="Econ Data Extraction"/>
      <sheetName val="Utility Supplement"/>
      <sheetName val="US P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artegy"/>
      <sheetName val="PRISMA"/>
      <sheetName val="TiAb review"/>
      <sheetName val="Full Text Review"/>
      <sheetName val="Congress Review"/>
      <sheetName val="CT.gov Review"/>
      <sheetName val="Excluded Studies"/>
      <sheetName val="Data Extraction"/>
      <sheetName val="Guidelines"/>
      <sheetName val="Key Treatments"/>
      <sheetName val="Study Charac"/>
      <sheetName val="Patient Charac"/>
      <sheetName val="Prior Therapies"/>
      <sheetName val="Efficacy Summary"/>
      <sheetName val="Efficacy CER - ORR"/>
      <sheetName val="Efficacy CER - PFS"/>
      <sheetName val="Efficacy CER - OS"/>
      <sheetName val="Abbrevi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demiology"/>
      <sheetName val="Guidelines"/>
      <sheetName val="Key Treatments"/>
      <sheetName val="Ongoing Studies"/>
      <sheetName val="RWE"/>
      <sheetName val="QOL and Symptoms"/>
      <sheetName val="Target Pop"/>
      <sheetName val="Budget Impact"/>
      <sheetName val="Cost-Effectiven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arch Strategies"/>
      <sheetName val="PICOS"/>
      <sheetName val="PRISMA"/>
      <sheetName val="Incl Excl"/>
      <sheetName val="Selected Congress Publications"/>
      <sheetName val="Clinical Selected"/>
      <sheetName val="Clinical Extractions"/>
      <sheetName val="QOL Selected"/>
      <sheetName val="QOL Extractions"/>
      <sheetName val="NCCN, ESMO,  FDA, EMA"/>
      <sheetName val="Summary of Clinical Studies"/>
      <sheetName val="Baseline Characteristics"/>
      <sheetName val="Prior Therapies"/>
      <sheetName val="Efficacy"/>
      <sheetName val="Efficacy CER"/>
      <sheetName val="Ongoing Studies"/>
      <sheetName val="Dosing and Administration"/>
      <sheetName val="Safety Summary"/>
      <sheetName val="Safety Comparison"/>
      <sheetName val="Qo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arch Strategies"/>
      <sheetName val="PICOS"/>
      <sheetName val="PRISMA"/>
      <sheetName val="Incl Excl"/>
      <sheetName val="Selected Congress Publications"/>
      <sheetName val="Clinical Selected"/>
      <sheetName val="Clinical Extractions"/>
      <sheetName val="QOL Selected"/>
      <sheetName val="QOL Extractions"/>
      <sheetName val="NCCN, ESMO,  FDA, EMA"/>
      <sheetName val="Summary of Clinical Studies"/>
      <sheetName val="Baseline Characteristics"/>
      <sheetName val="Prior Therapies"/>
      <sheetName val="Efficacy"/>
      <sheetName val="Efficacy CER"/>
      <sheetName val="Ongoing Studies"/>
      <sheetName val="Dosing and Administration"/>
      <sheetName val="Safety Summary"/>
      <sheetName val="Safety Comparison"/>
      <sheetName val="Qo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reviations"/>
      <sheetName val="TOC"/>
      <sheetName val="Epi"/>
      <sheetName val="SOC"/>
      <sheetName val="Guidelines"/>
      <sheetName val="Key Treatments"/>
      <sheetName val="4-Key Treatments"/>
      <sheetName val="4. Regulatory"/>
      <sheetName val="Ongoing Studies"/>
      <sheetName val="8. BOI - Survival (2)"/>
      <sheetName val="6-Survival"/>
      <sheetName val="8. BOI - Survival"/>
      <sheetName val="7-QOL and Symptoms"/>
      <sheetName val="7. BOI - QOL"/>
      <sheetName val="9. BOI - Econ"/>
      <sheetName val="10. Unmet Need"/>
      <sheetName val="TPP"/>
      <sheetName val="PICOS"/>
      <sheetName val="Inc Exc Criteria"/>
      <sheetName val="Search Strategy"/>
      <sheetName val="PRISMA"/>
      <sheetName val="FT Review-Clin"/>
      <sheetName val="FT review-QOL"/>
      <sheetName val="FT Review-Econ"/>
      <sheetName val="Clinical Extraction"/>
      <sheetName val="Study Charac"/>
      <sheetName val="Patient Charac"/>
      <sheetName val="Efficacy Reported"/>
      <sheetName val="QoL Summary"/>
      <sheetName val="HTA Re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pi"/>
      <sheetName val="SOC"/>
      <sheetName val="Regulatory"/>
      <sheetName val="Key Treatments"/>
      <sheetName val="Guidelines"/>
      <sheetName val="Unmet Need"/>
      <sheetName val="ILD+DM"/>
      <sheetName val="Ongoing Studies"/>
      <sheetName val="BOI - Survival"/>
      <sheetName val="BOI - Humanistic"/>
      <sheetName val="BOI - Economic"/>
      <sheetName val="TPP"/>
      <sheetName val="PICOS"/>
      <sheetName val="Inc Exc Criteria"/>
      <sheetName val="FT Review-Clin"/>
      <sheetName val="Search Strategy"/>
      <sheetName val="PRISMA"/>
      <sheetName val="FT Review-Econ"/>
      <sheetName val="FT review-QOL"/>
      <sheetName val="Clinical Extraction"/>
      <sheetName val="Study Charac"/>
      <sheetName val="Patient Charac"/>
      <sheetName val="Efficacy Reported"/>
      <sheetName val="Efficacy Results"/>
      <sheetName val="Efficacy CER"/>
      <sheetName val="QoL Summary"/>
      <sheetName val="Econ Summary"/>
      <sheetName val="Utilities"/>
      <sheetName val="HTA Review"/>
      <sheetName val="Abbreviations"/>
      <sheetName val="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CO"/>
      <sheetName val="ESMO"/>
      <sheetName val="ASH"/>
      <sheetName val="EHA"/>
      <sheetName val="dropdown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CLC 1-12467"/>
      <sheetName val="PRISMA data"/>
      <sheetName val="NCCN Guidelines &amp; Approvals"/>
      <sheetName val="Inc-Exc. Criteria"/>
      <sheetName val="Exclusion Reasons"/>
      <sheetName val="Squirrels Count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-PRISMA"/>
      <sheetName val="2-PICOS"/>
      <sheetName val="3-Incl Exc Criteria"/>
      <sheetName val="4-Selected RCTs"/>
      <sheetName val="5-Clin Extraction"/>
      <sheetName val="6-Selected RWE"/>
      <sheetName val="7-RWE Extraction"/>
      <sheetName val="8-Selected QOL"/>
      <sheetName val="9-QOL Extraction"/>
      <sheetName val="10-Selected Econ"/>
      <sheetName val="11-Econ Extraction"/>
      <sheetName val="12-Ongoing Studies"/>
      <sheetName val="13-HTA Review"/>
      <sheetName val="14-Healthcare Costs"/>
      <sheetName val="15-AE Costs"/>
      <sheetName val="21-Clin Summary"/>
      <sheetName val="22-Pts Char"/>
      <sheetName val="23-Prior Ther"/>
      <sheetName val="24-Efficacy"/>
      <sheetName val="25-CER"/>
      <sheetName val="26-Dosing"/>
      <sheetName val="27-Safety Results"/>
      <sheetName val="28-AEs"/>
      <sheetName val="29-RWE Summary"/>
      <sheetName val="30-QOL Summary"/>
      <sheetName val="31-Util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-PRISMA"/>
      <sheetName val="2-PICOS"/>
      <sheetName val="3-Incl Exc Criteria"/>
      <sheetName val="4-Selected RCTs"/>
      <sheetName val="5-Clin Extraction"/>
      <sheetName val="6-Selected RWE"/>
      <sheetName val="7-RWE Extraction"/>
      <sheetName val="8-Selected QOL"/>
      <sheetName val="9-QOL Extraction"/>
      <sheetName val="10-Selected Econ"/>
      <sheetName val="11-Econ Extraction"/>
      <sheetName val="12-Ongoing Studies"/>
      <sheetName val="13-HTA Review"/>
      <sheetName val="14-Healthcare Costs"/>
      <sheetName val="15-AE Costs"/>
      <sheetName val="21-Clin Summary"/>
      <sheetName val="22-Pts Char"/>
      <sheetName val="23-Prior Ther"/>
      <sheetName val="24-Efficacy"/>
      <sheetName val="25-CER"/>
      <sheetName val="26-Dosing"/>
      <sheetName val="27-Safety Results"/>
      <sheetName val="28-AEs"/>
      <sheetName val="29-RWE Summary"/>
      <sheetName val="30-QOL Summary"/>
      <sheetName val="31-Util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-Epi"/>
      <sheetName val="2-SOC Treatment"/>
      <sheetName val="3-Guidelines"/>
      <sheetName val="4-Key Treatments"/>
      <sheetName val="5-Ongoing Studies"/>
      <sheetName val="6-Survival"/>
      <sheetName val="7-QOL and Symptoms"/>
      <sheetName val="8-Economic Burden"/>
      <sheetName val="9-RWE"/>
      <sheetName val="9a-ITC"/>
      <sheetName val="10-Study Design"/>
      <sheetName val="11-Efficacy"/>
      <sheetName val="12-Safety"/>
      <sheetName val="13-PRO"/>
      <sheetName val="14-Dose-Reduction"/>
      <sheetName val="15-PRISMA"/>
      <sheetName val="16-Clin Summary"/>
      <sheetName val="17-Patients Char"/>
      <sheetName val="18-Prior Therapies"/>
      <sheetName val="19-Efficacy Results"/>
      <sheetName val="20-Efficacy CER"/>
      <sheetName val="21-Safety Comparison"/>
      <sheetName val="22-QOL Summary"/>
      <sheetName val="23-Econ Summary"/>
      <sheetName val="24-Target Pop"/>
      <sheetName val="25-HTA"/>
      <sheetName val="26-HTA Review"/>
      <sheetName val="27-Budget Impact"/>
      <sheetName val="28-Utilities"/>
      <sheetName val="29-Cost-Effectiveness"/>
      <sheetName val="Clinical Data Extrac"/>
      <sheetName val="QoL Data Extract"/>
      <sheetName val="Econ Data Extrac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Overview &amp; Epi"/>
      <sheetName val="Guidelines"/>
      <sheetName val="Key Treatments"/>
      <sheetName val="CT.gov Review"/>
      <sheetName val="Treatment Patterns"/>
      <sheetName val="BOI - Survival"/>
      <sheetName val="BOI - QOL"/>
      <sheetName val="BOI - Econ"/>
      <sheetName val="1-Epi"/>
      <sheetName val="2-Guidelines"/>
      <sheetName val="3-Ongoing Studies"/>
      <sheetName val="4-RWE"/>
      <sheetName val="6-Survival"/>
      <sheetName val="7-QOL and Symptoms"/>
      <sheetName val="8-Economic Burden"/>
      <sheetName val="12-TPP"/>
      <sheetName val="13-Endpoints"/>
      <sheetName val="PICOS"/>
      <sheetName val="Search Strategies"/>
      <sheetName val="PRISMAs"/>
      <sheetName val="CLIN SLR - TiAb &amp; FT Review"/>
      <sheetName val="CLIN SLR - Extraction"/>
      <sheetName val="QOL SLR - TiAb &amp; FT Review"/>
      <sheetName val="QOL SLR - Extraction"/>
      <sheetName val="ECON SLR - TiAb &amp; FT Review"/>
      <sheetName val="ECON SLR - Extraction"/>
      <sheetName val="Clin-Study Charac"/>
      <sheetName val="Clin-Patient Charac"/>
      <sheetName val="Clin-Prior Therapies"/>
      <sheetName val="Clin-Efficacy Summary"/>
      <sheetName val="Clin-Efficacy CER"/>
      <sheetName val="Abbreviations"/>
      <sheetName val="References"/>
      <sheetName val="17-Selected Clinical Studies"/>
      <sheetName val="18-Character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. Overview &amp; Epi"/>
      <sheetName val="2. SOC"/>
      <sheetName val="3. Guidelines"/>
      <sheetName val="4. Regulatory"/>
      <sheetName val="5. Key Treatments"/>
      <sheetName val="6. Ongoing Studies"/>
      <sheetName val="7. BOI - QOL"/>
      <sheetName val="8. BOI - Survival"/>
      <sheetName val="9. BOI - Econ"/>
      <sheetName val="10. Unmet Need"/>
      <sheetName val="11. Overview &amp; Design"/>
      <sheetName val="12. Phase 3"/>
      <sheetName val="12a. QOL"/>
      <sheetName val="13. Gap Analysis"/>
      <sheetName val="PICOS"/>
      <sheetName val="Inc Exc Criteria"/>
      <sheetName val="Search Startegy"/>
      <sheetName val="17. PRISMA"/>
      <sheetName val="25. HTA Review"/>
      <sheetName val="27. Abbreviatio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 Regulatory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"/>
      <sheetName val="Dis. Overview &amp; Epi"/>
      <sheetName val="SOC Treatment"/>
      <sheetName val="Guidelines"/>
      <sheetName val="Key Treatments"/>
      <sheetName val="Ongoing RCT"/>
      <sheetName val="Survival"/>
      <sheetName val="Symptoms &amp; QOL"/>
      <sheetName val="Economic Burden"/>
      <sheetName val="RWE"/>
      <sheetName val="Study Design"/>
      <sheetName val="Efficacy"/>
      <sheetName val="Safety"/>
      <sheetName val="PRO"/>
      <sheetName val="Dose and Duration"/>
      <sheetName val="PICOS"/>
      <sheetName val="Inc Exc Criteria"/>
      <sheetName val="Search Startegy"/>
      <sheetName val="PRISMAs"/>
      <sheetName val="Study Charac"/>
      <sheetName val="Patient Charac"/>
      <sheetName val="Efficacy Results"/>
      <sheetName val="Efficacy CER- CR"/>
      <sheetName val="Efficacy CER- OS"/>
      <sheetName val="Safety Results"/>
      <sheetName val="QoL Extraction"/>
      <sheetName val="ECON-Extraction"/>
      <sheetName val="HTA List"/>
      <sheetName val="HTA Extraction"/>
      <sheetName val="Utility Summary"/>
      <sheetName val="RCT Data Extraction"/>
      <sheetName val="Abbrevi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-Epi"/>
      <sheetName val="2-SOC Treatment"/>
      <sheetName val="3-Guidelines"/>
      <sheetName val="4-Key Treatments"/>
      <sheetName val="5-Ongoing Studies"/>
      <sheetName val="6-Survival"/>
      <sheetName val="7-QOL and Symptoms"/>
      <sheetName val="8-Economic Burden"/>
      <sheetName val="9-RWE"/>
      <sheetName val="10-Study Design"/>
      <sheetName val="11-Efficacy"/>
      <sheetName val="12-Safety"/>
      <sheetName val="13-PRO"/>
      <sheetName val="14-Dose"/>
      <sheetName val="15-PRISMA"/>
      <sheetName val="16-Clin Summary"/>
      <sheetName val="17-Patients Char"/>
      <sheetName val="18-Prior Therapies"/>
      <sheetName val="19-Efficacy Results"/>
      <sheetName val="20-Efficacy CER"/>
      <sheetName val="21-Safety Comparison"/>
      <sheetName val="22-QOL Summary"/>
      <sheetName val="23-Econ Summary"/>
      <sheetName val="24-Target Pop"/>
      <sheetName val="25-HTA"/>
      <sheetName val="26-HTA Review "/>
      <sheetName val="27-Budget Impact"/>
      <sheetName val="28-Utilities"/>
      <sheetName val="29-Cost-Effectiveness"/>
      <sheetName val="Clinical Data Extraction"/>
      <sheetName val="QoL Data Extraction"/>
      <sheetName val="Econ Data Extraction"/>
      <sheetName val="Utility Supplement"/>
      <sheetName val="US P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ations"/>
      <sheetName val="Sheet1"/>
      <sheetName val="QOL CROSS-CHECKING"/>
      <sheetName val="Sheet2"/>
      <sheetName val="ED"/>
      <sheetName val="Inc Exc Criteria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 Clin Extractions Maint NSCLC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Clin Extraction"/>
      <sheetName val="TOC"/>
      <sheetName val="1-PRISMA"/>
      <sheetName val="2-PICOS"/>
      <sheetName val="Old Abstract Review"/>
      <sheetName val="5-Abstract Review"/>
      <sheetName val="8-Clinical Trials"/>
      <sheetName val="21-NCCN, ESMO,  FDA, EMA"/>
      <sheetName val="22-Clin Summary MDS"/>
      <sheetName val="23-Pts Char"/>
      <sheetName val="24-Prior Ther"/>
      <sheetName val="25-Efficacy"/>
      <sheetName val="26-Efficacy CER"/>
      <sheetName val="27-Transfusions"/>
      <sheetName val="27-Duration"/>
      <sheetName val="MDS Treatments"/>
      <sheetName val="Dose and 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. Overview &amp; Epi"/>
      <sheetName val="2. SOC"/>
      <sheetName val="3. Guidelines"/>
      <sheetName val="4. Regulatory"/>
      <sheetName val="5. Key Treatments"/>
      <sheetName val="6. Ongoing Studies"/>
      <sheetName val="7. BOI - Survival"/>
      <sheetName val="8. BOI - QOL"/>
      <sheetName val="9. BOI - Econ"/>
      <sheetName val="10. RWE"/>
      <sheetName val="11. Overview &amp; Design"/>
      <sheetName val="12. Efficacy"/>
      <sheetName val="13. PRO"/>
      <sheetName val="14. Safety"/>
      <sheetName val="15. Treatment Duration"/>
      <sheetName val="16. PICOS"/>
      <sheetName val="17. Search Startegy"/>
      <sheetName val="18. PRISMA"/>
      <sheetName val="19. Study Charac"/>
      <sheetName val="20. Patient Charac"/>
      <sheetName val="21. Efficacy"/>
      <sheetName val="22. Efficacy CER"/>
      <sheetName val="23. Safety"/>
      <sheetName val="24. PRO Summary"/>
      <sheetName val="25. Econ Summary"/>
      <sheetName val="26. HTA Review "/>
      <sheetName val="27. Utilities"/>
      <sheetName val="28. Model Framework"/>
      <sheetName val="29. Abbreviations"/>
      <sheetName val="30. References"/>
      <sheetName val="Clinical Extrac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. Overview &amp; Epi"/>
      <sheetName val="2. SOC"/>
      <sheetName val="3. Guidelines"/>
      <sheetName val="4. Regulatory"/>
      <sheetName val="5. Key Treatments"/>
      <sheetName val="6. Ongoing Studies"/>
      <sheetName val="7. BOI - Survival"/>
      <sheetName val="8. BOI - QOL"/>
      <sheetName val="9. BOI - Econ"/>
      <sheetName val="10. RWE"/>
      <sheetName val="11. Overview &amp; Design"/>
      <sheetName val="12. Efficacy"/>
      <sheetName val="13. PRO"/>
      <sheetName val="14. Safety"/>
      <sheetName val="15. Treatment Duration"/>
      <sheetName val="16. PICOS"/>
      <sheetName val="17. Search Startegy"/>
      <sheetName val="18. PRISMA"/>
      <sheetName val="19. Study Charac"/>
      <sheetName val="20. Patient Charac"/>
      <sheetName val="21. Efficacy"/>
      <sheetName val="22. Efficacy CER"/>
      <sheetName val="23. Safety"/>
      <sheetName val="24. PRO Summary"/>
      <sheetName val="25. Econ Summary"/>
      <sheetName val="26. HTA Review "/>
      <sheetName val="27. Utilities"/>
      <sheetName val="28. Model Framework"/>
      <sheetName val="29. Abbreviations"/>
      <sheetName val="30. References"/>
      <sheetName val="Clinical Extrac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Clinical Extrac ALK+"/>
      <sheetName val="6-Clin Extraction EGFR+1L"/>
      <sheetName val="9-Clin Extrac M- 1L"/>
      <sheetName val="10-Clin Extrac M- 2L"/>
      <sheetName val="11-Clin Extrac M- SQ ONLY"/>
      <sheetName val="8-Clin Extrac EGFR+ 2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QOL Extraction"/>
      <sheetName val="5-Clin Extraction"/>
      <sheetName val="TOC"/>
      <sheetName val="1-PRISMA"/>
      <sheetName val="2-PICOS"/>
      <sheetName val="NCCN 2L+"/>
      <sheetName val="3-Incl Exc Criteria"/>
      <sheetName val="4-Included Clin Pub"/>
      <sheetName val="6-Key Treatments"/>
      <sheetName val="7-Ongoing Studies"/>
      <sheetName val="8-Included QOL Pub"/>
      <sheetName val="10-Included Econ Pub"/>
      <sheetName val="8-Clinical Trials"/>
      <sheetName val="11-Econ Extraction"/>
      <sheetName val="12-NCCN, ESMO,  FDA, EMA"/>
      <sheetName val="13-Clin Summary DLBCL"/>
      <sheetName val="14-Pts Char"/>
      <sheetName val="15-Prior Ther"/>
      <sheetName val="16-Efficacy"/>
      <sheetName val="17-CER"/>
      <sheetName val="18-Dosing and Administration"/>
      <sheetName val="19-Safety Results"/>
      <sheetName val="20-Safety Comparison"/>
      <sheetName val="21-QoL Summary"/>
      <sheetName val="22-Econ Summary"/>
      <sheetName val="DLBCL Treatments"/>
      <sheetName val="Dose and Admi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QOL Extraction"/>
      <sheetName val="5-Clin Extraction"/>
      <sheetName val="TOC"/>
      <sheetName val="1-PRISMA"/>
      <sheetName val="2-PICOS"/>
      <sheetName val="NCCN 2L+"/>
      <sheetName val="3-Incl Exc Criteria"/>
      <sheetName val="4-Included Clin Pub"/>
      <sheetName val="6-Key Treatments"/>
      <sheetName val="7-Ongoing Studies"/>
      <sheetName val="8-Included QOL Pub"/>
      <sheetName val="10-Included Econ Pub"/>
      <sheetName val="8-Clinical Trials"/>
      <sheetName val="11-Econ Extraction"/>
      <sheetName val="12-NCCN, ESMO,  FDA, EMA"/>
      <sheetName val="13-Clin Summary DLBCL"/>
      <sheetName val="14-Pts Char"/>
      <sheetName val="15-Prior Ther"/>
      <sheetName val="16-Efficacy"/>
      <sheetName val="17-CER"/>
      <sheetName val="18-Dosing and Administration"/>
      <sheetName val="19-Safety Results"/>
      <sheetName val="20-Safety Comparison"/>
      <sheetName val="21-QoL Summary"/>
      <sheetName val="22-Econ Summary"/>
      <sheetName val="DLBCL Treatments"/>
      <sheetName val="Dose and Admi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OL-Data Extraction"/>
      <sheetName val="RCT-Data Extraction"/>
    </sheetNames>
    <sheetDataSet>
      <sheetData sheetId="0" refreshError="1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OL-Data Extraction"/>
      <sheetName val="RCT-Data Extraction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artegy"/>
      <sheetName val="PRISMAs"/>
      <sheetName val="Congress Review"/>
      <sheetName val="RCT-Full Text Review - Accepted"/>
      <sheetName val="RCT-Full Text Review - Rejected"/>
      <sheetName val="RCT-Extraction OLD"/>
      <sheetName val="RCT-Extraction"/>
      <sheetName val="RCT-QA"/>
      <sheetName val="QOL-Full Text Review - Accepted"/>
      <sheetName val="QOL-Full Text Review - Rejected"/>
      <sheetName val="QOL-Extraction"/>
      <sheetName val="QOL-QA"/>
      <sheetName val="ECON-Full Text Review Accepted"/>
      <sheetName val="ECON-Full Text Review Rejected"/>
      <sheetName val="Econ-Extraction"/>
      <sheetName val="ECON-QA"/>
      <sheetName val="RWE-Full Text Review Accepted"/>
      <sheetName val="RWE-Full Text Review Rejected"/>
      <sheetName val="RWE-Extraction"/>
      <sheetName val="Ongoing Studies"/>
      <sheetName val="HTA Review List"/>
      <sheetName val="HTA Extraction"/>
      <sheetName val="Guidelines "/>
      <sheetName val="Key Treatments"/>
      <sheetName val="RCT-Summary"/>
      <sheetName val="RCT-Characteristics"/>
      <sheetName val="RCT-Efficacy"/>
      <sheetName val="RCT-Individual AEs"/>
      <sheetName val="Utility Summary"/>
      <sheetName val="References"/>
      <sheetName val="Relevant RWE"/>
      <sheetName val="Relevant nonRCTs and Other 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ations"/>
      <sheetName val="Search Startegy"/>
      <sheetName val="Clinical Extraction"/>
      <sheetName val="Baseline Characteristics"/>
      <sheetName val="Efficacy"/>
      <sheetName val="Safety"/>
      <sheetName val="labels"/>
      <sheetName val="PRIS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ations"/>
      <sheetName val="labels"/>
      <sheetName val="PRISM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ation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bbreviations"/>
      <sheetName val="1-Epi"/>
      <sheetName val="2-SOC Treatment"/>
      <sheetName val="3-Guidelines"/>
      <sheetName val="4-Key Treatments"/>
      <sheetName val="5-Clin Trials"/>
      <sheetName val="6-Survival"/>
      <sheetName val="7-QOL and Symptoms"/>
      <sheetName val="8-Economic Burden"/>
      <sheetName val="9-RWE"/>
      <sheetName val="10-RWE Elderly"/>
      <sheetName val="11-SCT"/>
      <sheetName val="12-Mid P3 Study"/>
      <sheetName val="13-Mid Efficacy"/>
      <sheetName val="14-Mid Safety"/>
      <sheetName val="15-Mid Dose, Duration"/>
      <sheetName val="16-Mid SCT"/>
      <sheetName val="17-Mid Data Elderly"/>
      <sheetName val="21-PRISMA"/>
      <sheetName val="22-PICOS"/>
      <sheetName val="23-Incl Exc Criteria"/>
      <sheetName val="Selected Clin Publications"/>
      <sheetName val="Selected QoL Publications"/>
      <sheetName val="Selected Econ Publications"/>
      <sheetName val="Clin Extraction"/>
      <sheetName val="QOL Extraction"/>
      <sheetName val="Econ Extraction"/>
      <sheetName val="Baseline Characteristics"/>
      <sheetName val="Clinical Efficacy"/>
      <sheetName val="Clinical Safety"/>
      <sheetName val="Inclusion&amp;Exclusion"/>
      <sheetName val="Clinical Extraction"/>
      <sheetName val="Efficacy CER"/>
      <sheetName val="Efficacy"/>
      <sheetName val="Target Pop"/>
      <sheetName val="Utility"/>
      <sheetName val="HTA List"/>
      <sheetName val="HTA Review "/>
      <sheetName val="BIM"/>
      <sheetName val="CE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Monthly Cost Table"/>
      <sheetName val="Sheet3"/>
      <sheetName val="NICE HTA"/>
      <sheetName val="SMC"/>
      <sheetName val="ITC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ICOS"/>
      <sheetName val="Inc Exc Criteria"/>
      <sheetName val="Search strategy"/>
      <sheetName val="PRISMA"/>
      <sheetName val="Congress Review"/>
      <sheetName val="CT.gov Review "/>
      <sheetName val="Clin-TiAb Review"/>
      <sheetName val="Clin-Full Text Review"/>
      <sheetName val="Clin-Extraction"/>
      <sheetName val="QOL-TiAb Review"/>
      <sheetName val="QOL-Full Text Review"/>
      <sheetName val="QOL - Extraction"/>
      <sheetName val="Econ-TiAb Review"/>
      <sheetName val="Econ-Full Text Review"/>
      <sheetName val="Econ- Extraction"/>
      <sheetName val="RWE-TiAb Review"/>
      <sheetName val="RWE-Full Text Review"/>
      <sheetName val="RWE-Efficacy Extraction"/>
      <sheetName val="RWE-Epi Extraction"/>
      <sheetName val="Guidelines"/>
      <sheetName val="Key Treatments"/>
      <sheetName val="Clin-Study Charac"/>
      <sheetName val="Clin-Patient Charac"/>
      <sheetName val="Clin-Prior Therapies"/>
      <sheetName val="Clin-Efficacy Summary"/>
      <sheetName val="Clin-Efficacy CER"/>
      <sheetName val="QOL - Study Charac"/>
      <sheetName val="QOL - Results"/>
      <sheetName val="Econ - Study Charac"/>
      <sheetName val="Econ - Results"/>
      <sheetName val="RWE-Efficacy Study Charac"/>
      <sheetName val="RWE-Efficacy Patient Charac"/>
      <sheetName val="RWE-Efficacy Prior Therapies"/>
      <sheetName val="RWE-Efficacy Summary"/>
      <sheetName val="RWE-Efficacy CER"/>
      <sheetName val="RWE-Epi Study Charac"/>
      <sheetName val="RWE-BM Rate Summary"/>
      <sheetName val="RWE-Risk Factor Summary"/>
      <sheetName val="Abbreviations"/>
      <sheetName val="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Monthly Cost Table"/>
      <sheetName val="Sheet3"/>
      <sheetName val="NICE HTA"/>
      <sheetName val="SMC"/>
      <sheetName val="ITC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ations"/>
      <sheetName val="Sheet2"/>
      <sheetName val="kandy"/>
      <sheetName val="bob"/>
      <sheetName val="Inc Exc Criteria"/>
      <sheetName val="labels"/>
      <sheetName val="citations BACKU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0E40-1538-444F-A638-87A7E1342D25}">
  <sheetPr>
    <tabColor rgb="FF231F99"/>
  </sheetPr>
  <dimension ref="A1:U189"/>
  <sheetViews>
    <sheetView showGridLines="0" tabSelected="1" zoomScale="70" zoomScaleNormal="70" workbookViewId="0">
      <pane ySplit="1" topLeftCell="A2" activePane="bottomLeft" state="frozen"/>
      <selection pane="bottomLeft" activeCell="S106" sqref="S106"/>
    </sheetView>
  </sheetViews>
  <sheetFormatPr defaultColWidth="12.42578125" defaultRowHeight="15"/>
  <cols>
    <col min="1" max="1" width="4.42578125" style="91" customWidth="1"/>
    <col min="2" max="2" width="54.42578125" style="91" customWidth="1"/>
    <col min="3" max="4" width="25" style="91" customWidth="1"/>
    <col min="5" max="5" width="22.85546875" style="91" customWidth="1"/>
    <col min="6" max="6" width="9.7109375" style="91" customWidth="1"/>
    <col min="7" max="7" width="14.5703125" style="91" customWidth="1"/>
    <col min="8" max="8" width="19.7109375" style="91" customWidth="1"/>
    <col min="9" max="9" width="14.28515625" style="91" customWidth="1"/>
    <col min="10" max="10" width="21.28515625" style="91" customWidth="1"/>
    <col min="11" max="11" width="12.140625" style="91" customWidth="1"/>
    <col min="12" max="12" width="4" style="91" customWidth="1"/>
    <col min="13" max="13" width="6.140625" style="91" customWidth="1"/>
    <col min="14" max="14" width="16.28515625" style="91" customWidth="1"/>
    <col min="15" max="15" width="17.5703125" style="91" customWidth="1"/>
    <col min="16" max="16" width="14.28515625" style="91" customWidth="1"/>
    <col min="17" max="17" width="21.28515625" style="91" customWidth="1"/>
    <col min="18" max="18" width="12.140625" style="91" customWidth="1"/>
    <col min="19" max="19" width="4" style="91" customWidth="1"/>
    <col min="20" max="21" width="5.7109375" style="91" customWidth="1"/>
    <col min="22" max="16384" width="12.42578125" style="91"/>
  </cols>
  <sheetData>
    <row r="1" spans="1:21" s="121" customFormat="1" ht="47.25" customHeight="1">
      <c r="A1" s="117" t="s">
        <v>0</v>
      </c>
      <c r="B1" s="118"/>
      <c r="C1" s="118"/>
      <c r="D1" s="118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20"/>
    </row>
    <row r="2" spans="1:21" ht="15.6" thickBot="1">
      <c r="A2" s="122"/>
      <c r="U2" s="123"/>
    </row>
    <row r="3" spans="1:21" s="127" customFormat="1" ht="22.35" customHeight="1" thickBot="1">
      <c r="A3" s="124" t="s">
        <v>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6"/>
    </row>
    <row r="4" spans="1:21" s="132" customFormat="1" ht="20.45" customHeight="1">
      <c r="A4" s="128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30"/>
      <c r="M4" s="129"/>
      <c r="N4" s="129"/>
      <c r="O4" s="129"/>
      <c r="P4" s="129"/>
      <c r="Q4" s="129"/>
      <c r="R4" s="129"/>
      <c r="S4" s="130"/>
      <c r="T4" s="129"/>
      <c r="U4" s="131"/>
    </row>
    <row r="5" spans="1:21" s="82" customFormat="1" ht="33" customHeight="1" thickBot="1">
      <c r="A5" s="133"/>
      <c r="B5" s="134"/>
      <c r="C5" s="135" t="s">
        <v>2</v>
      </c>
      <c r="D5" s="136" t="s">
        <v>3</v>
      </c>
      <c r="J5" s="137"/>
      <c r="K5" s="137"/>
      <c r="L5" s="137"/>
      <c r="M5" s="137"/>
      <c r="Q5" s="137"/>
      <c r="R5" s="137"/>
      <c r="S5" s="137"/>
      <c r="T5" s="137"/>
      <c r="U5" s="138"/>
    </row>
    <row r="6" spans="1:21" s="82" customFormat="1" ht="16.149999999999999" thickBot="1">
      <c r="A6" s="133"/>
      <c r="B6" s="139" t="s">
        <v>4</v>
      </c>
      <c r="C6" s="140">
        <f>SUM(C7:C9)</f>
        <v>4390</v>
      </c>
      <c r="D6" s="141">
        <f>SUM(D7:D9)</f>
        <v>113</v>
      </c>
      <c r="E6" s="137"/>
      <c r="F6" s="137"/>
      <c r="G6" s="137"/>
      <c r="H6" s="137"/>
      <c r="I6" s="137"/>
      <c r="J6" s="142"/>
      <c r="K6" s="142"/>
      <c r="L6" s="142"/>
      <c r="M6" s="142"/>
      <c r="N6" s="137"/>
      <c r="O6" s="137"/>
      <c r="P6" s="137"/>
      <c r="Q6" s="142"/>
      <c r="R6" s="142"/>
      <c r="S6" s="142"/>
      <c r="T6" s="143"/>
      <c r="U6" s="144"/>
    </row>
    <row r="7" spans="1:21" s="82" customFormat="1" ht="25.15" customHeight="1">
      <c r="A7" s="133"/>
      <c r="B7" s="145" t="s">
        <v>5</v>
      </c>
      <c r="C7" s="146">
        <v>1955</v>
      </c>
      <c r="D7" s="146">
        <f>41+25</f>
        <v>66</v>
      </c>
      <c r="E7" s="142"/>
      <c r="F7" s="142"/>
      <c r="G7" s="221" t="str">
        <f>C6&amp;" "&amp;B6&amp;"
"&amp;B7&amp;"="&amp;C7&amp;"
"&amp;B8&amp;"="&amp;C8&amp;"
"&amp;B9&amp;"="&amp;C9</f>
        <v>4390 Articles identified through OVID search
Embase=1955
Medline=569
Cochrane=1866</v>
      </c>
      <c r="H7" s="222"/>
      <c r="I7" s="142"/>
      <c r="J7" s="142"/>
      <c r="K7" s="142"/>
      <c r="L7" s="142"/>
      <c r="M7" s="142"/>
      <c r="N7" s="227" t="str">
        <f>D6&amp;" "&amp;B6&amp;"
"&amp;B7&amp;"="&amp;D7&amp;"
"&amp;B8&amp;"="&amp;D8&amp;"
"&amp;B9&amp;"="&amp;D9</f>
        <v>113 Articles identified through OVID search
Embase=66
Medline=26
Cochrane=21</v>
      </c>
      <c r="O7" s="228"/>
      <c r="P7" s="142"/>
      <c r="Q7" s="142"/>
      <c r="R7" s="142"/>
      <c r="S7" s="142"/>
      <c r="T7" s="147"/>
      <c r="U7" s="144"/>
    </row>
    <row r="8" spans="1:21" s="82" customFormat="1" ht="25.15" customHeight="1">
      <c r="A8" s="133"/>
      <c r="B8" s="145" t="s">
        <v>6</v>
      </c>
      <c r="C8" s="146">
        <v>569</v>
      </c>
      <c r="D8" s="146">
        <f>14+12</f>
        <v>26</v>
      </c>
      <c r="E8" s="142"/>
      <c r="F8" s="142"/>
      <c r="G8" s="223"/>
      <c r="H8" s="224"/>
      <c r="I8" s="142"/>
      <c r="J8"/>
      <c r="K8"/>
      <c r="L8"/>
      <c r="M8" s="142"/>
      <c r="N8" s="229"/>
      <c r="O8" s="230"/>
      <c r="P8" s="142"/>
      <c r="Q8" s="142"/>
      <c r="R8" s="142"/>
      <c r="S8" s="142"/>
      <c r="T8" s="142"/>
      <c r="U8" s="144"/>
    </row>
    <row r="9" spans="1:21" s="82" customFormat="1" ht="25.15" customHeight="1" thickBot="1">
      <c r="A9" s="133"/>
      <c r="B9" s="145" t="s">
        <v>7</v>
      </c>
      <c r="C9" s="146">
        <v>1866</v>
      </c>
      <c r="D9" s="146">
        <v>21</v>
      </c>
      <c r="E9" s="142"/>
      <c r="F9" s="142"/>
      <c r="G9" s="225"/>
      <c r="H9" s="226"/>
      <c r="I9" s="142"/>
      <c r="J9"/>
      <c r="K9"/>
      <c r="L9"/>
      <c r="M9" s="143"/>
      <c r="N9" s="231"/>
      <c r="O9" s="232"/>
      <c r="P9" s="142"/>
      <c r="Q9"/>
      <c r="R9"/>
      <c r="S9"/>
      <c r="T9" s="142"/>
      <c r="U9" s="148"/>
    </row>
    <row r="10" spans="1:21" s="82" customFormat="1" ht="20.45" customHeight="1" thickBot="1">
      <c r="A10" s="133"/>
      <c r="B10" s="145" t="s">
        <v>8</v>
      </c>
      <c r="C10" s="146">
        <v>1114</v>
      </c>
      <c r="D10" s="146">
        <f>11+23</f>
        <v>34</v>
      </c>
      <c r="E10" s="142"/>
      <c r="F10" s="142"/>
      <c r="G10" s="198"/>
      <c r="H10" s="198"/>
      <c r="I10" s="142"/>
      <c r="J10"/>
      <c r="K10"/>
      <c r="L10"/>
      <c r="M10" s="143"/>
      <c r="N10" s="198"/>
      <c r="O10" s="198"/>
      <c r="P10" s="142"/>
      <c r="Q10"/>
      <c r="R10"/>
      <c r="S10"/>
      <c r="T10" s="142"/>
      <c r="U10" s="148"/>
    </row>
    <row r="11" spans="1:21" s="82" customFormat="1" ht="38.65" customHeight="1" thickBot="1">
      <c r="A11" s="133"/>
      <c r="B11" s="149" t="s">
        <v>9</v>
      </c>
      <c r="C11" s="150">
        <f>C6-C10</f>
        <v>3276</v>
      </c>
      <c r="D11" s="199">
        <f>D6-D10</f>
        <v>79</v>
      </c>
      <c r="E11" s="85"/>
      <c r="F11" s="85"/>
      <c r="G11" s="85"/>
      <c r="H11" s="85"/>
      <c r="I11" s="85"/>
      <c r="J11" s="233" t="str">
        <f>C10&amp;" "&amp;B10</f>
        <v>1114 Duplicates among database</v>
      </c>
      <c r="K11" s="234"/>
      <c r="L11" s="235"/>
      <c r="M11" s="85"/>
      <c r="N11" s="85"/>
      <c r="O11" s="85"/>
      <c r="P11" s="85"/>
      <c r="Q11" s="236" t="str">
        <f>D10&amp;" "&amp;B10</f>
        <v>34 Duplicates among database</v>
      </c>
      <c r="R11" s="237"/>
      <c r="S11" s="238"/>
      <c r="T11" s="143"/>
      <c r="U11" s="138"/>
    </row>
    <row r="12" spans="1:21" s="82" customFormat="1" ht="15.6">
      <c r="A12" s="133"/>
      <c r="B12" s="152" t="s">
        <v>10</v>
      </c>
      <c r="C12" s="153">
        <f>SUM(C13:C17)</f>
        <v>3074</v>
      </c>
      <c r="D12" s="153">
        <f>D13+D14+D15+D16+D17</f>
        <v>60</v>
      </c>
      <c r="E12" s="85"/>
      <c r="F12" s="85"/>
      <c r="G12" s="85"/>
      <c r="H12" s="85"/>
      <c r="I12"/>
      <c r="J12"/>
      <c r="K12"/>
      <c r="L12"/>
      <c r="M12"/>
      <c r="N12" s="85"/>
      <c r="O12" s="85"/>
      <c r="P12" s="85"/>
      <c r="Q12"/>
      <c r="R12"/>
      <c r="S12"/>
      <c r="T12" s="147"/>
      <c r="U12" s="138"/>
    </row>
    <row r="13" spans="1:21" s="82" customFormat="1" ht="16.149999999999999" thickBot="1">
      <c r="A13" s="133"/>
      <c r="B13" s="154" t="s">
        <v>11</v>
      </c>
      <c r="C13" s="155">
        <v>766</v>
      </c>
      <c r="D13" s="156">
        <f>12+6</f>
        <v>18</v>
      </c>
      <c r="E13" s="85"/>
      <c r="F13" s="85"/>
      <c r="G13" s="85"/>
      <c r="H13" s="85"/>
      <c r="I13" s="85"/>
      <c r="J13" s="143"/>
      <c r="K13" s="143"/>
      <c r="L13" s="143"/>
      <c r="M13" s="143"/>
      <c r="N13" s="85"/>
      <c r="O13" s="85"/>
      <c r="P13" s="85"/>
      <c r="Q13" s="143"/>
      <c r="R13" s="143"/>
      <c r="S13" s="143"/>
      <c r="T13" s="142"/>
      <c r="U13" s="148"/>
    </row>
    <row r="14" spans="1:21" s="82" customFormat="1" ht="15.6" customHeight="1">
      <c r="A14" s="133"/>
      <c r="B14" s="154" t="s">
        <v>12</v>
      </c>
      <c r="C14" s="155">
        <v>838</v>
      </c>
      <c r="D14" s="155">
        <v>1</v>
      </c>
      <c r="E14" s="157"/>
      <c r="F14" s="143"/>
      <c r="G14" s="203" t="str">
        <f>C11&amp;" "&amp;B11&amp;""</f>
        <v>3276  Records selected for abstract review</v>
      </c>
      <c r="H14" s="204"/>
      <c r="I14" s="143"/>
      <c r="J14" s="203" t="str">
        <f>C12&amp;" "&amp;B12&amp;"
"&amp;B13&amp;"           "&amp;C13&amp;" 
"&amp;B14&amp;"           "&amp;C14&amp;" 
"&amp;B15&amp;"           "&amp;C15&amp;"
"&amp;B16&amp;"     "&amp;C16&amp;"
"&amp;B17&amp;"              "&amp;C17&amp;""</f>
        <v>3074 Records excluded
Population           766 
Intervention           838 
Outcomes           115
Study design     739
Duplicates              616</v>
      </c>
      <c r="K14" s="211"/>
      <c r="L14" s="204"/>
      <c r="M14" s="84"/>
      <c r="N14" s="207" t="str">
        <f>D11&amp;" "&amp;B11&amp;""</f>
        <v>79  Records selected for abstract review</v>
      </c>
      <c r="O14" s="208"/>
      <c r="P14" s="143"/>
      <c r="Q14" s="207" t="str">
        <f>D12&amp;" "&amp;B12&amp;"
"&amp;B13&amp;"          "&amp;D13&amp;" 
"&amp;B14&amp;"           "&amp;D14&amp;" 
"&amp;B15&amp;"           "&amp;D15&amp;"
"&amp;B16&amp;"       "&amp;D16&amp;"
"&amp;B17&amp;"           "&amp;D17&amp;""</f>
        <v>60 Records excluded
Population          18 
Intervention           1 
Outcomes           2
Study design       39
Duplicates           0</v>
      </c>
      <c r="R14" s="213"/>
      <c r="S14" s="208"/>
      <c r="T14" s="142"/>
      <c r="U14" s="158"/>
    </row>
    <row r="15" spans="1:21" s="82" customFormat="1" ht="16.149999999999999" thickBot="1">
      <c r="A15" s="133"/>
      <c r="B15" s="154" t="s">
        <v>13</v>
      </c>
      <c r="C15" s="155">
        <v>115</v>
      </c>
      <c r="D15" s="155">
        <v>2</v>
      </c>
      <c r="E15" s="84"/>
      <c r="F15" s="84"/>
      <c r="G15" s="205"/>
      <c r="H15" s="206"/>
      <c r="I15" s="84"/>
      <c r="J15" s="216"/>
      <c r="K15" s="217"/>
      <c r="L15" s="218"/>
      <c r="M15" s="142"/>
      <c r="N15" s="209"/>
      <c r="O15" s="210"/>
      <c r="P15" s="84"/>
      <c r="Q15" s="219"/>
      <c r="R15" s="217"/>
      <c r="S15" s="220"/>
      <c r="T15" s="142"/>
      <c r="U15" s="144"/>
    </row>
    <row r="16" spans="1:21" s="82" customFormat="1">
      <c r="A16" s="133"/>
      <c r="B16" s="154" t="s">
        <v>14</v>
      </c>
      <c r="C16" s="155">
        <f>714+21+4</f>
        <v>739</v>
      </c>
      <c r="D16" s="155">
        <f>28+11</f>
        <v>39</v>
      </c>
      <c r="E16" s="142"/>
      <c r="F16" s="142"/>
      <c r="G16" s="142"/>
      <c r="H16" s="142"/>
      <c r="I16" s="142"/>
      <c r="J16" s="216"/>
      <c r="K16" s="217"/>
      <c r="L16" s="218"/>
      <c r="M16" s="142"/>
      <c r="N16" s="142"/>
      <c r="O16" s="142"/>
      <c r="P16" s="142"/>
      <c r="Q16" s="219"/>
      <c r="R16" s="217"/>
      <c r="S16" s="220"/>
      <c r="T16" s="142"/>
      <c r="U16" s="144"/>
    </row>
    <row r="17" spans="1:21" s="82" customFormat="1">
      <c r="A17" s="133"/>
      <c r="B17" s="159" t="s">
        <v>15</v>
      </c>
      <c r="C17" s="155">
        <v>616</v>
      </c>
      <c r="D17" s="155">
        <v>0</v>
      </c>
      <c r="E17" s="142"/>
      <c r="F17" s="142"/>
      <c r="G17" s="142"/>
      <c r="H17" s="142"/>
      <c r="I17" s="142"/>
      <c r="J17" s="216"/>
      <c r="K17" s="217"/>
      <c r="L17" s="218"/>
      <c r="M17" s="142"/>
      <c r="N17" s="142"/>
      <c r="O17" s="142"/>
      <c r="P17" s="142"/>
      <c r="Q17" s="219"/>
      <c r="R17" s="217"/>
      <c r="S17" s="220"/>
      <c r="T17" s="142"/>
      <c r="U17" s="144"/>
    </row>
    <row r="18" spans="1:21" s="82" customFormat="1" ht="15.6">
      <c r="A18" s="160"/>
      <c r="B18" s="161" t="s">
        <v>16</v>
      </c>
      <c r="C18" s="162">
        <f>C11-C12</f>
        <v>202</v>
      </c>
      <c r="D18" s="163">
        <f>D11-D12</f>
        <v>19</v>
      </c>
      <c r="E18" s="142"/>
      <c r="F18" s="142"/>
      <c r="G18" s="142"/>
      <c r="H18" s="142"/>
      <c r="I18" s="142"/>
      <c r="J18" s="216"/>
      <c r="K18" s="217"/>
      <c r="L18" s="218"/>
      <c r="M18" s="142"/>
      <c r="N18" s="142"/>
      <c r="O18" s="142"/>
      <c r="P18" s="142"/>
      <c r="Q18" s="219"/>
      <c r="R18" s="217"/>
      <c r="S18" s="220"/>
      <c r="T18" s="164"/>
      <c r="U18" s="144"/>
    </row>
    <row r="19" spans="1:21" s="82" customFormat="1" ht="15.6">
      <c r="A19" s="160"/>
      <c r="B19" s="152" t="s">
        <v>10</v>
      </c>
      <c r="C19" s="153">
        <f>SUM(C20:C24)</f>
        <v>176</v>
      </c>
      <c r="D19" s="153">
        <f>D20+D21+D22+D23+D24</f>
        <v>19</v>
      </c>
      <c r="E19" s="142"/>
      <c r="F19" s="142"/>
      <c r="G19" s="142"/>
      <c r="H19" s="142"/>
      <c r="I19" s="142"/>
      <c r="J19" s="216"/>
      <c r="K19" s="217"/>
      <c r="L19" s="218"/>
      <c r="M19" s="142"/>
      <c r="N19" s="142"/>
      <c r="O19" s="142"/>
      <c r="P19" s="142"/>
      <c r="Q19" s="219"/>
      <c r="R19" s="217"/>
      <c r="S19" s="220"/>
      <c r="T19" s="84"/>
      <c r="U19" s="144"/>
    </row>
    <row r="20" spans="1:21" s="82" customFormat="1" ht="16.149999999999999" thickBot="1">
      <c r="A20" s="160"/>
      <c r="B20" s="154" t="s">
        <v>11</v>
      </c>
      <c r="C20" s="155">
        <v>37</v>
      </c>
      <c r="D20" s="155">
        <v>0</v>
      </c>
      <c r="E20" s="142"/>
      <c r="F20" s="142"/>
      <c r="G20" s="142"/>
      <c r="H20" s="142"/>
      <c r="I20" s="142"/>
      <c r="J20" s="205"/>
      <c r="K20" s="212"/>
      <c r="L20" s="206"/>
      <c r="M20" s="164"/>
      <c r="N20" s="142"/>
      <c r="O20" s="142"/>
      <c r="P20" s="142"/>
      <c r="Q20" s="209"/>
      <c r="R20" s="214"/>
      <c r="S20" s="210"/>
      <c r="T20" s="142"/>
      <c r="U20" s="165"/>
    </row>
    <row r="21" spans="1:21" s="82" customFormat="1" ht="16.149999999999999" thickBot="1">
      <c r="A21" s="160"/>
      <c r="B21" s="154" t="s">
        <v>12</v>
      </c>
      <c r="C21" s="155">
        <v>96</v>
      </c>
      <c r="D21" s="155">
        <f>10+1</f>
        <v>11</v>
      </c>
      <c r="E21" s="166"/>
      <c r="F21" s="164"/>
      <c r="G21" s="239" t="str">
        <f>C18&amp;" "&amp;B18&amp;""</f>
        <v>202 Records selected for full text review</v>
      </c>
      <c r="H21" s="240"/>
      <c r="I21" s="164"/>
      <c r="J21" s="84"/>
      <c r="K21" s="84"/>
      <c r="L21" s="84"/>
      <c r="M21" s="84"/>
      <c r="N21" s="243" t="str">
        <f>D18&amp;" "&amp;B18&amp;""</f>
        <v>19 Records selected for full text review</v>
      </c>
      <c r="O21" s="244"/>
      <c r="P21" s="164"/>
      <c r="Q21" s="84"/>
      <c r="R21" s="84"/>
      <c r="S21" s="84"/>
      <c r="T21" s="142"/>
      <c r="U21" s="158"/>
    </row>
    <row r="22" spans="1:21" s="82" customFormat="1" ht="15.6" customHeight="1" thickBot="1">
      <c r="A22" s="160"/>
      <c r="B22" s="154" t="s">
        <v>13</v>
      </c>
      <c r="C22" s="155">
        <v>6</v>
      </c>
      <c r="D22" s="155">
        <v>1</v>
      </c>
      <c r="E22" s="84"/>
      <c r="F22" s="84"/>
      <c r="G22" s="241"/>
      <c r="H22" s="242"/>
      <c r="I22" s="84"/>
      <c r="J22" s="203" t="str">
        <f>C19&amp;" "&amp;B19&amp;"
"&amp;B20&amp;"            "&amp;C20&amp;" 
"&amp;B21&amp;"         "&amp;C21&amp;" 
"&amp;B22&amp;"           "&amp;C22&amp;"
"&amp;B23&amp;"     "&amp;C23&amp;"
"&amp;B24&amp;"           "&amp;C24&amp;""</f>
        <v>176 Records excluded
Population            37 
Intervention         96 
Outcomes           6
Study design     37
Duplicate           0</v>
      </c>
      <c r="K22" s="211"/>
      <c r="L22" s="204"/>
      <c r="M22" s="89"/>
      <c r="N22" s="245"/>
      <c r="O22" s="246"/>
      <c r="P22" s="84"/>
      <c r="Q22" s="207" t="str">
        <f>D19&amp;" "&amp;B19&amp;"
"&amp;B20&amp;"            "&amp;D20&amp;" 
"&amp;B21&amp;"          "&amp;D21&amp;" 
"&amp;B22&amp;"           "&amp;D22&amp;"
"&amp;B23&amp;"      "&amp;D23&amp;"
"&amp;B24&amp;"              "&amp;D24&amp;""</f>
        <v>19 Records excluded
Population            0 
Intervention          11 
Outcomes           1
Study design      7
Duplicate              0</v>
      </c>
      <c r="R22" s="213"/>
      <c r="S22" s="208"/>
      <c r="T22" s="142"/>
      <c r="U22" s="167"/>
    </row>
    <row r="23" spans="1:21" s="82" customFormat="1" ht="15.6" customHeight="1">
      <c r="A23" s="160"/>
      <c r="B23" s="154" t="s">
        <v>14</v>
      </c>
      <c r="C23" s="155">
        <v>37</v>
      </c>
      <c r="D23" s="155">
        <f>5+2</f>
        <v>7</v>
      </c>
      <c r="E23" s="89"/>
      <c r="F23" s="89"/>
      <c r="G23" s="168"/>
      <c r="H23" s="168"/>
      <c r="I23" s="89"/>
      <c r="J23" s="216"/>
      <c r="K23" s="217"/>
      <c r="L23" s="218"/>
      <c r="M23" s="89"/>
      <c r="N23" s="168"/>
      <c r="O23" s="168"/>
      <c r="P23" s="89"/>
      <c r="Q23" s="219"/>
      <c r="R23" s="217"/>
      <c r="S23" s="220"/>
      <c r="T23" s="89"/>
      <c r="U23" s="167"/>
    </row>
    <row r="24" spans="1:21" s="82" customFormat="1" ht="15.4" customHeight="1">
      <c r="A24" s="160"/>
      <c r="B24" s="159" t="s">
        <v>17</v>
      </c>
      <c r="C24" s="155">
        <v>0</v>
      </c>
      <c r="D24" s="155">
        <v>0</v>
      </c>
      <c r="E24" s="89"/>
      <c r="F24" s="89"/>
      <c r="G24" s="89"/>
      <c r="H24" s="89"/>
      <c r="I24" s="89"/>
      <c r="J24" s="216"/>
      <c r="K24" s="217"/>
      <c r="L24" s="218"/>
      <c r="M24" s="89"/>
      <c r="N24" s="89"/>
      <c r="O24" s="89"/>
      <c r="P24" s="89"/>
      <c r="Q24" s="219"/>
      <c r="R24" s="217"/>
      <c r="S24" s="220"/>
      <c r="T24" s="89"/>
      <c r="U24" s="167"/>
    </row>
    <row r="25" spans="1:21" s="82" customFormat="1" ht="15.6">
      <c r="A25" s="160"/>
      <c r="B25" s="161" t="s">
        <v>18</v>
      </c>
      <c r="C25" s="162">
        <f>C18-C19</f>
        <v>26</v>
      </c>
      <c r="D25" s="163">
        <f>D18-D19</f>
        <v>0</v>
      </c>
      <c r="E25" s="89"/>
      <c r="F25" s="89"/>
      <c r="G25" s="89"/>
      <c r="H25" s="89"/>
      <c r="I25" s="89"/>
      <c r="J25" s="216"/>
      <c r="K25" s="217"/>
      <c r="L25" s="218"/>
      <c r="M25" s="89"/>
      <c r="N25" s="89"/>
      <c r="O25" s="89"/>
      <c r="P25" s="89"/>
      <c r="Q25" s="219"/>
      <c r="R25" s="217"/>
      <c r="S25" s="220"/>
      <c r="T25" s="164"/>
      <c r="U25" s="167"/>
    </row>
    <row r="26" spans="1:21" s="82" customFormat="1" ht="15.6">
      <c r="A26" s="160"/>
      <c r="B26" s="169" t="s">
        <v>19</v>
      </c>
      <c r="C26" s="170">
        <v>0</v>
      </c>
      <c r="D26" s="170">
        <v>2</v>
      </c>
      <c r="E26" s="89"/>
      <c r="F26" s="89"/>
      <c r="G26" s="171"/>
      <c r="H26" s="171"/>
      <c r="I26" s="89"/>
      <c r="J26" s="216"/>
      <c r="K26" s="217"/>
      <c r="L26" s="218"/>
      <c r="M26" s="89"/>
      <c r="N26" s="171" t="str">
        <f>I21&amp;" "&amp;H21&amp;""</f>
        <v xml:space="preserve"> </v>
      </c>
      <c r="O26" s="171"/>
      <c r="P26" s="89"/>
      <c r="Q26" s="219"/>
      <c r="R26" s="217"/>
      <c r="S26" s="220"/>
      <c r="T26" s="84"/>
      <c r="U26" s="167"/>
    </row>
    <row r="27" spans="1:21" s="82" customFormat="1" ht="16.149999999999999" thickBot="1">
      <c r="A27" s="160"/>
      <c r="B27" s="169" t="s">
        <v>20</v>
      </c>
      <c r="C27" s="170">
        <v>2</v>
      </c>
      <c r="D27" s="170">
        <v>0</v>
      </c>
      <c r="E27" s="89"/>
      <c r="F27" s="89"/>
      <c r="G27" s="171"/>
      <c r="H27" s="171"/>
      <c r="I27" s="89"/>
      <c r="J27" s="205"/>
      <c r="K27" s="212"/>
      <c r="L27" s="206"/>
      <c r="M27" s="164"/>
      <c r="N27" s="171"/>
      <c r="O27" s="171"/>
      <c r="P27" s="89"/>
      <c r="Q27" s="209"/>
      <c r="R27" s="214"/>
      <c r="S27" s="210"/>
      <c r="T27" s="84"/>
      <c r="U27" s="165"/>
    </row>
    <row r="28" spans="1:21" s="82" customFormat="1" ht="15.6" customHeight="1">
      <c r="A28" s="160"/>
      <c r="B28" s="161" t="s">
        <v>21</v>
      </c>
      <c r="C28" s="162">
        <f>C25+C26+C27</f>
        <v>28</v>
      </c>
      <c r="D28" s="163">
        <f>D25+D26+D27</f>
        <v>2</v>
      </c>
      <c r="E28" s="166"/>
      <c r="F28" s="164"/>
      <c r="G28" s="239" t="str">
        <f>C25&amp;" "&amp;B25&amp;""</f>
        <v>26 Records selected for data extraction</v>
      </c>
      <c r="H28" s="240"/>
      <c r="I28" s="164"/>
      <c r="J28" s="164"/>
      <c r="K28" s="164"/>
      <c r="L28" s="164"/>
      <c r="M28" s="164"/>
      <c r="N28" s="243" t="str">
        <f>D25&amp;" "&amp;B25&amp;""</f>
        <v>0 Records selected for data extraction</v>
      </c>
      <c r="O28" s="244"/>
      <c r="P28" s="164"/>
      <c r="Q28" s="164" t="str">
        <f>I22&amp;" "&amp;H22&amp;"
"&amp;H23&amp;"         "&amp;I23&amp;" 
"&amp;H24&amp;"       "&amp;I24&amp;" 
"&amp;H25&amp;"        "&amp;I25&amp;"
"&amp;H26&amp;"    "&amp;I26&amp;"
"&amp;H27&amp;"          "&amp;I27&amp;""</f>
        <v xml:space="preserve"> 
          </v>
      </c>
      <c r="R28" s="164"/>
      <c r="S28" s="164"/>
      <c r="T28" s="84"/>
      <c r="U28" s="158"/>
    </row>
    <row r="29" spans="1:21" s="82" customFormat="1" ht="16.149999999999999" thickBot="1">
      <c r="A29" s="160"/>
      <c r="B29" s="172" t="s">
        <v>22</v>
      </c>
      <c r="C29" s="173">
        <f>C28</f>
        <v>28</v>
      </c>
      <c r="D29" s="173">
        <f>D28</f>
        <v>2</v>
      </c>
      <c r="E29" s="84"/>
      <c r="F29" s="84"/>
      <c r="G29" s="241"/>
      <c r="H29" s="242"/>
      <c r="I29" s="84"/>
      <c r="J29" s="84"/>
      <c r="K29" s="84"/>
      <c r="L29" s="84"/>
      <c r="M29" s="84"/>
      <c r="N29" s="245"/>
      <c r="O29" s="246"/>
      <c r="P29" s="84"/>
      <c r="Q29" s="84"/>
      <c r="R29" s="84"/>
      <c r="S29" s="84"/>
      <c r="T29" s="164"/>
      <c r="U29" s="158"/>
    </row>
    <row r="30" spans="1:21" s="82" customFormat="1" ht="15.6">
      <c r="A30" s="160"/>
      <c r="B30" s="174" t="s">
        <v>23</v>
      </c>
      <c r="C30" s="146">
        <v>10</v>
      </c>
      <c r="D30" s="146">
        <v>2</v>
      </c>
      <c r="E30" s="84"/>
      <c r="F30" s="84"/>
      <c r="G30" s="175"/>
      <c r="H30" s="175"/>
      <c r="I30" s="84"/>
      <c r="J30" s="239" t="str">
        <f>C26&amp;" "&amp;B26&amp;"
"&amp;C27&amp;" "&amp;B27&amp;""</f>
        <v>0 Abstracts included from congress search
2 Records included from bibliographic search</v>
      </c>
      <c r="K30" s="247"/>
      <c r="L30" s="240"/>
      <c r="M30" s="164"/>
      <c r="N30" s="175"/>
      <c r="O30" s="175"/>
      <c r="P30" s="84"/>
      <c r="Q30" s="243" t="str">
        <f>D26&amp;" "&amp;B26&amp;"
"&amp;D27&amp;" "&amp;B27&amp;""</f>
        <v>2 Abstracts included from congress search
0 Records included from bibliographic search</v>
      </c>
      <c r="R30" s="252"/>
      <c r="S30" s="244"/>
      <c r="T30" s="84"/>
      <c r="U30" s="165"/>
    </row>
    <row r="31" spans="1:21" s="82" customFormat="1" ht="15.6">
      <c r="A31" s="160"/>
      <c r="B31" s="174" t="s">
        <v>24</v>
      </c>
      <c r="C31" s="146">
        <v>14</v>
      </c>
      <c r="D31" s="146">
        <v>0</v>
      </c>
      <c r="E31" s="166"/>
      <c r="F31" s="164"/>
      <c r="G31" s="175"/>
      <c r="H31" s="175"/>
      <c r="I31" s="164"/>
      <c r="J31" s="248"/>
      <c r="K31" s="249"/>
      <c r="L31" s="250"/>
      <c r="M31" s="84"/>
      <c r="N31" s="175"/>
      <c r="O31" s="175"/>
      <c r="P31" s="164"/>
      <c r="Q31" s="253"/>
      <c r="R31" s="249"/>
      <c r="S31" s="254"/>
      <c r="T31" s="85"/>
      <c r="U31" s="158"/>
    </row>
    <row r="32" spans="1:21" s="82" customFormat="1" ht="18.600000000000001" customHeight="1">
      <c r="A32" s="160"/>
      <c r="B32" s="161" t="s">
        <v>25</v>
      </c>
      <c r="C32" s="176">
        <f>C29</f>
        <v>28</v>
      </c>
      <c r="D32" s="176">
        <f>C29+D29</f>
        <v>30</v>
      </c>
      <c r="E32" s="84"/>
      <c r="F32" s="84"/>
      <c r="G32" s="84"/>
      <c r="H32" s="84"/>
      <c r="I32" s="84"/>
      <c r="J32" s="248"/>
      <c r="K32" s="249"/>
      <c r="L32" s="250"/>
      <c r="M32" s="85"/>
      <c r="N32" s="84"/>
      <c r="O32" s="84"/>
      <c r="P32" s="84"/>
      <c r="Q32" s="253"/>
      <c r="R32" s="249"/>
      <c r="S32" s="254"/>
      <c r="T32" s="85"/>
      <c r="U32" s="138"/>
    </row>
    <row r="33" spans="1:21" s="82" customFormat="1" ht="18.600000000000001" customHeight="1" thickBot="1">
      <c r="A33" s="160"/>
      <c r="B33" s="177" t="s">
        <v>26</v>
      </c>
      <c r="C33" s="178">
        <f>C30</f>
        <v>10</v>
      </c>
      <c r="D33" s="178">
        <f>C30+D30</f>
        <v>12</v>
      </c>
      <c r="E33" s="85"/>
      <c r="F33" s="85"/>
      <c r="G33" s="85"/>
      <c r="H33" s="85"/>
      <c r="I33" s="85"/>
      <c r="J33" s="241"/>
      <c r="K33" s="251"/>
      <c r="L33" s="242"/>
      <c r="M33" s="85"/>
      <c r="N33" s="85"/>
      <c r="O33" s="85"/>
      <c r="P33" s="85"/>
      <c r="Q33" s="245"/>
      <c r="R33" s="255"/>
      <c r="S33" s="246"/>
      <c r="T33" s="84"/>
      <c r="U33" s="179"/>
    </row>
    <row r="34" spans="1:21" ht="15" customHeight="1" thickBot="1">
      <c r="A34" s="160"/>
      <c r="E34" s="85"/>
      <c r="F34" s="85"/>
      <c r="G34" s="85"/>
      <c r="H34" s="85"/>
      <c r="I34" s="85"/>
      <c r="J34" s="168"/>
      <c r="K34" s="168"/>
      <c r="L34" s="168"/>
      <c r="M34" s="164"/>
      <c r="N34" s="85"/>
      <c r="O34" s="85"/>
      <c r="P34" s="85"/>
      <c r="Q34" s="168"/>
      <c r="R34" s="168"/>
      <c r="S34" s="168"/>
      <c r="T34" s="84"/>
      <c r="U34" s="138"/>
    </row>
    <row r="35" spans="1:21" ht="15.6">
      <c r="A35" s="122"/>
      <c r="E35" s="164"/>
      <c r="F35" s="164"/>
      <c r="G35" s="256" t="str">
        <f>C29&amp;" "&amp;B29&amp;" "&amp;C30&amp;" "&amp;B30&amp;""</f>
        <v>28 Records from 10 Original studies</v>
      </c>
      <c r="H35" s="257"/>
      <c r="I35" s="164"/>
      <c r="J35" s="164"/>
      <c r="K35" s="164"/>
      <c r="L35" s="164"/>
      <c r="M35" s="164"/>
      <c r="N35" s="262" t="str">
        <f>D32&amp;" "&amp;B29&amp;" "&amp;D33&amp;" "&amp;B30&amp;""</f>
        <v>30 Records from 12 Original studies</v>
      </c>
      <c r="O35" s="263"/>
      <c r="P35" s="164"/>
      <c r="Q35" s="164"/>
      <c r="R35" s="164"/>
      <c r="S35" s="164"/>
      <c r="T35" s="84"/>
      <c r="U35" s="138"/>
    </row>
    <row r="36" spans="1:21" s="92" customFormat="1" ht="15.6">
      <c r="A36" s="122"/>
      <c r="E36" s="164"/>
      <c r="F36" s="164"/>
      <c r="G36" s="258"/>
      <c r="H36" s="259"/>
      <c r="I36" s="164"/>
      <c r="J36" s="164"/>
      <c r="K36" s="164"/>
      <c r="L36" s="164"/>
      <c r="M36" s="82"/>
      <c r="N36" s="264"/>
      <c r="O36" s="265"/>
      <c r="P36" s="164"/>
      <c r="Q36" s="164"/>
      <c r="R36" s="164"/>
      <c r="S36" s="164"/>
      <c r="T36" s="84"/>
      <c r="U36" s="158"/>
    </row>
    <row r="37" spans="1:21" s="92" customFormat="1" ht="16.149999999999999" thickBot="1">
      <c r="A37" s="122"/>
      <c r="B37" s="93"/>
      <c r="C37" s="93"/>
      <c r="D37" s="93"/>
      <c r="E37" s="82"/>
      <c r="F37" s="82"/>
      <c r="G37" s="260"/>
      <c r="H37" s="261"/>
      <c r="I37" s="82"/>
      <c r="J37" s="82"/>
      <c r="K37" s="82"/>
      <c r="L37" s="82"/>
      <c r="M37" s="82"/>
      <c r="N37" s="266"/>
      <c r="O37" s="267"/>
      <c r="P37" s="82"/>
      <c r="Q37" s="82"/>
      <c r="R37" s="82"/>
      <c r="S37" s="82"/>
      <c r="T37" s="164"/>
      <c r="U37" s="165"/>
    </row>
    <row r="38" spans="1:21" s="93" customFormat="1" ht="15" customHeight="1">
      <c r="A38" s="122"/>
      <c r="E38" s="82"/>
      <c r="F38" s="82"/>
      <c r="G38" s="180"/>
      <c r="H38" s="180"/>
      <c r="I38" s="82"/>
      <c r="J38" s="82"/>
      <c r="K38" s="82"/>
      <c r="L38" s="82"/>
      <c r="M38" s="85"/>
      <c r="N38" s="180"/>
      <c r="O38" s="180"/>
      <c r="P38" s="82"/>
      <c r="Q38" s="82"/>
      <c r="R38" s="82"/>
      <c r="S38" s="82"/>
      <c r="T38" s="164"/>
      <c r="U38" s="181"/>
    </row>
    <row r="39" spans="1:21" s="93" customFormat="1" ht="15" customHeight="1">
      <c r="A39" s="122"/>
      <c r="E39" s="85"/>
      <c r="F39" s="85"/>
      <c r="G39" s="180"/>
      <c r="H39" s="180"/>
      <c r="I39" s="85"/>
      <c r="J39" s="85"/>
      <c r="K39" s="85"/>
      <c r="L39" s="85"/>
      <c r="M39" s="85"/>
      <c r="N39" s="180"/>
      <c r="O39" s="180"/>
      <c r="P39" s="85"/>
      <c r="Q39" s="85"/>
      <c r="R39" s="85"/>
      <c r="S39" s="85"/>
      <c r="T39" s="82"/>
      <c r="U39" s="182"/>
    </row>
    <row r="40" spans="1:21" s="93" customFormat="1" ht="15" customHeight="1">
      <c r="A40" s="122"/>
      <c r="E40" s="85"/>
      <c r="F40" s="85"/>
      <c r="G40" s="85"/>
      <c r="H40" s="85"/>
      <c r="I40" s="85"/>
      <c r="J40" s="85"/>
      <c r="K40" s="85"/>
      <c r="L40" s="85"/>
      <c r="M40" s="84"/>
      <c r="N40" s="85"/>
      <c r="O40" s="85"/>
      <c r="P40" s="85"/>
      <c r="Q40" s="85"/>
      <c r="R40" s="85"/>
      <c r="S40" s="85"/>
      <c r="T40" s="82"/>
      <c r="U40" s="182"/>
    </row>
    <row r="41" spans="1:21" s="93" customFormat="1" ht="15" customHeight="1" thickBot="1">
      <c r="A41" s="122"/>
      <c r="E41" s="85"/>
      <c r="F41" s="85"/>
      <c r="G41" s="85"/>
      <c r="H41" s="85"/>
      <c r="I41" s="85"/>
      <c r="J41" s="84"/>
      <c r="K41" s="84"/>
      <c r="L41" s="84"/>
      <c r="M41" s="84"/>
      <c r="N41" s="85"/>
      <c r="O41" s="85"/>
      <c r="P41" s="85"/>
      <c r="Q41" s="84"/>
      <c r="R41" s="84"/>
      <c r="S41" s="84"/>
      <c r="T41" s="82"/>
      <c r="U41" s="182"/>
    </row>
    <row r="42" spans="1:21" s="127" customFormat="1" ht="22.15" customHeight="1" thickBot="1">
      <c r="A42" s="124" t="s">
        <v>27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6"/>
    </row>
    <row r="43" spans="1:21" s="93" customFormat="1" ht="14.65" customHeight="1">
      <c r="A43" s="122"/>
      <c r="E43" s="85"/>
      <c r="F43" s="85"/>
      <c r="G43" s="129"/>
      <c r="H43" s="129"/>
      <c r="I43" s="129"/>
      <c r="J43" s="129"/>
      <c r="K43" s="129"/>
      <c r="L43" s="130"/>
      <c r="M43" s="85"/>
      <c r="N43" s="129"/>
      <c r="O43" s="129"/>
      <c r="P43" s="129"/>
      <c r="Q43" s="129"/>
      <c r="R43" s="129"/>
      <c r="S43" s="130"/>
      <c r="U43" s="182"/>
    </row>
    <row r="44" spans="1:21" s="82" customFormat="1" ht="45" customHeight="1" thickBot="1">
      <c r="A44" s="133"/>
      <c r="B44" s="134"/>
      <c r="C44" s="135" t="s">
        <v>2</v>
      </c>
      <c r="D44" s="136" t="s">
        <v>3</v>
      </c>
      <c r="J44" s="137"/>
      <c r="K44" s="137"/>
      <c r="L44" s="137"/>
      <c r="M44" s="137"/>
      <c r="Q44" s="137"/>
      <c r="R44" s="137"/>
      <c r="S44" s="137"/>
      <c r="U44" s="182"/>
    </row>
    <row r="45" spans="1:21" s="82" customFormat="1" ht="15.6">
      <c r="A45" s="133"/>
      <c r="B45" s="139" t="s">
        <v>4</v>
      </c>
      <c r="C45" s="140">
        <v>10209</v>
      </c>
      <c r="D45" s="141">
        <f>34+325+129</f>
        <v>488</v>
      </c>
      <c r="E45" s="137">
        <v>498</v>
      </c>
      <c r="F45" s="137"/>
      <c r="G45" s="137"/>
      <c r="H45" s="137"/>
      <c r="I45" s="137"/>
      <c r="J45" s="142"/>
      <c r="K45" s="142"/>
      <c r="L45" s="142"/>
      <c r="M45" s="142"/>
      <c r="N45" s="137"/>
      <c r="O45" s="137"/>
      <c r="P45" s="137"/>
      <c r="Q45" s="142"/>
      <c r="R45" s="142"/>
      <c r="S45" s="142"/>
      <c r="U45" s="182"/>
    </row>
    <row r="46" spans="1:21" s="82" customFormat="1" ht="15.6" thickBot="1">
      <c r="A46" s="133"/>
      <c r="B46" s="145" t="s">
        <v>28</v>
      </c>
      <c r="C46" s="146">
        <v>1242</v>
      </c>
      <c r="D46" s="146">
        <v>126</v>
      </c>
      <c r="E46" s="137"/>
      <c r="F46" s="137"/>
      <c r="G46" s="137"/>
      <c r="H46" s="137"/>
      <c r="I46" s="137"/>
      <c r="J46" s="142"/>
      <c r="K46" s="142"/>
      <c r="L46" s="142"/>
      <c r="M46" s="142"/>
      <c r="N46" s="137"/>
      <c r="O46" s="137"/>
      <c r="P46" s="137"/>
      <c r="Q46" s="142"/>
      <c r="R46" s="142"/>
      <c r="S46" s="142"/>
      <c r="U46" s="182"/>
    </row>
    <row r="47" spans="1:21" s="82" customFormat="1" ht="16.149999999999999" customHeight="1">
      <c r="A47" s="133"/>
      <c r="B47" s="149" t="s">
        <v>9</v>
      </c>
      <c r="C47" s="150">
        <f>C45-C46</f>
        <v>8967</v>
      </c>
      <c r="D47" s="151">
        <f>D45-D46</f>
        <v>362</v>
      </c>
      <c r="E47" s="143">
        <v>498</v>
      </c>
      <c r="F47" s="143"/>
      <c r="G47" s="203" t="str">
        <f>C45&amp;" "&amp;B45</f>
        <v>10209 Articles identified through OVID search</v>
      </c>
      <c r="H47" s="204"/>
      <c r="I47" s="143"/>
      <c r="J47" s="200"/>
      <c r="K47" s="200"/>
      <c r="L47" s="200"/>
      <c r="M47" s="147"/>
      <c r="N47" s="207" t="str">
        <f>D45&amp;" "&amp;B45</f>
        <v>488 Articles identified through OVID search</v>
      </c>
      <c r="O47" s="208"/>
      <c r="P47" s="143"/>
      <c r="Q47" s="200"/>
      <c r="R47" s="200"/>
      <c r="S47" s="200"/>
      <c r="U47" s="182"/>
    </row>
    <row r="48" spans="1:21" s="82" customFormat="1" ht="16.149999999999999" thickBot="1">
      <c r="A48" s="133"/>
      <c r="B48" s="152" t="s">
        <v>10</v>
      </c>
      <c r="C48" s="153">
        <f>SUM(C49:C53)</f>
        <v>8694</v>
      </c>
      <c r="D48" s="153">
        <f>SUM(D49:D53)</f>
        <v>351</v>
      </c>
      <c r="E48" s="147"/>
      <c r="F48" s="147"/>
      <c r="G48" s="205"/>
      <c r="H48" s="206"/>
      <c r="I48" s="147"/>
      <c r="J48" s="200"/>
      <c r="K48" s="200"/>
      <c r="L48" s="200"/>
      <c r="M48" s="85"/>
      <c r="N48" s="209"/>
      <c r="O48" s="210"/>
      <c r="P48" s="147"/>
      <c r="Q48" s="200"/>
      <c r="R48" s="200"/>
      <c r="S48" s="200"/>
      <c r="U48" s="182"/>
    </row>
    <row r="49" spans="1:21" s="82" customFormat="1" ht="16.899999999999999" customHeight="1">
      <c r="A49" s="133"/>
      <c r="B49" s="154" t="s">
        <v>11</v>
      </c>
      <c r="C49" s="155">
        <v>3293</v>
      </c>
      <c r="D49" s="156">
        <v>121</v>
      </c>
      <c r="E49" s="85"/>
      <c r="F49" s="85"/>
      <c r="G49" s="85"/>
      <c r="H49" s="85"/>
      <c r="I49" s="85"/>
      <c r="J49" s="203" t="str">
        <f>C46&amp;" "&amp;B46</f>
        <v>1242 Duplicates among databases</v>
      </c>
      <c r="K49" s="211"/>
      <c r="L49" s="204"/>
      <c r="M49" s="85"/>
      <c r="N49" s="85"/>
      <c r="O49" s="85"/>
      <c r="P49" s="85"/>
      <c r="Q49" s="207" t="str">
        <f>D46&amp;" "&amp;B46</f>
        <v>126 Duplicates among databases</v>
      </c>
      <c r="R49" s="213"/>
      <c r="S49" s="208"/>
      <c r="U49" s="182"/>
    </row>
    <row r="50" spans="1:21" s="82" customFormat="1" ht="15.6" thickBot="1">
      <c r="A50" s="133"/>
      <c r="B50" s="154" t="s">
        <v>12</v>
      </c>
      <c r="C50" s="155">
        <v>88</v>
      </c>
      <c r="D50" s="155">
        <v>0</v>
      </c>
      <c r="E50" s="85"/>
      <c r="F50" s="85"/>
      <c r="G50" s="85"/>
      <c r="H50" s="85"/>
      <c r="I50" s="85"/>
      <c r="J50" s="205"/>
      <c r="K50" s="212"/>
      <c r="L50" s="206"/>
      <c r="M50" s="85"/>
      <c r="N50" s="85"/>
      <c r="O50" s="85"/>
      <c r="P50" s="85"/>
      <c r="Q50" s="209"/>
      <c r="R50" s="214"/>
      <c r="S50" s="210"/>
      <c r="U50" s="182"/>
    </row>
    <row r="51" spans="1:21" s="82" customFormat="1" ht="16.149999999999999" thickBot="1">
      <c r="A51" s="133"/>
      <c r="B51" s="154" t="s">
        <v>13</v>
      </c>
      <c r="C51" s="155">
        <v>1884</v>
      </c>
      <c r="D51" s="155">
        <v>85</v>
      </c>
      <c r="E51" s="85"/>
      <c r="F51" s="85"/>
      <c r="G51" s="85"/>
      <c r="H51" s="85"/>
      <c r="I51" s="85"/>
      <c r="J51" s="143"/>
      <c r="K51" s="143"/>
      <c r="L51" s="143"/>
      <c r="M51" s="143"/>
      <c r="N51" s="85"/>
      <c r="O51" s="85"/>
      <c r="P51" s="85"/>
      <c r="Q51" s="143"/>
      <c r="R51" s="143"/>
      <c r="S51" s="143"/>
      <c r="U51" s="182"/>
    </row>
    <row r="52" spans="1:21" s="82" customFormat="1" ht="15.6" customHeight="1" thickBot="1">
      <c r="A52" s="133"/>
      <c r="B52" s="154" t="s">
        <v>14</v>
      </c>
      <c r="C52" s="155">
        <f>1071+18+5</f>
        <v>1094</v>
      </c>
      <c r="D52" s="155">
        <v>145</v>
      </c>
      <c r="E52" s="143"/>
      <c r="F52" s="143"/>
      <c r="G52" s="215" t="str">
        <f>C47&amp;" "&amp;B47&amp;""</f>
        <v>8967  Records selected for abstract review</v>
      </c>
      <c r="H52" s="215"/>
      <c r="I52" s="143"/>
      <c r="J52" s="203" t="str">
        <f>C48&amp;" "&amp;B48&amp;"
"&amp;B49&amp;"         "&amp;C49&amp;" 
"&amp;B50&amp;"         "&amp;C50&amp;" 
"&amp;B51&amp;"         "&amp;C51&amp;"
"&amp;B52&amp;"         "&amp;C52&amp;"
"&amp;B53&amp;"            "&amp;C53</f>
        <v>8694 Records excluded
Population         3293 
Intervention         88 
Outcomes         1884
Study design         1094
Duplicate            2335</v>
      </c>
      <c r="K52" s="211"/>
      <c r="L52" s="204"/>
      <c r="M52" s="84"/>
      <c r="N52" s="207" t="str">
        <f>D47&amp;" "&amp;B47&amp;""</f>
        <v>362  Records selected for abstract review</v>
      </c>
      <c r="O52" s="208"/>
      <c r="P52" s="143"/>
      <c r="Q52" s="207" t="str">
        <f>D48&amp;" "&amp;B48&amp;"
"&amp;B49&amp;"         "&amp;D49&amp;" 
"&amp;B50&amp;"         "&amp;D50&amp;" 
"&amp;B51&amp;"         "&amp;D51&amp;"
"&amp;B52&amp;"         "&amp;D52&amp;"
"&amp;B53&amp;"            "&amp;D53</f>
        <v>351 Records excluded
Population         121 
Intervention         0 
Outcomes         85
Study design         145
Duplicate            0</v>
      </c>
      <c r="R52" s="213"/>
      <c r="S52" s="208"/>
      <c r="U52" s="182"/>
    </row>
    <row r="53" spans="1:21" s="82" customFormat="1" ht="16.149999999999999" thickBot="1">
      <c r="A53" s="133"/>
      <c r="B53" s="159" t="s">
        <v>17</v>
      </c>
      <c r="C53" s="155">
        <v>2335</v>
      </c>
      <c r="D53" s="155">
        <v>0</v>
      </c>
      <c r="E53" s="84"/>
      <c r="F53" s="84"/>
      <c r="G53" s="215"/>
      <c r="H53" s="215"/>
      <c r="I53" s="84"/>
      <c r="J53" s="216"/>
      <c r="K53" s="217"/>
      <c r="L53" s="218"/>
      <c r="M53" s="142"/>
      <c r="N53" s="209"/>
      <c r="O53" s="210"/>
      <c r="P53" s="84"/>
      <c r="Q53" s="219"/>
      <c r="R53" s="217"/>
      <c r="S53" s="220"/>
      <c r="U53" s="182"/>
    </row>
    <row r="54" spans="1:21" s="82" customFormat="1" ht="15.6" customHeight="1">
      <c r="A54" s="133"/>
      <c r="B54" s="161" t="s">
        <v>16</v>
      </c>
      <c r="C54" s="162">
        <f>C47-C48</f>
        <v>273</v>
      </c>
      <c r="D54" s="151">
        <f>D47-D48</f>
        <v>11</v>
      </c>
      <c r="E54" s="142"/>
      <c r="F54" s="142"/>
      <c r="G54" s="142"/>
      <c r="H54" s="142"/>
      <c r="I54" s="142"/>
      <c r="J54" s="216"/>
      <c r="K54" s="217"/>
      <c r="L54" s="218"/>
      <c r="M54" s="142"/>
      <c r="N54" s="142"/>
      <c r="O54" s="142"/>
      <c r="P54" s="142"/>
      <c r="Q54" s="219"/>
      <c r="R54" s="217"/>
      <c r="S54" s="220"/>
      <c r="U54" s="182"/>
    </row>
    <row r="55" spans="1:21" s="82" customFormat="1" ht="15.6" customHeight="1">
      <c r="A55" s="133"/>
      <c r="B55" s="152" t="s">
        <v>10</v>
      </c>
      <c r="C55" s="153">
        <f>SUM(C56:C60)</f>
        <v>178</v>
      </c>
      <c r="D55" s="153">
        <f>SUM(D56:D60)</f>
        <v>11</v>
      </c>
      <c r="E55" s="142"/>
      <c r="F55" s="142"/>
      <c r="G55" s="142"/>
      <c r="H55" s="142"/>
      <c r="I55" s="142"/>
      <c r="J55" s="216"/>
      <c r="K55" s="217"/>
      <c r="L55" s="218"/>
      <c r="M55" s="142"/>
      <c r="N55" s="142"/>
      <c r="O55" s="142"/>
      <c r="P55" s="142"/>
      <c r="Q55" s="219"/>
      <c r="R55" s="217"/>
      <c r="S55" s="220"/>
      <c r="U55" s="182"/>
    </row>
    <row r="56" spans="1:21" s="82" customFormat="1">
      <c r="A56" s="160"/>
      <c r="B56" s="154" t="s">
        <v>11</v>
      </c>
      <c r="C56" s="155">
        <v>10</v>
      </c>
      <c r="D56" s="155">
        <v>2</v>
      </c>
      <c r="E56" s="142"/>
      <c r="F56" s="142"/>
      <c r="G56" s="142"/>
      <c r="H56" s="142"/>
      <c r="I56" s="142"/>
      <c r="J56" s="216"/>
      <c r="K56" s="217"/>
      <c r="L56" s="218"/>
      <c r="M56" s="142"/>
      <c r="N56" s="142"/>
      <c r="O56" s="142"/>
      <c r="P56" s="142"/>
      <c r="Q56" s="219"/>
      <c r="R56" s="217"/>
      <c r="S56" s="220"/>
      <c r="U56" s="182"/>
    </row>
    <row r="57" spans="1:21" s="82" customFormat="1">
      <c r="A57" s="160"/>
      <c r="B57" s="154" t="s">
        <v>12</v>
      </c>
      <c r="C57" s="155">
        <v>9</v>
      </c>
      <c r="D57" s="155">
        <v>0</v>
      </c>
      <c r="E57" s="142"/>
      <c r="F57" s="142"/>
      <c r="G57" s="142"/>
      <c r="H57" s="142"/>
      <c r="I57" s="142"/>
      <c r="J57" s="216"/>
      <c r="K57" s="217"/>
      <c r="L57" s="218"/>
      <c r="M57" s="142"/>
      <c r="N57" s="142"/>
      <c r="O57" s="142"/>
      <c r="P57" s="142"/>
      <c r="Q57" s="219"/>
      <c r="R57" s="217"/>
      <c r="S57" s="220"/>
      <c r="U57" s="182"/>
    </row>
    <row r="58" spans="1:21" s="82" customFormat="1" ht="16.149999999999999" thickBot="1">
      <c r="A58" s="160"/>
      <c r="B58" s="154" t="s">
        <v>13</v>
      </c>
      <c r="C58" s="155">
        <v>128</v>
      </c>
      <c r="D58" s="155">
        <v>3</v>
      </c>
      <c r="E58" s="142"/>
      <c r="F58" s="142"/>
      <c r="G58" s="142"/>
      <c r="H58" s="142"/>
      <c r="I58" s="142"/>
      <c r="J58" s="205"/>
      <c r="K58" s="212"/>
      <c r="L58" s="206"/>
      <c r="M58" s="164"/>
      <c r="N58" s="142"/>
      <c r="O58" s="142"/>
      <c r="P58" s="142"/>
      <c r="Q58" s="209"/>
      <c r="R58" s="214"/>
      <c r="S58" s="210"/>
      <c r="U58" s="182"/>
    </row>
    <row r="59" spans="1:21" s="82" customFormat="1" ht="16.149999999999999" thickBot="1">
      <c r="A59" s="160"/>
      <c r="B59" s="154" t="s">
        <v>14</v>
      </c>
      <c r="C59" s="155">
        <f>15+1</f>
        <v>16</v>
      </c>
      <c r="D59" s="155">
        <v>6</v>
      </c>
      <c r="E59" s="164"/>
      <c r="F59" s="164"/>
      <c r="G59" s="239" t="str">
        <f>C54&amp;" "&amp;B54&amp;""</f>
        <v>273 Records selected for full text review</v>
      </c>
      <c r="H59" s="240"/>
      <c r="I59" s="164"/>
      <c r="J59" s="84"/>
      <c r="K59" s="84"/>
      <c r="L59" s="84"/>
      <c r="M59" s="84"/>
      <c r="N59" s="207" t="str">
        <f>D54&amp;" "&amp;B54&amp;""</f>
        <v>11 Records selected for full text review</v>
      </c>
      <c r="O59" s="208"/>
      <c r="P59" s="164"/>
      <c r="Q59" s="84"/>
      <c r="R59" s="84"/>
      <c r="S59" s="84"/>
      <c r="U59" s="182"/>
    </row>
    <row r="60" spans="1:21" s="82" customFormat="1" ht="15" customHeight="1" thickBot="1">
      <c r="A60" s="160"/>
      <c r="B60" s="159" t="s">
        <v>17</v>
      </c>
      <c r="C60" s="155">
        <v>15</v>
      </c>
      <c r="D60" s="155">
        <v>0</v>
      </c>
      <c r="E60" s="84"/>
      <c r="F60" s="84"/>
      <c r="G60" s="241"/>
      <c r="H60" s="242"/>
      <c r="I60" s="84"/>
      <c r="J60" s="203" t="str">
        <f>C55&amp;" "&amp;B55&amp;"
"&amp;B56&amp;"            "&amp;C56&amp;" 
"&amp;B57&amp;"         "&amp;C57&amp;" 
"&amp;B58&amp;"          "&amp;C58&amp;"
"&amp;B59&amp;"      "&amp;C59&amp;"
"&amp;B60&amp;"              "&amp;C60&amp;""</f>
        <v>178 Records excluded
Population            10 
Intervention         9 
Outcomes          128
Study design      16
Duplicate              15</v>
      </c>
      <c r="K60" s="211"/>
      <c r="L60" s="204"/>
      <c r="M60" s="89"/>
      <c r="N60" s="209"/>
      <c r="O60" s="210"/>
      <c r="P60" s="84"/>
      <c r="Q60" s="207" t="str">
        <f>D55&amp;" "&amp;B55&amp;"
"&amp;B56&amp;"            "&amp;D56&amp;" 
"&amp;B57&amp;"         "&amp;D57&amp;" 
"&amp;B58&amp;"          "&amp;D58&amp;"
"&amp;B59&amp;"      "&amp;D59&amp;"
"&amp;B60&amp;"              "&amp;D60&amp;""</f>
        <v>11 Records excluded
Population            2 
Intervention         0 
Outcomes          3
Study design      6
Duplicate              0</v>
      </c>
      <c r="R60" s="213"/>
      <c r="S60" s="208"/>
      <c r="U60" s="182"/>
    </row>
    <row r="61" spans="1:21" s="82" customFormat="1" ht="15.6">
      <c r="A61" s="160"/>
      <c r="B61" s="161" t="s">
        <v>18</v>
      </c>
      <c r="C61" s="162">
        <f>C54-C55</f>
        <v>95</v>
      </c>
      <c r="D61" s="151">
        <f>D54-D55</f>
        <v>0</v>
      </c>
      <c r="E61" s="89"/>
      <c r="F61" s="89"/>
      <c r="G61" s="168"/>
      <c r="H61" s="168"/>
      <c r="I61" s="89"/>
      <c r="J61" s="216"/>
      <c r="K61" s="217"/>
      <c r="L61" s="218"/>
      <c r="M61" s="89"/>
      <c r="N61" s="168"/>
      <c r="O61" s="168"/>
      <c r="P61" s="89"/>
      <c r="Q61" s="219"/>
      <c r="R61" s="217"/>
      <c r="S61" s="220"/>
      <c r="U61" s="182"/>
    </row>
    <row r="62" spans="1:21" s="82" customFormat="1" ht="15.6">
      <c r="A62" s="160"/>
      <c r="B62" s="169" t="s">
        <v>29</v>
      </c>
      <c r="C62" s="170">
        <v>0</v>
      </c>
      <c r="D62" s="170">
        <v>0</v>
      </c>
      <c r="E62" s="89"/>
      <c r="F62" s="89"/>
      <c r="G62" s="168"/>
      <c r="H62" s="168"/>
      <c r="I62" s="89"/>
      <c r="J62" s="216"/>
      <c r="K62" s="217"/>
      <c r="L62" s="218"/>
      <c r="M62" s="89"/>
      <c r="N62" s="168"/>
      <c r="O62" s="168"/>
      <c r="P62" s="89"/>
      <c r="Q62" s="219"/>
      <c r="R62" s="217"/>
      <c r="S62" s="220"/>
      <c r="U62" s="182"/>
    </row>
    <row r="63" spans="1:21" s="82" customFormat="1" ht="15.6">
      <c r="A63" s="160"/>
      <c r="B63" s="169" t="s">
        <v>30</v>
      </c>
      <c r="C63" s="170">
        <v>0</v>
      </c>
      <c r="D63" s="170">
        <v>0</v>
      </c>
      <c r="E63" s="89"/>
      <c r="F63" s="89"/>
      <c r="G63" s="89"/>
      <c r="H63" s="89"/>
      <c r="I63" s="89"/>
      <c r="J63" s="216"/>
      <c r="K63" s="217"/>
      <c r="L63" s="218"/>
      <c r="M63" s="89"/>
      <c r="N63" s="89"/>
      <c r="O63" s="89"/>
      <c r="P63" s="89"/>
      <c r="Q63" s="219"/>
      <c r="R63" s="217"/>
      <c r="S63" s="220"/>
      <c r="U63" s="182"/>
    </row>
    <row r="64" spans="1:21" s="82" customFormat="1" ht="15.6">
      <c r="A64" s="160"/>
      <c r="B64" s="161" t="s">
        <v>21</v>
      </c>
      <c r="C64" s="162">
        <v>34</v>
      </c>
      <c r="D64" s="151">
        <f>SUM(D61:D63)</f>
        <v>0</v>
      </c>
      <c r="E64" s="89"/>
      <c r="F64" s="89"/>
      <c r="G64" s="171"/>
      <c r="H64" s="171"/>
      <c r="I64" s="89"/>
      <c r="J64" s="216"/>
      <c r="K64" s="217"/>
      <c r="L64" s="218"/>
      <c r="M64" s="89"/>
      <c r="N64" s="171" t="str">
        <f>I59&amp;" "&amp;H59&amp;""</f>
        <v xml:space="preserve"> </v>
      </c>
      <c r="O64" s="171"/>
      <c r="P64" s="89"/>
      <c r="Q64" s="219"/>
      <c r="R64" s="217"/>
      <c r="S64" s="220"/>
      <c r="U64" s="182"/>
    </row>
    <row r="65" spans="1:21" s="82" customFormat="1" ht="16.149999999999999" thickBot="1">
      <c r="A65" s="160"/>
      <c r="B65" s="172" t="s">
        <v>22</v>
      </c>
      <c r="C65" s="173"/>
      <c r="D65" s="173"/>
      <c r="E65" s="89"/>
      <c r="F65" s="89"/>
      <c r="G65" s="171"/>
      <c r="H65" s="171"/>
      <c r="I65" s="89"/>
      <c r="J65" s="205"/>
      <c r="K65" s="212"/>
      <c r="L65" s="206"/>
      <c r="M65" s="164"/>
      <c r="N65" s="171"/>
      <c r="O65" s="171"/>
      <c r="P65" s="89"/>
      <c r="Q65" s="209"/>
      <c r="R65" s="214"/>
      <c r="S65" s="210"/>
      <c r="U65" s="182"/>
    </row>
    <row r="66" spans="1:21" s="82" customFormat="1" ht="31.15" customHeight="1" thickBot="1">
      <c r="A66" s="160"/>
      <c r="B66" s="201" t="s">
        <v>23</v>
      </c>
      <c r="C66" s="202">
        <v>33</v>
      </c>
      <c r="D66" s="202">
        <v>0</v>
      </c>
      <c r="E66" s="164"/>
      <c r="F66" s="164"/>
      <c r="G66" s="268" t="str">
        <f>C61&amp;" "&amp;B61&amp;""</f>
        <v>95 Records selected for data extraction</v>
      </c>
      <c r="H66" s="269"/>
      <c r="I66"/>
      <c r="J66"/>
      <c r="K66"/>
      <c r="L66"/>
      <c r="M66"/>
      <c r="N66" s="270" t="str">
        <f>D61&amp;" "&amp;B61&amp;""</f>
        <v>0 Records selected for data extraction</v>
      </c>
      <c r="O66" s="271"/>
      <c r="P66"/>
      <c r="Q66"/>
      <c r="R66"/>
      <c r="S66"/>
      <c r="T66"/>
      <c r="U66" s="182"/>
    </row>
    <row r="67" spans="1:21" s="82" customFormat="1" ht="15" customHeight="1">
      <c r="A67" s="160"/>
      <c r="B67" s="161" t="s">
        <v>25</v>
      </c>
      <c r="C67" s="176">
        <v>34</v>
      </c>
      <c r="D67" s="176">
        <f>C67+D64</f>
        <v>34</v>
      </c>
      <c r="E67" s="84"/>
      <c r="F67" s="84"/>
      <c r="G67" s="175"/>
      <c r="H67" s="175"/>
      <c r="I67" s="84"/>
      <c r="J67" s="239" t="str">
        <f>C63&amp;" "&amp;B63&amp;" and "&amp;C62&amp;" "&amp;B62</f>
        <v>0 Records included from cross-checking and 0 Abstracts from congress review</v>
      </c>
      <c r="K67" s="247"/>
      <c r="L67" s="240"/>
      <c r="M67" s="164"/>
      <c r="N67" s="175"/>
      <c r="O67" s="175"/>
      <c r="P67" s="84"/>
      <c r="Q67" s="243" t="str">
        <f>D63&amp;" "&amp;B63</f>
        <v>0 Records included from cross-checking</v>
      </c>
      <c r="R67" s="252"/>
      <c r="S67" s="244"/>
      <c r="U67" s="182"/>
    </row>
    <row r="68" spans="1:21" s="82" customFormat="1" ht="16.149999999999999" thickBot="1">
      <c r="A68" s="160"/>
      <c r="B68" s="177" t="s">
        <v>26</v>
      </c>
      <c r="C68" s="178">
        <v>33</v>
      </c>
      <c r="D68" s="178">
        <f>C68+D66</f>
        <v>33</v>
      </c>
      <c r="E68" s="164"/>
      <c r="F68" s="164"/>
      <c r="G68" s="175"/>
      <c r="H68" s="175"/>
      <c r="I68" s="164"/>
      <c r="J68" s="248"/>
      <c r="K68" s="249"/>
      <c r="L68" s="250"/>
      <c r="M68" s="84"/>
      <c r="N68" s="175"/>
      <c r="O68" s="175"/>
      <c r="P68" s="164"/>
      <c r="Q68" s="253"/>
      <c r="R68" s="249"/>
      <c r="S68" s="254"/>
      <c r="U68" s="182"/>
    </row>
    <row r="69" spans="1:21" s="82" customFormat="1" ht="18" customHeight="1">
      <c r="A69" s="160"/>
      <c r="B69"/>
      <c r="C69"/>
      <c r="D69"/>
      <c r="E69" s="84"/>
      <c r="F69" s="84"/>
      <c r="G69" s="84"/>
      <c r="H69" s="84"/>
      <c r="I69" s="84"/>
      <c r="J69" s="248"/>
      <c r="K69" s="249"/>
      <c r="L69" s="250"/>
      <c r="M69" s="85"/>
      <c r="N69" s="84"/>
      <c r="O69" s="84"/>
      <c r="P69" s="84"/>
      <c r="Q69" s="253"/>
      <c r="R69" s="249"/>
      <c r="S69" s="254"/>
      <c r="U69" s="182"/>
    </row>
    <row r="70" spans="1:21" s="82" customFormat="1" ht="17.45" customHeight="1" thickBot="1">
      <c r="A70" s="160"/>
      <c r="B70"/>
      <c r="C70"/>
      <c r="D70"/>
      <c r="E70" s="85"/>
      <c r="F70" s="85"/>
      <c r="G70" s="85"/>
      <c r="H70" s="85"/>
      <c r="I70" s="85"/>
      <c r="J70" s="241"/>
      <c r="K70" s="251"/>
      <c r="L70" s="242"/>
      <c r="M70" s="85"/>
      <c r="N70" s="85"/>
      <c r="O70" s="85"/>
      <c r="P70" s="85"/>
      <c r="Q70" s="245"/>
      <c r="R70" s="255"/>
      <c r="S70" s="246"/>
      <c r="U70" s="182"/>
    </row>
    <row r="71" spans="1:21" ht="15" customHeight="1" thickBot="1">
      <c r="A71" s="160"/>
      <c r="B71" s="93"/>
      <c r="C71" s="93"/>
      <c r="D71" s="93"/>
      <c r="E71" s="85"/>
      <c r="F71" s="85"/>
      <c r="G71" s="85"/>
      <c r="H71" s="85"/>
      <c r="I71" s="85"/>
      <c r="J71" s="168"/>
      <c r="K71" s="168"/>
      <c r="L71" s="168"/>
      <c r="M71" s="164"/>
      <c r="N71" s="85"/>
      <c r="O71" s="85"/>
      <c r="P71" s="85"/>
      <c r="Q71" s="168"/>
      <c r="R71" s="168"/>
      <c r="S71" s="168"/>
      <c r="U71" s="182"/>
    </row>
    <row r="72" spans="1:21" ht="15" customHeight="1">
      <c r="A72" s="122"/>
      <c r="B72" s="93"/>
      <c r="C72" s="93"/>
      <c r="D72" s="93"/>
      <c r="E72" s="164"/>
      <c r="F72" s="164"/>
      <c r="G72" s="256" t="str">
        <f>C64&amp;" "&amp;B65&amp;" "&amp;C66&amp;" "&amp;B66&amp;""</f>
        <v>34 Records from 33 Original studies</v>
      </c>
      <c r="H72" s="257"/>
      <c r="I72" s="164"/>
      <c r="J72" s="164"/>
      <c r="K72" s="164"/>
      <c r="L72" s="164"/>
      <c r="M72" s="164"/>
      <c r="N72" s="262" t="str">
        <f>D67&amp;" "&amp;B65&amp;" "&amp;D68&amp;" "&amp;B66&amp;""</f>
        <v>34 Records from 33 Original studies</v>
      </c>
      <c r="O72" s="263"/>
      <c r="P72" s="164"/>
      <c r="Q72" s="164"/>
      <c r="R72" s="164"/>
      <c r="S72" s="164"/>
      <c r="U72" s="182"/>
    </row>
    <row r="73" spans="1:21" s="92" customFormat="1" ht="15" customHeight="1">
      <c r="A73" s="122"/>
      <c r="B73" s="93"/>
      <c r="C73" s="93"/>
      <c r="D73" s="93"/>
      <c r="E73" s="164"/>
      <c r="F73" s="164"/>
      <c r="G73" s="258"/>
      <c r="H73" s="259"/>
      <c r="I73" s="164"/>
      <c r="J73" s="164"/>
      <c r="K73" s="164"/>
      <c r="L73" s="164"/>
      <c r="M73" s="82"/>
      <c r="N73" s="264"/>
      <c r="O73" s="265"/>
      <c r="P73" s="164"/>
      <c r="Q73" s="164"/>
      <c r="R73" s="164"/>
      <c r="S73" s="164"/>
      <c r="U73" s="182"/>
    </row>
    <row r="74" spans="1:21" s="92" customFormat="1" ht="15" customHeight="1" thickBot="1">
      <c r="A74" s="122"/>
      <c r="B74" s="93"/>
      <c r="C74" s="93"/>
      <c r="D74" s="93"/>
      <c r="E74" s="82"/>
      <c r="F74" s="82"/>
      <c r="G74" s="260"/>
      <c r="H74" s="261"/>
      <c r="I74" s="82"/>
      <c r="J74" s="82"/>
      <c r="K74" s="82"/>
      <c r="L74" s="82"/>
      <c r="M74" s="82"/>
      <c r="N74" s="266"/>
      <c r="O74" s="267"/>
      <c r="P74" s="82"/>
      <c r="Q74" s="82"/>
      <c r="R74" s="82"/>
      <c r="S74" s="82"/>
      <c r="U74" s="182"/>
    </row>
    <row r="75" spans="1:21" s="93" customFormat="1" ht="15" customHeight="1">
      <c r="A75" s="122"/>
      <c r="E75" s="82"/>
      <c r="F75" s="82"/>
      <c r="G75" s="180"/>
      <c r="H75" s="180"/>
      <c r="I75" s="82"/>
      <c r="J75" s="85"/>
      <c r="K75" s="85"/>
      <c r="L75" s="85"/>
      <c r="M75" s="85"/>
      <c r="N75" s="180"/>
      <c r="O75" s="180"/>
      <c r="P75" s="82"/>
      <c r="Q75" s="82"/>
      <c r="R75" s="82"/>
      <c r="S75" s="82"/>
      <c r="U75" s="182"/>
    </row>
    <row r="76" spans="1:21" ht="15.6" thickBot="1">
      <c r="A76" s="122"/>
      <c r="U76" s="182"/>
    </row>
    <row r="77" spans="1:21" ht="23.65" customHeight="1" thickBot="1">
      <c r="A77" s="124" t="s">
        <v>31</v>
      </c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6"/>
    </row>
    <row r="78" spans="1:21" s="93" customFormat="1" ht="14.65" customHeight="1">
      <c r="A78" s="122"/>
      <c r="E78" s="85"/>
      <c r="F78" s="85"/>
      <c r="G78" s="129"/>
      <c r="H78" s="129"/>
      <c r="I78" s="129"/>
      <c r="J78" s="129"/>
      <c r="K78" s="129"/>
      <c r="L78" s="130"/>
      <c r="M78" s="85"/>
      <c r="N78" s="129"/>
      <c r="O78" s="129"/>
      <c r="P78" s="129"/>
      <c r="Q78" s="129"/>
      <c r="R78" s="129"/>
      <c r="S78" s="130"/>
      <c r="U78" s="183"/>
    </row>
    <row r="79" spans="1:21" s="82" customFormat="1" ht="43.15" customHeight="1" thickBot="1">
      <c r="A79" s="133"/>
      <c r="B79" s="134"/>
      <c r="C79" s="135" t="s">
        <v>2</v>
      </c>
      <c r="D79" s="136" t="s">
        <v>3</v>
      </c>
      <c r="J79" s="137"/>
      <c r="K79" s="137"/>
      <c r="L79" s="137"/>
      <c r="M79" s="137"/>
      <c r="Q79" s="137"/>
      <c r="R79" s="137"/>
      <c r="S79" s="137"/>
      <c r="T79" s="137"/>
      <c r="U79" s="138"/>
    </row>
    <row r="80" spans="1:21" s="82" customFormat="1" ht="15.6">
      <c r="A80" s="133"/>
      <c r="B80" s="139" t="s">
        <v>4</v>
      </c>
      <c r="C80" s="140">
        <f>2814+5222+68+10</f>
        <v>8114</v>
      </c>
      <c r="D80" s="141">
        <f>267+201</f>
        <v>468</v>
      </c>
      <c r="E80" s="184"/>
      <c r="F80" s="137"/>
      <c r="G80" s="137"/>
      <c r="H80" s="137"/>
      <c r="I80" s="137"/>
      <c r="J80" s="142"/>
      <c r="K80" s="142"/>
      <c r="L80" s="142"/>
      <c r="M80" s="142"/>
      <c r="N80" s="137"/>
      <c r="O80" s="137"/>
      <c r="P80" s="137"/>
      <c r="Q80" s="142"/>
      <c r="R80" s="142"/>
      <c r="S80" s="142"/>
      <c r="T80" s="143"/>
      <c r="U80" s="144"/>
    </row>
    <row r="81" spans="1:21" s="82" customFormat="1" ht="16.149999999999999" thickBot="1">
      <c r="A81" s="133"/>
      <c r="B81" s="145" t="s">
        <v>28</v>
      </c>
      <c r="C81" s="146">
        <v>961</v>
      </c>
      <c r="D81" s="146">
        <v>105</v>
      </c>
      <c r="E81" s="184"/>
      <c r="F81" s="137"/>
      <c r="G81" s="137"/>
      <c r="H81" s="137"/>
      <c r="I81" s="137"/>
      <c r="J81" s="142"/>
      <c r="K81" s="142"/>
      <c r="L81" s="142"/>
      <c r="M81" s="142"/>
      <c r="N81" s="137"/>
      <c r="O81" s="137"/>
      <c r="P81" s="137"/>
      <c r="Q81" s="142"/>
      <c r="R81" s="142"/>
      <c r="S81" s="142"/>
      <c r="T81" s="143"/>
      <c r="U81" s="144"/>
    </row>
    <row r="82" spans="1:21" s="82" customFormat="1" ht="38.65" customHeight="1" thickBot="1">
      <c r="A82" s="133"/>
      <c r="B82" s="149" t="s">
        <v>9</v>
      </c>
      <c r="C82" s="150">
        <f>C80-C81</f>
        <v>7153</v>
      </c>
      <c r="D82" s="151">
        <f>D80-D81</f>
        <v>363</v>
      </c>
      <c r="E82" s="185"/>
      <c r="F82" s="85"/>
      <c r="G82" s="272" t="str">
        <f>C80&amp;" "&amp;B80</f>
        <v>8114 Articles identified through OVID search</v>
      </c>
      <c r="H82" s="272"/>
      <c r="I82" s="85"/>
      <c r="J82"/>
      <c r="K82"/>
      <c r="L82"/>
      <c r="M82" s="85"/>
      <c r="N82" s="273" t="str">
        <f>D80&amp;" "&amp;B80</f>
        <v>468 Articles identified through OVID search</v>
      </c>
      <c r="O82" s="273"/>
      <c r="P82" s="85"/>
      <c r="Q82"/>
      <c r="R82"/>
      <c r="S82"/>
      <c r="T82" s="143"/>
      <c r="U82" s="138"/>
    </row>
    <row r="83" spans="1:21" s="82" customFormat="1" ht="15.6">
      <c r="A83" s="133"/>
      <c r="B83" s="152" t="s">
        <v>10</v>
      </c>
      <c r="C83" s="153">
        <f>SUM(C84:C88)</f>
        <v>6877</v>
      </c>
      <c r="D83" s="153">
        <f>SUM(D84:D88)</f>
        <v>320</v>
      </c>
      <c r="E83" s="185"/>
      <c r="F83" s="85"/>
      <c r="G83" s="186"/>
      <c r="H83" s="186"/>
      <c r="I83" s="85"/>
      <c r="J83"/>
      <c r="K83"/>
      <c r="L83"/>
      <c r="M83" s="85"/>
      <c r="N83" s="85"/>
      <c r="O83" s="85"/>
      <c r="P83" s="85"/>
      <c r="Q83"/>
      <c r="R83"/>
      <c r="S83"/>
      <c r="T83" s="147"/>
      <c r="U83" s="138"/>
    </row>
    <row r="84" spans="1:21" s="82" customFormat="1" ht="16.149999999999999" thickBot="1">
      <c r="A84" s="133"/>
      <c r="B84" s="154" t="s">
        <v>11</v>
      </c>
      <c r="C84" s="155">
        <v>1873</v>
      </c>
      <c r="D84" s="155">
        <v>76</v>
      </c>
      <c r="E84" s="185"/>
      <c r="F84" s="85"/>
      <c r="G84" s="186"/>
      <c r="H84" s="186"/>
      <c r="I84" s="85"/>
      <c r="J84" s="143"/>
      <c r="K84" s="143"/>
      <c r="L84" s="143"/>
      <c r="M84" s="143"/>
      <c r="N84" s="85"/>
      <c r="O84" s="85"/>
      <c r="P84" s="85"/>
      <c r="Q84" s="143"/>
      <c r="R84" s="143"/>
      <c r="S84" s="143"/>
      <c r="T84" s="142"/>
      <c r="U84" s="148"/>
    </row>
    <row r="85" spans="1:21" s="82" customFormat="1" ht="15.6" customHeight="1" thickBot="1">
      <c r="A85" s="133"/>
      <c r="B85" s="154" t="s">
        <v>12</v>
      </c>
      <c r="C85" s="155">
        <v>1</v>
      </c>
      <c r="D85" s="155">
        <v>1</v>
      </c>
      <c r="E85" s="157"/>
      <c r="F85" s="143"/>
      <c r="G85" s="215" t="str">
        <f>C82&amp;" "&amp;B82&amp;""</f>
        <v>7153  Records selected for abstract review</v>
      </c>
      <c r="H85" s="215"/>
      <c r="I85" s="143"/>
      <c r="J85" s="203" t="str">
        <f>C83&amp;" "&amp;B83&amp;"
"&amp;B84&amp;"         "&amp;C84&amp;" 
"&amp;B85&amp;"         "&amp;C85&amp;" 
"&amp;B86&amp;"         "&amp;C86&amp;"
"&amp;B87&amp;"         "&amp;C87&amp;"
"&amp;B88&amp;"            "&amp;C88&amp;""</f>
        <v>6877 Records excluded
Population         1873 
Intervention         1 
Outcomes         1329
Study design         1654
Duplicate            2020</v>
      </c>
      <c r="K85" s="211"/>
      <c r="L85" s="204"/>
      <c r="M85" s="84"/>
      <c r="N85" s="207" t="str">
        <f>D82&amp;" "&amp;B82&amp;""</f>
        <v>363  Records selected for abstract review</v>
      </c>
      <c r="O85" s="208"/>
      <c r="P85" s="143"/>
      <c r="Q85" s="207" t="str">
        <f>D83&amp;" "&amp;B83&amp;"
"&amp;B84&amp;"           "&amp;D84&amp;" 
"&amp;B85&amp;"         "&amp;D85&amp;" 
"&amp;B86&amp;"         "&amp;D86&amp;"
"&amp;B87&amp;"       "&amp;D87&amp;"
"&amp;B88&amp;"           "&amp;D88&amp;""</f>
        <v>320 Records excluded
Population           76 
Intervention         1 
Outcomes         50
Study design       193
Duplicate           0</v>
      </c>
      <c r="R85" s="213"/>
      <c r="S85" s="208"/>
      <c r="T85" s="142"/>
      <c r="U85" s="158"/>
    </row>
    <row r="86" spans="1:21" s="82" customFormat="1" ht="16.149999999999999" thickBot="1">
      <c r="A86" s="133"/>
      <c r="B86" s="154" t="s">
        <v>13</v>
      </c>
      <c r="C86" s="155">
        <v>1329</v>
      </c>
      <c r="D86" s="155">
        <v>50</v>
      </c>
      <c r="E86" s="157"/>
      <c r="F86" s="84"/>
      <c r="G86" s="215"/>
      <c r="H86" s="215"/>
      <c r="I86" s="84"/>
      <c r="J86" s="216"/>
      <c r="K86" s="217"/>
      <c r="L86" s="218"/>
      <c r="M86" s="142"/>
      <c r="N86" s="209"/>
      <c r="O86" s="210"/>
      <c r="P86" s="84"/>
      <c r="Q86" s="219"/>
      <c r="R86" s="217"/>
      <c r="S86" s="220"/>
      <c r="T86" s="142"/>
      <c r="U86" s="144"/>
    </row>
    <row r="87" spans="1:21" s="82" customFormat="1">
      <c r="A87" s="133"/>
      <c r="B87" s="154" t="s">
        <v>14</v>
      </c>
      <c r="C87" s="155">
        <f>1637+17</f>
        <v>1654</v>
      </c>
      <c r="D87" s="155">
        <v>193</v>
      </c>
      <c r="E87" s="187"/>
      <c r="F87" s="142"/>
      <c r="G87" s="142"/>
      <c r="H87" s="142"/>
      <c r="I87" s="142"/>
      <c r="J87" s="216"/>
      <c r="K87" s="217"/>
      <c r="L87" s="218"/>
      <c r="M87" s="142"/>
      <c r="N87" s="142"/>
      <c r="O87" s="142"/>
      <c r="P87" s="142"/>
      <c r="Q87" s="219"/>
      <c r="R87" s="217"/>
      <c r="S87" s="220"/>
      <c r="T87" s="142"/>
      <c r="U87" s="144"/>
    </row>
    <row r="88" spans="1:21" s="82" customFormat="1">
      <c r="A88" s="133"/>
      <c r="B88" s="159" t="s">
        <v>17</v>
      </c>
      <c r="C88" s="155">
        <v>2020</v>
      </c>
      <c r="D88" s="155">
        <v>0</v>
      </c>
      <c r="E88" s="187"/>
      <c r="F88" s="142"/>
      <c r="G88" s="142"/>
      <c r="H88" s="142"/>
      <c r="I88" s="142"/>
      <c r="J88" s="216"/>
      <c r="K88" s="217"/>
      <c r="L88" s="218"/>
      <c r="M88" s="142"/>
      <c r="N88" s="142"/>
      <c r="O88" s="142"/>
      <c r="P88" s="142"/>
      <c r="Q88" s="219"/>
      <c r="R88" s="217"/>
      <c r="S88" s="220"/>
      <c r="T88" s="142"/>
      <c r="U88" s="144"/>
    </row>
    <row r="89" spans="1:21" s="82" customFormat="1" ht="15.6">
      <c r="A89" s="160"/>
      <c r="B89" s="161" t="s">
        <v>16</v>
      </c>
      <c r="C89" s="162">
        <f>C82-C83</f>
        <v>276</v>
      </c>
      <c r="D89" s="163">
        <f>D82-D83</f>
        <v>43</v>
      </c>
      <c r="E89" s="187"/>
      <c r="F89" s="142"/>
      <c r="G89" s="142"/>
      <c r="H89" s="142"/>
      <c r="I89" s="142"/>
      <c r="J89" s="216"/>
      <c r="K89" s="217"/>
      <c r="L89" s="218"/>
      <c r="M89" s="142"/>
      <c r="N89" s="142"/>
      <c r="O89" s="142"/>
      <c r="P89" s="142"/>
      <c r="Q89" s="219"/>
      <c r="R89" s="217"/>
      <c r="S89" s="220"/>
      <c r="T89" s="164"/>
      <c r="U89" s="144"/>
    </row>
    <row r="90" spans="1:21" s="82" customFormat="1" ht="15.6">
      <c r="A90" s="160"/>
      <c r="B90" s="152" t="s">
        <v>10</v>
      </c>
      <c r="C90" s="153">
        <f>SUM(C91:C95)</f>
        <v>178</v>
      </c>
      <c r="D90" s="153">
        <f>D91+D92+D93+D94+D95</f>
        <v>36</v>
      </c>
      <c r="E90" s="187"/>
      <c r="F90" s="142"/>
      <c r="G90" s="142"/>
      <c r="H90" s="142"/>
      <c r="I90" s="142"/>
      <c r="J90" s="216"/>
      <c r="K90" s="217"/>
      <c r="L90" s="218"/>
      <c r="M90" s="142"/>
      <c r="N90" s="142"/>
      <c r="O90" s="142"/>
      <c r="P90" s="142"/>
      <c r="Q90" s="219"/>
      <c r="R90" s="217"/>
      <c r="S90" s="220"/>
      <c r="T90" s="84"/>
      <c r="U90" s="144"/>
    </row>
    <row r="91" spans="1:21" s="82" customFormat="1" ht="16.149999999999999" thickBot="1">
      <c r="A91" s="160"/>
      <c r="B91" s="154" t="s">
        <v>11</v>
      </c>
      <c r="C91" s="155">
        <v>51</v>
      </c>
      <c r="D91" s="155">
        <v>10</v>
      </c>
      <c r="E91" s="187"/>
      <c r="F91" s="142"/>
      <c r="G91" s="142"/>
      <c r="H91" s="142"/>
      <c r="I91" s="142"/>
      <c r="J91" s="205"/>
      <c r="K91" s="212"/>
      <c r="L91" s="206"/>
      <c r="M91" s="164"/>
      <c r="N91" s="142"/>
      <c r="O91" s="142"/>
      <c r="P91" s="142"/>
      <c r="Q91" s="209"/>
      <c r="R91" s="214"/>
      <c r="S91" s="210"/>
      <c r="T91" s="142"/>
      <c r="U91" s="165"/>
    </row>
    <row r="92" spans="1:21" s="82" customFormat="1" ht="16.149999999999999" thickBot="1">
      <c r="A92" s="160"/>
      <c r="B92" s="154" t="s">
        <v>12</v>
      </c>
      <c r="C92" s="155">
        <v>17</v>
      </c>
      <c r="D92" s="155">
        <v>3</v>
      </c>
      <c r="E92" s="166"/>
      <c r="F92" s="164"/>
      <c r="G92" s="239" t="str">
        <f>C89&amp;" "&amp;B89&amp;""</f>
        <v>276 Records selected for full text review</v>
      </c>
      <c r="H92" s="240"/>
      <c r="I92" s="164"/>
      <c r="J92" s="84"/>
      <c r="K92" s="84"/>
      <c r="L92" s="84"/>
      <c r="M92" s="84"/>
      <c r="N92" s="243" t="str">
        <f>D89&amp;" "&amp;B89&amp;""</f>
        <v>43 Records selected for full text review</v>
      </c>
      <c r="O92" s="244"/>
      <c r="P92" s="164"/>
      <c r="Q92" s="84"/>
      <c r="R92" s="84"/>
      <c r="S92" s="84"/>
      <c r="T92" s="142"/>
      <c r="U92" s="158"/>
    </row>
    <row r="93" spans="1:21" s="82" customFormat="1" ht="16.149999999999999" customHeight="1" thickBot="1">
      <c r="A93" s="160"/>
      <c r="B93" s="154" t="s">
        <v>13</v>
      </c>
      <c r="C93" s="155">
        <v>57</v>
      </c>
      <c r="D93" s="155">
        <v>6</v>
      </c>
      <c r="E93" s="157"/>
      <c r="F93" s="84"/>
      <c r="G93" s="241"/>
      <c r="H93" s="242"/>
      <c r="I93" s="84"/>
      <c r="J93" s="203" t="str">
        <f>C90&amp;" "&amp;B90&amp;"
"&amp;B91&amp;"            "&amp;C91&amp;" 
"&amp;B92&amp;"         "&amp;C92&amp;" 
"&amp;B93&amp;"          "&amp;C93&amp;"
"&amp;B94&amp;"      "&amp;C94&amp;"
"&amp;B95&amp;"              "&amp;C95&amp;""</f>
        <v>178 Records excluded
Population            51 
Intervention         17 
Outcomes          57
Study design*      33
Duplicate              20</v>
      </c>
      <c r="K93" s="211"/>
      <c r="L93" s="204"/>
      <c r="M93" s="89"/>
      <c r="N93" s="245"/>
      <c r="O93" s="246"/>
      <c r="P93" s="84"/>
      <c r="Q93" s="207" t="str">
        <f>D90&amp;" "&amp;B90&amp;"
"&amp;B91&amp;"            "&amp;D91&amp;" 
"&amp;B92&amp;"          "&amp;D92&amp;" 
"&amp;B93&amp;"          "&amp;D93&amp;"
"&amp;B94&amp;"        "&amp;D94&amp;"
"&amp;B95&amp;"              "&amp;D95&amp;""</f>
        <v>36 Records excluded
Population            10 
Intervention          3 
Outcomes          6
Study design*        3
Duplicate              14</v>
      </c>
      <c r="R93" s="213"/>
      <c r="S93" s="208"/>
      <c r="T93" s="142"/>
      <c r="U93" s="167"/>
    </row>
    <row r="94" spans="1:21" s="82" customFormat="1">
      <c r="A94" s="160"/>
      <c r="B94" s="154" t="s">
        <v>32</v>
      </c>
      <c r="C94" s="155">
        <f>28+1+4</f>
        <v>33</v>
      </c>
      <c r="D94" s="155">
        <v>3</v>
      </c>
      <c r="E94" s="188"/>
      <c r="F94" s="89"/>
      <c r="G94" s="168"/>
      <c r="H94" s="168"/>
      <c r="I94" s="89"/>
      <c r="J94" s="216"/>
      <c r="K94" s="217"/>
      <c r="L94" s="218"/>
      <c r="M94" s="89"/>
      <c r="N94" s="168"/>
      <c r="O94" s="168"/>
      <c r="P94" s="89"/>
      <c r="Q94" s="219"/>
      <c r="R94" s="217"/>
      <c r="S94" s="220"/>
      <c r="T94" s="89"/>
      <c r="U94" s="167"/>
    </row>
    <row r="95" spans="1:21" s="82" customFormat="1" ht="15.4" customHeight="1">
      <c r="A95" s="160"/>
      <c r="B95" s="159" t="s">
        <v>17</v>
      </c>
      <c r="C95" s="155">
        <v>20</v>
      </c>
      <c r="D95" s="155">
        <v>14</v>
      </c>
      <c r="E95" s="188"/>
      <c r="F95" s="89"/>
      <c r="G95" s="89"/>
      <c r="H95" s="89"/>
      <c r="I95" s="89"/>
      <c r="J95" s="216"/>
      <c r="K95" s="217"/>
      <c r="L95" s="218"/>
      <c r="M95" s="89"/>
      <c r="N95" s="89"/>
      <c r="O95" s="89"/>
      <c r="P95" s="89"/>
      <c r="Q95" s="219"/>
      <c r="R95" s="217"/>
      <c r="S95" s="220"/>
      <c r="T95" s="89"/>
      <c r="U95" s="167"/>
    </row>
    <row r="96" spans="1:21" s="82" customFormat="1" ht="15.6">
      <c r="A96" s="160"/>
      <c r="B96" s="161" t="s">
        <v>18</v>
      </c>
      <c r="C96" s="162">
        <f>C89-C90</f>
        <v>98</v>
      </c>
      <c r="D96" s="163">
        <f>D89-D90</f>
        <v>7</v>
      </c>
      <c r="E96" s="188"/>
      <c r="F96" s="89"/>
      <c r="G96" s="89"/>
      <c r="H96" s="89"/>
      <c r="I96" s="89"/>
      <c r="J96" s="216"/>
      <c r="K96" s="217"/>
      <c r="L96" s="218"/>
      <c r="M96" s="89"/>
      <c r="N96" s="89"/>
      <c r="O96" s="89"/>
      <c r="P96" s="89"/>
      <c r="Q96" s="219"/>
      <c r="R96" s="217"/>
      <c r="S96" s="220"/>
      <c r="T96" s="164"/>
      <c r="U96" s="167"/>
    </row>
    <row r="97" spans="1:21" s="82" customFormat="1" ht="15.6" customHeight="1">
      <c r="A97" s="160"/>
      <c r="B97" s="169" t="s">
        <v>19</v>
      </c>
      <c r="C97" s="170">
        <v>6</v>
      </c>
      <c r="D97" s="170">
        <v>1</v>
      </c>
      <c r="E97" s="188"/>
      <c r="F97" s="89"/>
      <c r="G97" s="171"/>
      <c r="H97" s="171"/>
      <c r="I97" s="89"/>
      <c r="J97" s="216"/>
      <c r="K97" s="217"/>
      <c r="L97" s="218"/>
      <c r="M97" s="89"/>
      <c r="N97" s="171" t="str">
        <f>I92&amp;" "&amp;H92&amp;""</f>
        <v xml:space="preserve"> </v>
      </c>
      <c r="O97" s="171"/>
      <c r="P97" s="89"/>
      <c r="Q97" s="219"/>
      <c r="R97" s="217"/>
      <c r="S97" s="220"/>
      <c r="T97" s="84"/>
      <c r="U97" s="167"/>
    </row>
    <row r="98" spans="1:21" s="82" customFormat="1" ht="16.149999999999999" thickBot="1">
      <c r="A98" s="160"/>
      <c r="B98" s="169" t="s">
        <v>33</v>
      </c>
      <c r="C98" s="170">
        <f>3+4</f>
        <v>7</v>
      </c>
      <c r="D98" s="170">
        <v>0</v>
      </c>
      <c r="E98" s="188"/>
      <c r="F98" s="89"/>
      <c r="G98" s="171"/>
      <c r="H98" s="171"/>
      <c r="I98" s="89"/>
      <c r="J98" s="205"/>
      <c r="K98" s="212"/>
      <c r="L98" s="206"/>
      <c r="M98" s="164"/>
      <c r="N98" s="171"/>
      <c r="O98" s="171"/>
      <c r="P98" s="89"/>
      <c r="Q98" s="209"/>
      <c r="R98" s="214"/>
      <c r="S98" s="210"/>
      <c r="T98" s="84"/>
      <c r="U98" s="165"/>
    </row>
    <row r="99" spans="1:21" s="82" customFormat="1" ht="15.6" customHeight="1">
      <c r="A99" s="160"/>
      <c r="B99" s="161" t="s">
        <v>21</v>
      </c>
      <c r="C99" s="162">
        <f>C96+C97+C98</f>
        <v>111</v>
      </c>
      <c r="D99" s="163">
        <f>D96+D97+D98</f>
        <v>8</v>
      </c>
      <c r="E99" s="166"/>
      <c r="F99" s="164"/>
      <c r="G99" s="239" t="str">
        <f>C96&amp;" "&amp;B96&amp;""</f>
        <v>98 Records selected for data extraction</v>
      </c>
      <c r="H99" s="240"/>
      <c r="I99" s="164"/>
      <c r="J99" s="164"/>
      <c r="K99" s="164"/>
      <c r="L99" s="164"/>
      <c r="M99" s="84"/>
      <c r="N99" s="243" t="str">
        <f>D96&amp;" "&amp;B96&amp;""</f>
        <v>7 Records selected for data extraction</v>
      </c>
      <c r="O99" s="244"/>
      <c r="P99" s="164"/>
      <c r="Q99" s="164" t="str">
        <f>I93&amp;" "&amp;H93&amp;"
"&amp;H94&amp;"         "&amp;I94&amp;" 
"&amp;H95&amp;"       "&amp;I95&amp;" 
"&amp;H96&amp;"        "&amp;I96&amp;"
"&amp;H97&amp;"    "&amp;I97&amp;"
"&amp;H98&amp;"          "&amp;I98&amp;""</f>
        <v xml:space="preserve"> 
          </v>
      </c>
      <c r="R99" s="164"/>
      <c r="S99" s="164"/>
      <c r="T99" s="84"/>
      <c r="U99" s="158"/>
    </row>
    <row r="100" spans="1:21" s="82" customFormat="1" ht="16.149999999999999" thickBot="1">
      <c r="A100" s="160"/>
      <c r="B100" s="172" t="s">
        <v>22</v>
      </c>
      <c r="C100" s="173">
        <f>C99</f>
        <v>111</v>
      </c>
      <c r="D100" s="173">
        <f>D99</f>
        <v>8</v>
      </c>
      <c r="E100" s="157"/>
      <c r="F100" s="84"/>
      <c r="G100" s="241"/>
      <c r="H100" s="242"/>
      <c r="I100" s="84"/>
      <c r="J100" s="84"/>
      <c r="K100" s="84"/>
      <c r="L100" s="84"/>
      <c r="M100" s="84"/>
      <c r="N100" s="245"/>
      <c r="O100" s="246"/>
      <c r="P100" s="84"/>
      <c r="Q100" s="84"/>
      <c r="R100" s="84"/>
      <c r="S100" s="84"/>
      <c r="T100" s="164"/>
      <c r="U100" s="158"/>
    </row>
    <row r="101" spans="1:21" s="82" customFormat="1" ht="15.6" customHeight="1">
      <c r="A101" s="160"/>
      <c r="B101" s="174" t="s">
        <v>34</v>
      </c>
      <c r="C101" s="146">
        <v>107</v>
      </c>
      <c r="D101" s="146">
        <v>8</v>
      </c>
      <c r="E101" s="157"/>
      <c r="F101" s="84"/>
      <c r="G101" s="175"/>
      <c r="H101" s="175"/>
      <c r="I101" s="84"/>
      <c r="J101" s="239" t="str">
        <f>C97&amp;" "&amp;B97&amp;"
"&amp;C98&amp;" "&amp;B98&amp;""</f>
        <v>6 Abstracts included from congress search
7 Records included from bibliographic and HTA search</v>
      </c>
      <c r="K101" s="247"/>
      <c r="L101" s="240"/>
      <c r="M101" s="164"/>
      <c r="N101" s="175"/>
      <c r="O101" s="175"/>
      <c r="P101" s="84"/>
      <c r="Q101" s="243" t="str">
        <f>D97&amp;" "&amp;B97&amp;"
"&amp;D98&amp;" "&amp;B98&amp;""</f>
        <v>1 Abstracts included from congress search
0 Records included from bibliographic and HTA search</v>
      </c>
      <c r="R101" s="252"/>
      <c r="S101" s="244"/>
      <c r="T101" s="84"/>
      <c r="U101" s="165"/>
    </row>
    <row r="102" spans="1:21" s="82" customFormat="1" ht="18" customHeight="1">
      <c r="A102" s="160"/>
      <c r="B102" s="161" t="s">
        <v>25</v>
      </c>
      <c r="C102" s="176">
        <f>C100</f>
        <v>111</v>
      </c>
      <c r="D102" s="176">
        <f>C100+D100</f>
        <v>119</v>
      </c>
      <c r="E102" s="157"/>
      <c r="F102" s="84"/>
      <c r="G102" s="84"/>
      <c r="H102" s="84"/>
      <c r="I102" s="84"/>
      <c r="J102" s="248"/>
      <c r="K102" s="249"/>
      <c r="L102" s="250"/>
      <c r="M102" s="85"/>
      <c r="N102" s="84"/>
      <c r="O102" s="84"/>
      <c r="P102" s="84"/>
      <c r="Q102" s="253"/>
      <c r="R102" s="249"/>
      <c r="S102" s="254"/>
      <c r="T102" s="85"/>
      <c r="U102" s="138"/>
    </row>
    <row r="103" spans="1:21" s="82" customFormat="1" ht="18.600000000000001" customHeight="1" thickBot="1">
      <c r="A103" s="160"/>
      <c r="B103" s="177" t="s">
        <v>26</v>
      </c>
      <c r="C103" s="178">
        <f>C101</f>
        <v>107</v>
      </c>
      <c r="D103" s="178">
        <f>C101+D101</f>
        <v>115</v>
      </c>
      <c r="E103" s="185"/>
      <c r="F103" s="85"/>
      <c r="G103" s="85"/>
      <c r="H103" s="85"/>
      <c r="I103" s="85"/>
      <c r="J103" s="248"/>
      <c r="K103" s="249"/>
      <c r="L103" s="250"/>
      <c r="M103" s="85"/>
      <c r="N103" s="85"/>
      <c r="O103" s="85"/>
      <c r="P103" s="85"/>
      <c r="Q103" s="253"/>
      <c r="R103" s="249"/>
      <c r="S103" s="254"/>
      <c r="T103" s="84"/>
      <c r="U103" s="179"/>
    </row>
    <row r="104" spans="1:21" ht="15" customHeight="1" thickBot="1">
      <c r="A104" s="160"/>
      <c r="E104" s="85"/>
      <c r="F104" s="85"/>
      <c r="G104" s="85"/>
      <c r="H104" s="85"/>
      <c r="I104" s="85"/>
      <c r="J104" s="241"/>
      <c r="K104" s="251"/>
      <c r="L104" s="242"/>
      <c r="M104" s="164"/>
      <c r="N104" s="85"/>
      <c r="O104" s="85"/>
      <c r="P104" s="85"/>
      <c r="Q104" s="245"/>
      <c r="R104" s="255"/>
      <c r="S104" s="246"/>
      <c r="T104" s="84"/>
      <c r="U104" s="138"/>
    </row>
    <row r="105" spans="1:21" ht="15.6" customHeight="1">
      <c r="A105" s="122"/>
      <c r="E105" s="164"/>
      <c r="F105" s="164"/>
      <c r="G105" s="256" t="str">
        <f>C102&amp;" "&amp;B100&amp;" "&amp;C103&amp;" "&amp;B101&amp;""</f>
        <v xml:space="preserve">111 Records from 107 Original studies </v>
      </c>
      <c r="H105" s="257"/>
      <c r="I105" s="164"/>
      <c r="J105" s="164"/>
      <c r="K105" s="164"/>
      <c r="L105" s="164"/>
      <c r="M105" s="164"/>
      <c r="N105" s="262" t="str">
        <f>D102&amp;" "&amp;B100&amp;" "&amp;D103&amp;" "&amp;B101&amp;""</f>
        <v xml:space="preserve">119 Records from 115 Original studies </v>
      </c>
      <c r="O105" s="263"/>
      <c r="P105" s="164"/>
      <c r="Q105" s="164"/>
      <c r="R105" s="164"/>
      <c r="S105" s="164"/>
      <c r="T105" s="84"/>
      <c r="U105" s="138"/>
    </row>
    <row r="106" spans="1:21" s="92" customFormat="1" ht="15.6">
      <c r="A106" s="122"/>
      <c r="E106" s="164"/>
      <c r="F106" s="164"/>
      <c r="G106" s="258"/>
      <c r="H106" s="259"/>
      <c r="I106" s="164"/>
      <c r="J106" s="164"/>
      <c r="K106" s="164"/>
      <c r="L106" s="164"/>
      <c r="M106" s="82"/>
      <c r="N106" s="264"/>
      <c r="O106" s="265"/>
      <c r="P106" s="164"/>
      <c r="Q106" s="164"/>
      <c r="R106" s="164"/>
      <c r="S106" s="164"/>
      <c r="T106" s="84"/>
      <c r="U106" s="158"/>
    </row>
    <row r="107" spans="1:21" s="92" customFormat="1" ht="16.149999999999999" thickBot="1">
      <c r="A107" s="122"/>
      <c r="B107" s="93"/>
      <c r="C107" s="93"/>
      <c r="D107" s="93"/>
      <c r="E107" s="82"/>
      <c r="F107" s="82"/>
      <c r="G107" s="260"/>
      <c r="H107" s="261"/>
      <c r="I107" s="82"/>
      <c r="J107" s="82"/>
      <c r="K107" s="82"/>
      <c r="L107" s="82"/>
      <c r="M107" s="82"/>
      <c r="N107" s="266"/>
      <c r="O107" s="267"/>
      <c r="P107" s="82"/>
      <c r="Q107" s="82"/>
      <c r="R107" s="82"/>
      <c r="S107" s="82"/>
      <c r="T107" s="164"/>
      <c r="U107" s="165"/>
    </row>
    <row r="108" spans="1:21" s="93" customFormat="1" ht="15" customHeight="1">
      <c r="A108" s="122"/>
      <c r="E108" s="82"/>
      <c r="F108" s="82"/>
      <c r="G108" s="180"/>
      <c r="H108" s="180"/>
      <c r="I108" s="82"/>
      <c r="J108" s="85"/>
      <c r="K108" s="85"/>
      <c r="L108" s="85"/>
      <c r="M108" s="85"/>
      <c r="N108" s="180"/>
      <c r="O108" s="180"/>
      <c r="P108" s="82"/>
      <c r="Q108" s="85"/>
      <c r="R108" s="85"/>
      <c r="S108" s="85"/>
      <c r="T108" s="164"/>
      <c r="U108" s="165"/>
    </row>
    <row r="109" spans="1:21" s="93" customFormat="1" ht="15" customHeight="1">
      <c r="A109" s="122"/>
      <c r="K109" s="91"/>
      <c r="L109" s="92"/>
      <c r="M109" s="92"/>
      <c r="R109" s="91"/>
      <c r="S109" s="92"/>
      <c r="T109" s="92"/>
      <c r="U109" s="165"/>
    </row>
    <row r="110" spans="1:21" s="93" customFormat="1" ht="15" customHeight="1">
      <c r="A110" s="122"/>
      <c r="K110" s="91"/>
      <c r="L110" s="92"/>
      <c r="M110" s="92"/>
      <c r="R110" s="91"/>
      <c r="S110" s="92"/>
      <c r="T110" s="92"/>
      <c r="U110" s="165"/>
    </row>
    <row r="111" spans="1:21" s="93" customFormat="1" ht="15" customHeight="1">
      <c r="A111" s="122"/>
      <c r="K111" s="91"/>
      <c r="L111" s="92"/>
      <c r="M111" s="92"/>
      <c r="R111" s="91"/>
      <c r="S111" s="92"/>
      <c r="T111" s="92"/>
      <c r="U111" s="165"/>
    </row>
    <row r="112" spans="1:21" s="93" customFormat="1" ht="15" customHeight="1">
      <c r="A112" s="122"/>
      <c r="K112" s="91"/>
      <c r="L112" s="92"/>
      <c r="M112" s="92"/>
      <c r="R112" s="91"/>
      <c r="S112" s="92"/>
      <c r="T112" s="92"/>
      <c r="U112" s="165"/>
    </row>
    <row r="113" spans="1:21" s="93" customFormat="1" ht="15" customHeight="1">
      <c r="A113" s="122"/>
      <c r="K113" s="91"/>
      <c r="L113" s="92"/>
      <c r="M113" s="92"/>
      <c r="R113" s="91"/>
      <c r="S113" s="92"/>
      <c r="T113" s="92"/>
      <c r="U113" s="165"/>
    </row>
    <row r="114" spans="1:21" s="93" customFormat="1" ht="15" customHeight="1">
      <c r="A114" s="122"/>
      <c r="K114" s="91"/>
      <c r="L114" s="92"/>
      <c r="M114" s="92"/>
      <c r="R114" s="91"/>
      <c r="S114" s="92"/>
      <c r="T114" s="92"/>
      <c r="U114" s="165"/>
    </row>
    <row r="115" spans="1:21" s="192" customFormat="1" ht="16.149999999999999" thickBot="1">
      <c r="A115" s="189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1"/>
    </row>
    <row r="116" spans="1:21" customFormat="1" ht="45" customHeight="1"/>
    <row r="117" spans="1:21" customFormat="1" ht="14.45"/>
    <row r="118" spans="1:21" customFormat="1" ht="16.149999999999999" customHeight="1"/>
    <row r="119" spans="1:21" customFormat="1" ht="14.45"/>
    <row r="120" spans="1:21" customFormat="1" ht="16.899999999999999" customHeight="1"/>
    <row r="121" spans="1:21" customFormat="1" ht="14.45"/>
    <row r="122" spans="1:21" customFormat="1" ht="14.45"/>
    <row r="123" spans="1:21" customFormat="1" ht="15.6" customHeight="1"/>
    <row r="124" spans="1:21" customFormat="1" ht="14.45"/>
    <row r="125" spans="1:21" customFormat="1" ht="14.45"/>
    <row r="126" spans="1:21" customFormat="1" ht="15.6" customHeight="1"/>
    <row r="127" spans="1:21" customFormat="1" ht="15.6" customHeight="1"/>
    <row r="128" spans="1:21" customFormat="1" ht="14.45"/>
    <row r="129" customFormat="1" ht="14.45"/>
    <row r="130" customFormat="1" ht="14.45"/>
    <row r="131" customFormat="1" ht="14.45"/>
    <row r="132" customFormat="1" ht="15" customHeight="1"/>
    <row r="133" customFormat="1" ht="14.45"/>
    <row r="134" customFormat="1" ht="14.45"/>
    <row r="135" customFormat="1" ht="15.6" customHeight="1"/>
    <row r="136" customFormat="1" ht="14.45"/>
    <row r="137" customFormat="1" ht="15.6" customHeight="1"/>
    <row r="138" customFormat="1" ht="14.45"/>
    <row r="139" customFormat="1" ht="15" customHeight="1"/>
    <row r="140" customFormat="1" ht="14.45"/>
    <row r="141" customFormat="1" ht="18" customHeight="1"/>
    <row r="142" customFormat="1" ht="17.4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4.45"/>
    <row r="151" customFormat="1" ht="23.65" customHeight="1"/>
    <row r="152" customFormat="1" ht="14.65" customHeight="1"/>
    <row r="153" customFormat="1" ht="34.9" customHeight="1"/>
    <row r="154" customFormat="1" ht="14.45"/>
    <row r="155" customFormat="1" ht="38.65" customHeight="1"/>
    <row r="156" customFormat="1" ht="14.45"/>
    <row r="157" customFormat="1" ht="14.45"/>
    <row r="158" customFormat="1" ht="15.6" customHeight="1"/>
    <row r="159" customFormat="1" ht="14.45"/>
    <row r="160" customFormat="1" ht="14.45"/>
    <row r="161" customFormat="1" ht="14.45"/>
    <row r="162" customFormat="1" ht="14.45"/>
    <row r="163" customFormat="1" ht="14.45"/>
    <row r="164" customFormat="1" ht="14.45"/>
    <row r="165" customFormat="1" ht="14.45"/>
    <row r="166" customFormat="1" ht="16.149999999999999" customHeight="1"/>
    <row r="167" customFormat="1" ht="14.45"/>
    <row r="168" customFormat="1" ht="15.4" customHeight="1"/>
    <row r="169" customFormat="1" ht="14.45"/>
    <row r="170" customFormat="1" ht="15.6" customHeight="1"/>
    <row r="171" customFormat="1" ht="14.45"/>
    <row r="172" customFormat="1" ht="15.6" customHeight="1"/>
    <row r="173" customFormat="1" ht="14.45"/>
    <row r="174" customFormat="1" ht="14.45"/>
    <row r="175" customFormat="1" ht="14.45"/>
    <row r="176" customFormat="1" ht="18" customHeight="1"/>
    <row r="177" customFormat="1" ht="18.600000000000001" customHeight="1"/>
    <row r="178" customFormat="1" ht="15" customHeight="1"/>
    <row r="179" customFormat="1" ht="15.6" customHeight="1"/>
    <row r="180" customFormat="1" ht="14.45"/>
    <row r="181" customFormat="1" ht="14.45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4.45"/>
  </sheetData>
  <mergeCells count="52">
    <mergeCell ref="G99:H100"/>
    <mergeCell ref="N99:O100"/>
    <mergeCell ref="J101:L104"/>
    <mergeCell ref="Q101:S104"/>
    <mergeCell ref="G105:H107"/>
    <mergeCell ref="N105:O107"/>
    <mergeCell ref="G85:H86"/>
    <mergeCell ref="J85:L91"/>
    <mergeCell ref="N85:O86"/>
    <mergeCell ref="Q85:S91"/>
    <mergeCell ref="G92:H93"/>
    <mergeCell ref="N92:O93"/>
    <mergeCell ref="J93:L98"/>
    <mergeCell ref="Q93:S98"/>
    <mergeCell ref="J67:L70"/>
    <mergeCell ref="Q67:S70"/>
    <mergeCell ref="G72:H74"/>
    <mergeCell ref="N72:O74"/>
    <mergeCell ref="G82:H82"/>
    <mergeCell ref="N82:O82"/>
    <mergeCell ref="G59:H60"/>
    <mergeCell ref="N59:O60"/>
    <mergeCell ref="J60:L65"/>
    <mergeCell ref="Q60:S65"/>
    <mergeCell ref="G66:H66"/>
    <mergeCell ref="N66:O66"/>
    <mergeCell ref="G28:H29"/>
    <mergeCell ref="N28:O29"/>
    <mergeCell ref="J30:L33"/>
    <mergeCell ref="Q30:S33"/>
    <mergeCell ref="G35:H37"/>
    <mergeCell ref="N35:O37"/>
    <mergeCell ref="Q14:S20"/>
    <mergeCell ref="J11:L11"/>
    <mergeCell ref="Q11:S11"/>
    <mergeCell ref="G21:H22"/>
    <mergeCell ref="N21:O22"/>
    <mergeCell ref="J22:L27"/>
    <mergeCell ref="Q22:S27"/>
    <mergeCell ref="G7:H9"/>
    <mergeCell ref="N7:O9"/>
    <mergeCell ref="G14:H15"/>
    <mergeCell ref="J14:L20"/>
    <mergeCell ref="N14:O15"/>
    <mergeCell ref="G47:H48"/>
    <mergeCell ref="N47:O48"/>
    <mergeCell ref="J49:L50"/>
    <mergeCell ref="Q49:S50"/>
    <mergeCell ref="G52:H53"/>
    <mergeCell ref="J52:L58"/>
    <mergeCell ref="N52:O53"/>
    <mergeCell ref="Q52:S5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3309-D5CC-4157-A321-06ADDC70097A}">
  <sheetPr>
    <tabColor rgb="FF231F99"/>
  </sheetPr>
  <dimension ref="A1:AR396"/>
  <sheetViews>
    <sheetView showGridLines="0" topLeftCell="A37" zoomScale="70" zoomScaleNormal="70" zoomScaleSheetLayoutView="50" workbookViewId="0">
      <selection activeCell="G107" sqref="G107:G136"/>
    </sheetView>
  </sheetViews>
  <sheetFormatPr defaultColWidth="12.28515625" defaultRowHeight="15"/>
  <cols>
    <col min="1" max="1" width="6" style="3" customWidth="1"/>
    <col min="2" max="2" width="57.28515625" style="3" customWidth="1"/>
    <col min="3" max="7" width="20.7109375" style="3" customWidth="1"/>
    <col min="8" max="8" width="25.7109375" style="3" customWidth="1"/>
    <col min="9" max="12" width="12.28515625" style="3" customWidth="1"/>
    <col min="13" max="13" width="25" style="3" customWidth="1"/>
    <col min="14" max="19" width="12.28515625" style="3" customWidth="1"/>
    <col min="20" max="20" width="8.85546875" style="3" customWidth="1"/>
    <col min="21" max="21" width="6.28515625" style="3" customWidth="1"/>
    <col min="22" max="26" width="12.28515625" style="3" customWidth="1"/>
    <col min="27" max="27" width="16.85546875" style="3" customWidth="1"/>
    <col min="28" max="28" width="8.85546875" style="3" customWidth="1"/>
    <col min="29" max="29" width="24.140625" style="3" customWidth="1"/>
    <col min="30" max="30" width="23.140625" style="3" customWidth="1"/>
    <col min="31" max="31" width="16.85546875" style="3" customWidth="1"/>
    <col min="32" max="34" width="15.140625" style="3" customWidth="1"/>
    <col min="35" max="37" width="9.7109375" style="3" customWidth="1"/>
    <col min="38" max="39" width="24.140625" style="3" customWidth="1"/>
    <col min="40" max="40" width="16.85546875" style="3" customWidth="1"/>
    <col min="41" max="43" width="15.140625" style="3" customWidth="1"/>
    <col min="44" max="45" width="12.28515625" style="3" customWidth="1"/>
    <col min="46" max="16384" width="12.28515625" style="3"/>
  </cols>
  <sheetData>
    <row r="1" spans="1:44" s="1" customFormat="1" ht="46.15" customHeight="1">
      <c r="A1" s="63" t="s">
        <v>35</v>
      </c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7"/>
    </row>
    <row r="2" spans="1:44">
      <c r="A2" s="68"/>
      <c r="I2" s="69"/>
      <c r="J2" s="69"/>
      <c r="K2" s="69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54"/>
      <c r="AB2" s="70"/>
      <c r="AR2" s="54"/>
    </row>
    <row r="3" spans="1:44" s="4" customFormat="1" ht="22.15" customHeight="1">
      <c r="A3" s="71" t="s">
        <v>36</v>
      </c>
      <c r="B3" s="72"/>
      <c r="C3" s="72"/>
      <c r="D3" s="72"/>
      <c r="E3" s="72"/>
      <c r="F3" s="72"/>
      <c r="G3" s="72"/>
      <c r="H3" s="72"/>
      <c r="I3" s="72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55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55"/>
    </row>
    <row r="4" spans="1:44" s="4" customFormat="1" ht="36" customHeight="1">
      <c r="A4" s="74"/>
      <c r="H4" s="75"/>
      <c r="I4" s="75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V4" s="76"/>
      <c r="W4" s="76"/>
      <c r="X4" s="76"/>
      <c r="Y4" s="76"/>
      <c r="Z4" s="76"/>
      <c r="AA4" s="56"/>
      <c r="AC4" s="5" t="s">
        <v>37</v>
      </c>
      <c r="AR4" s="60"/>
    </row>
    <row r="5" spans="1:44" s="8" customFormat="1" ht="26.65" customHeight="1">
      <c r="A5" s="77"/>
      <c r="B5" s="6"/>
      <c r="C5" s="7" t="s">
        <v>38</v>
      </c>
      <c r="D5" s="107" t="s">
        <v>39</v>
      </c>
      <c r="E5" s="111" t="s">
        <v>40</v>
      </c>
      <c r="F5" s="104" t="s">
        <v>41</v>
      </c>
      <c r="G5" s="193"/>
      <c r="H5" s="78"/>
      <c r="I5" s="79"/>
      <c r="J5" s="79"/>
      <c r="K5" s="79"/>
      <c r="L5" s="80"/>
      <c r="M5" s="80"/>
      <c r="N5" s="80"/>
      <c r="O5" s="80"/>
      <c r="P5" s="80"/>
      <c r="Q5" s="80"/>
      <c r="R5" s="80"/>
      <c r="S5" s="80"/>
      <c r="T5" s="80"/>
      <c r="V5" s="80"/>
      <c r="W5" s="80"/>
      <c r="X5" s="80"/>
      <c r="Y5" s="80"/>
      <c r="Z5" s="80"/>
      <c r="AA5" s="57"/>
      <c r="AB5" s="80"/>
      <c r="AR5" s="60"/>
    </row>
    <row r="6" spans="1:44" s="8" customFormat="1" ht="15.75" customHeight="1" thickBot="1">
      <c r="A6" s="77"/>
      <c r="B6" s="9" t="s">
        <v>42</v>
      </c>
      <c r="C6" s="10">
        <f>294+129</f>
        <v>423</v>
      </c>
      <c r="D6" s="11">
        <f>35+33</f>
        <v>68</v>
      </c>
      <c r="E6" s="10">
        <f>40+38</f>
        <v>78</v>
      </c>
      <c r="F6" s="11">
        <f>C6+D6</f>
        <v>491</v>
      </c>
      <c r="G6" s="94">
        <f t="shared" ref="G6:G34" si="0">E6+F6</f>
        <v>569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6"/>
      <c r="W6" s="6"/>
      <c r="X6" s="6"/>
      <c r="Y6" s="6"/>
      <c r="Z6" s="6"/>
      <c r="AA6" s="58"/>
      <c r="AB6" s="6"/>
      <c r="AR6" s="58"/>
    </row>
    <row r="7" spans="1:44" s="8" customFormat="1" ht="22.9" customHeight="1">
      <c r="A7" s="77"/>
      <c r="B7" s="12" t="s">
        <v>43</v>
      </c>
      <c r="C7" s="13">
        <f>711+422</f>
        <v>1133</v>
      </c>
      <c r="D7" s="14">
        <f>244+122</f>
        <v>366</v>
      </c>
      <c r="E7" s="13">
        <f>292+164</f>
        <v>456</v>
      </c>
      <c r="F7" s="14">
        <f t="shared" ref="F7:F32" si="1">C7+D7</f>
        <v>1499</v>
      </c>
      <c r="G7" s="94">
        <f t="shared" si="0"/>
        <v>1955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6"/>
      <c r="W7" s="6"/>
      <c r="X7" s="6"/>
      <c r="Y7" s="6"/>
      <c r="Z7" s="6"/>
      <c r="AA7" s="58"/>
      <c r="AB7" s="6"/>
      <c r="AC7" s="362" t="str">
        <f>F9&amp;" "&amp;B9&amp;""&amp;"
Medline = "&amp;F6&amp;"
Embase = "&amp;F7&amp;"
Cochrane = "&amp;F8</f>
        <v>3464 Publications identified from electronic search
Medline = 491
Embase = 1499
Cochrane = 1474</v>
      </c>
      <c r="AD7" s="363"/>
      <c r="AE7" s="81"/>
      <c r="AF7" s="81"/>
      <c r="AG7" s="81"/>
      <c r="AH7" s="81"/>
      <c r="AI7" s="82"/>
      <c r="AJ7" s="82"/>
      <c r="AK7" s="81"/>
      <c r="AL7" s="368" t="str">
        <f>E9&amp;" "&amp;B9&amp;""&amp;"
Medline = "&amp;E6&amp;"
Embase = "&amp;E7&amp;"
Cochrane = "&amp;E8</f>
        <v>926 Publications identified from electronic search
Medline = 78
Embase = 456
Cochrane = 392</v>
      </c>
      <c r="AM7" s="369"/>
      <c r="AN7" s="81"/>
      <c r="AO7" s="81"/>
      <c r="AP7" s="81"/>
      <c r="AQ7" s="81"/>
      <c r="AR7" s="58"/>
    </row>
    <row r="8" spans="1:44" s="8" customFormat="1" ht="22.9" customHeight="1">
      <c r="A8" s="77"/>
      <c r="B8" s="12" t="s">
        <v>44</v>
      </c>
      <c r="C8" s="13">
        <f>551+551</f>
        <v>1102</v>
      </c>
      <c r="D8" s="14">
        <f>186+186</f>
        <v>372</v>
      </c>
      <c r="E8" s="13">
        <f>196+196</f>
        <v>392</v>
      </c>
      <c r="F8" s="14">
        <f t="shared" si="1"/>
        <v>1474</v>
      </c>
      <c r="G8" s="94">
        <f t="shared" si="0"/>
        <v>1866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V8" s="83"/>
      <c r="W8" s="83"/>
      <c r="X8" s="83"/>
      <c r="Y8" s="83"/>
      <c r="Z8" s="83"/>
      <c r="AA8" s="59"/>
      <c r="AB8" s="83"/>
      <c r="AC8" s="364"/>
      <c r="AD8" s="365"/>
      <c r="AE8" s="81"/>
      <c r="AF8" s="81"/>
      <c r="AG8" s="81"/>
      <c r="AH8" s="81"/>
      <c r="AI8" s="82"/>
      <c r="AJ8" s="82"/>
      <c r="AK8" s="81"/>
      <c r="AL8" s="370"/>
      <c r="AM8" s="371"/>
      <c r="AN8" s="81"/>
      <c r="AO8" s="81"/>
      <c r="AP8" s="81"/>
      <c r="AQ8" s="81"/>
      <c r="AR8" s="59"/>
    </row>
    <row r="9" spans="1:44" s="8" customFormat="1" ht="19.149999999999999" customHeight="1" thickBot="1">
      <c r="A9" s="77"/>
      <c r="B9" s="53" t="s">
        <v>45</v>
      </c>
      <c r="C9" s="15">
        <f>SUM(C6:C8)</f>
        <v>2658</v>
      </c>
      <c r="D9" s="108">
        <f>SUM(D6:D8)</f>
        <v>806</v>
      </c>
      <c r="E9" s="112">
        <f>SUM(E6:E8)</f>
        <v>926</v>
      </c>
      <c r="F9" s="105">
        <f t="shared" si="1"/>
        <v>3464</v>
      </c>
      <c r="G9" s="194">
        <f t="shared" si="0"/>
        <v>4390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V9" s="83"/>
      <c r="W9" s="83"/>
      <c r="X9" s="83"/>
      <c r="Y9" s="83"/>
      <c r="Z9" s="83"/>
      <c r="AA9" s="59"/>
      <c r="AB9" s="83"/>
      <c r="AC9" s="364"/>
      <c r="AD9" s="365"/>
      <c r="AE9" s="81"/>
      <c r="AF9" s="82"/>
      <c r="AG9" s="82"/>
      <c r="AH9" s="82"/>
      <c r="AI9" s="82"/>
      <c r="AJ9" s="82"/>
      <c r="AK9" s="81"/>
      <c r="AL9" s="370"/>
      <c r="AM9" s="371"/>
      <c r="AN9" s="81"/>
      <c r="AO9" s="82"/>
      <c r="AP9" s="82"/>
      <c r="AQ9" s="82"/>
      <c r="AR9" s="59"/>
    </row>
    <row r="10" spans="1:44" s="8" customFormat="1" ht="18" customHeight="1" thickBot="1">
      <c r="A10" s="77"/>
      <c r="B10" s="16" t="s">
        <v>15</v>
      </c>
      <c r="C10" s="13">
        <f>184+504</f>
        <v>688</v>
      </c>
      <c r="D10" s="14">
        <f>178+52</f>
        <v>230</v>
      </c>
      <c r="E10" s="13">
        <f>196</f>
        <v>196</v>
      </c>
      <c r="F10" s="14">
        <f t="shared" si="1"/>
        <v>918</v>
      </c>
      <c r="G10" s="94">
        <f t="shared" si="0"/>
        <v>1114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V10" s="83"/>
      <c r="W10" s="83"/>
      <c r="X10" s="83"/>
      <c r="Y10" s="83"/>
      <c r="Z10" s="83"/>
      <c r="AA10" s="59"/>
      <c r="AB10" s="83"/>
      <c r="AC10" s="366"/>
      <c r="AD10" s="367"/>
      <c r="AE10" s="84"/>
      <c r="AF10" s="315" t="str">
        <f>F10&amp;" "&amp;B10</f>
        <v>918 Duplicates</v>
      </c>
      <c r="AG10" s="319"/>
      <c r="AH10" s="316"/>
      <c r="AI10" s="82"/>
      <c r="AJ10" s="82"/>
      <c r="AK10" s="84"/>
      <c r="AL10" s="372"/>
      <c r="AM10" s="373"/>
      <c r="AN10" s="84"/>
      <c r="AO10" s="324" t="str">
        <f>E10&amp;" "&amp;B10</f>
        <v>196 Duplicates</v>
      </c>
      <c r="AP10" s="328"/>
      <c r="AQ10" s="325"/>
      <c r="AR10" s="59"/>
    </row>
    <row r="11" spans="1:44" s="8" customFormat="1" ht="18" customHeight="1">
      <c r="A11" s="77"/>
      <c r="B11" s="53" t="s">
        <v>46</v>
      </c>
      <c r="C11" s="15">
        <f>C9-C10</f>
        <v>1970</v>
      </c>
      <c r="D11" s="108">
        <f>D9-D10</f>
        <v>576</v>
      </c>
      <c r="E11" s="112">
        <f>E9-E10</f>
        <v>730</v>
      </c>
      <c r="F11" s="105">
        <f t="shared" si="1"/>
        <v>2546</v>
      </c>
      <c r="G11" s="194">
        <f t="shared" si="0"/>
        <v>3276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V11" s="83"/>
      <c r="W11" s="83"/>
      <c r="X11" s="83"/>
      <c r="Y11" s="83"/>
      <c r="Z11" s="83"/>
      <c r="AA11" s="59"/>
      <c r="AB11" s="83"/>
      <c r="AC11" s="82"/>
      <c r="AD11" s="82"/>
      <c r="AE11" s="84"/>
      <c r="AF11" s="320"/>
      <c r="AG11" s="321"/>
      <c r="AH11" s="322"/>
      <c r="AI11" s="82"/>
      <c r="AJ11" s="82"/>
      <c r="AK11" s="84"/>
      <c r="AL11" s="82"/>
      <c r="AM11" s="82"/>
      <c r="AN11" s="84"/>
      <c r="AO11" s="329"/>
      <c r="AP11" s="321"/>
      <c r="AQ11" s="330"/>
      <c r="AR11" s="59"/>
    </row>
    <row r="12" spans="1:44" s="8" customFormat="1" ht="18" customHeight="1">
      <c r="A12" s="77"/>
      <c r="B12" s="17" t="s">
        <v>47</v>
      </c>
      <c r="C12" s="18">
        <f>SUM(C13:C19)</f>
        <v>1809</v>
      </c>
      <c r="D12" s="19">
        <f>SUM(D13:D19)</f>
        <v>558</v>
      </c>
      <c r="E12" s="20">
        <f>SUM(E13:E19)</f>
        <v>707</v>
      </c>
      <c r="F12" s="19">
        <f t="shared" si="1"/>
        <v>2367</v>
      </c>
      <c r="G12" s="195">
        <f t="shared" si="0"/>
        <v>3074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V12" s="83"/>
      <c r="W12" s="83"/>
      <c r="X12" s="83"/>
      <c r="Y12" s="83"/>
      <c r="Z12" s="83"/>
      <c r="AA12" s="59"/>
      <c r="AB12" s="83"/>
      <c r="AC12" s="85"/>
      <c r="AD12" s="85"/>
      <c r="AE12" s="85"/>
      <c r="AF12" s="320"/>
      <c r="AG12" s="321"/>
      <c r="AH12" s="322"/>
      <c r="AI12" s="82"/>
      <c r="AJ12" s="82"/>
      <c r="AK12" s="85"/>
      <c r="AL12" s="85"/>
      <c r="AM12" s="85"/>
      <c r="AN12" s="85"/>
      <c r="AO12" s="329"/>
      <c r="AP12" s="321"/>
      <c r="AQ12" s="330"/>
      <c r="AR12" s="59"/>
    </row>
    <row r="13" spans="1:44" s="8" customFormat="1" ht="18" customHeight="1" thickBot="1">
      <c r="A13" s="77"/>
      <c r="B13" s="21" t="s">
        <v>11</v>
      </c>
      <c r="C13" s="22">
        <f>44+167+150+119+65</f>
        <v>545</v>
      </c>
      <c r="D13" s="11">
        <f>17+29+9+7+83</f>
        <v>145</v>
      </c>
      <c r="E13" s="10">
        <v>76</v>
      </c>
      <c r="F13" s="11">
        <f t="shared" si="1"/>
        <v>690</v>
      </c>
      <c r="G13" s="94">
        <f t="shared" si="0"/>
        <v>766</v>
      </c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V13" s="83"/>
      <c r="W13" s="83"/>
      <c r="X13" s="83"/>
      <c r="Y13" s="83"/>
      <c r="Z13" s="83"/>
      <c r="AA13" s="59"/>
      <c r="AB13" s="83"/>
      <c r="AC13" s="85"/>
      <c r="AD13" s="85"/>
      <c r="AE13" s="85"/>
      <c r="AF13" s="317"/>
      <c r="AG13" s="323"/>
      <c r="AH13" s="318"/>
      <c r="AI13" s="82"/>
      <c r="AJ13" s="82"/>
      <c r="AK13" s="85"/>
      <c r="AL13" s="85"/>
      <c r="AM13" s="85"/>
      <c r="AN13" s="85"/>
      <c r="AO13" s="326"/>
      <c r="AP13" s="331"/>
      <c r="AQ13" s="327"/>
      <c r="AR13" s="59"/>
    </row>
    <row r="14" spans="1:44" s="8" customFormat="1" ht="15.75" customHeight="1" thickBot="1">
      <c r="A14" s="77"/>
      <c r="B14" s="23" t="s">
        <v>48</v>
      </c>
      <c r="C14" s="24">
        <f>468+44</f>
        <v>512</v>
      </c>
      <c r="D14" s="25">
        <f>178+145</f>
        <v>323</v>
      </c>
      <c r="E14" s="26">
        <v>3</v>
      </c>
      <c r="F14" s="25">
        <f t="shared" si="1"/>
        <v>835</v>
      </c>
      <c r="G14" s="94">
        <f t="shared" si="0"/>
        <v>838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V14" s="83"/>
      <c r="W14" s="83"/>
      <c r="X14" s="83"/>
      <c r="Y14" s="83"/>
      <c r="Z14" s="83"/>
      <c r="AA14" s="59"/>
      <c r="AB14" s="83"/>
      <c r="AC14" s="85"/>
      <c r="AD14" s="85"/>
      <c r="AE14" s="85"/>
      <c r="AF14" s="84"/>
      <c r="AG14" s="84"/>
      <c r="AH14" s="84"/>
      <c r="AI14" s="82"/>
      <c r="AJ14" s="82"/>
      <c r="AK14" s="85"/>
      <c r="AL14" s="85"/>
      <c r="AM14" s="85"/>
      <c r="AN14" s="85"/>
      <c r="AO14" s="84"/>
      <c r="AP14" s="84"/>
      <c r="AQ14" s="84"/>
      <c r="AR14" s="59"/>
    </row>
    <row r="15" spans="1:44" s="8" customFormat="1" ht="19.899999999999999" customHeight="1">
      <c r="A15" s="77"/>
      <c r="B15" s="27" t="s">
        <v>13</v>
      </c>
      <c r="C15" s="24">
        <f>37+18</f>
        <v>55</v>
      </c>
      <c r="D15" s="25">
        <f>4+6</f>
        <v>10</v>
      </c>
      <c r="E15" s="26">
        <v>50</v>
      </c>
      <c r="F15" s="25">
        <f t="shared" si="1"/>
        <v>65</v>
      </c>
      <c r="G15" s="94">
        <f t="shared" si="0"/>
        <v>115</v>
      </c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V15" s="83"/>
      <c r="W15" s="83"/>
      <c r="X15" s="83"/>
      <c r="Y15" s="83"/>
      <c r="Z15" s="83"/>
      <c r="AA15" s="59"/>
      <c r="AB15" s="83"/>
      <c r="AC15" s="315" t="str">
        <f>F11&amp;" "&amp;B11&amp;""</f>
        <v>2546 Records selected for abstract review</v>
      </c>
      <c r="AD15" s="316"/>
      <c r="AE15" s="84"/>
      <c r="AF15" s="315" t="str">
        <f>F12&amp;" "&amp;B12&amp;"
"&amp;B13&amp;"                                                "&amp;F13&amp;" 
"&amp;B14&amp;"                      "&amp;F14&amp;" 
"&amp;B15&amp;"                                                  "&amp;F15&amp;"
 "&amp;B16&amp;"                                           "&amp;F16&amp;"
 "&amp;B17&amp;"                                                   "&amp;F17&amp;"
 "&amp;B18&amp;"                                                  "&amp;F18&amp;"
 "&amp;B19&amp;"                                                  "&amp;F19</f>
        <v>2367 Records rejected:
Population                                                690 
Intervention or Comparator                      835 
Outcomes                                                  65
 Study Design                                           680
 Duplicates                                                   72
 No abstract                                                  21
 Non-English                                                  4</v>
      </c>
      <c r="AG15" s="319"/>
      <c r="AH15" s="316"/>
      <c r="AI15" s="82"/>
      <c r="AJ15" s="82"/>
      <c r="AK15" s="84"/>
      <c r="AL15" s="324" t="str">
        <f>E11&amp;" "&amp;B11&amp;""</f>
        <v>730 Records selected for abstract review</v>
      </c>
      <c r="AM15" s="325"/>
      <c r="AN15" s="84"/>
      <c r="AO15" s="324" t="str">
        <f>E12&amp;" "&amp;B12&amp;"
"&amp;B13&amp;"                                                "&amp;E13&amp;" 
"&amp;B14&amp;"                     "&amp;E14&amp;" 
"&amp;B15&amp;"                                                    "&amp;E15&amp;"
 "&amp;B16&amp;"                                              "&amp;E16&amp;"
 "&amp;B17&amp;"                                               "&amp;E17&amp;"
 "&amp;B18&amp;"                                                  "&amp;E18&amp;"
 "&amp;B19&amp;"                                                  "&amp;E19</f>
        <v>707 Records rejected:
Population                                                76 
Intervention or Comparator                     3 
Outcomes                                                    50
 Study Design                                              34
 Duplicates                                               544
 No abstract                                                  0
 Non-English                                                  0</v>
      </c>
      <c r="AP15" s="328"/>
      <c r="AQ15" s="325"/>
      <c r="AR15" s="59"/>
    </row>
    <row r="16" spans="1:44" s="8" customFormat="1" ht="19.899999999999999" customHeight="1" thickBot="1">
      <c r="A16" s="77"/>
      <c r="B16" s="27" t="s">
        <v>49</v>
      </c>
      <c r="C16" s="24">
        <f>217+383</f>
        <v>600</v>
      </c>
      <c r="D16" s="25">
        <f>29+51</f>
        <v>80</v>
      </c>
      <c r="E16" s="26">
        <v>34</v>
      </c>
      <c r="F16" s="25">
        <f t="shared" si="1"/>
        <v>680</v>
      </c>
      <c r="G16" s="94">
        <f t="shared" si="0"/>
        <v>714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V16" s="83"/>
      <c r="W16" s="83"/>
      <c r="X16" s="83"/>
      <c r="Y16" s="83"/>
      <c r="Z16" s="83"/>
      <c r="AA16" s="59"/>
      <c r="AB16" s="83"/>
      <c r="AC16" s="317"/>
      <c r="AD16" s="318"/>
      <c r="AE16" s="84"/>
      <c r="AF16" s="320"/>
      <c r="AG16" s="321"/>
      <c r="AH16" s="322"/>
      <c r="AI16" s="82"/>
      <c r="AJ16" s="82"/>
      <c r="AK16" s="84"/>
      <c r="AL16" s="326"/>
      <c r="AM16" s="327"/>
      <c r="AN16" s="84"/>
      <c r="AO16" s="329"/>
      <c r="AP16" s="321"/>
      <c r="AQ16" s="330"/>
      <c r="AR16" s="59"/>
    </row>
    <row r="17" spans="1:44" s="8" customFormat="1" ht="19.899999999999999" customHeight="1">
      <c r="A17" s="77"/>
      <c r="B17" s="28" t="s">
        <v>15</v>
      </c>
      <c r="C17" s="86">
        <f>71+1</f>
        <v>72</v>
      </c>
      <c r="D17" s="29">
        <v>0</v>
      </c>
      <c r="E17" s="30">
        <v>544</v>
      </c>
      <c r="F17" s="29">
        <f t="shared" si="1"/>
        <v>72</v>
      </c>
      <c r="G17" s="86">
        <f t="shared" si="0"/>
        <v>616</v>
      </c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V17" s="83"/>
      <c r="W17" s="83"/>
      <c r="X17" s="83"/>
      <c r="Y17" s="83"/>
      <c r="Z17" s="83"/>
      <c r="AA17" s="59"/>
      <c r="AB17" s="83"/>
      <c r="AC17" s="81"/>
      <c r="AD17" s="81"/>
      <c r="AE17" s="81"/>
      <c r="AF17" s="320"/>
      <c r="AG17" s="321"/>
      <c r="AH17" s="322"/>
      <c r="AI17" s="82"/>
      <c r="AJ17" s="82"/>
      <c r="AK17" s="81"/>
      <c r="AL17" s="81"/>
      <c r="AM17" s="81"/>
      <c r="AN17" s="81"/>
      <c r="AO17" s="329"/>
      <c r="AP17" s="321"/>
      <c r="AQ17" s="330"/>
      <c r="AR17" s="59"/>
    </row>
    <row r="18" spans="1:44" s="8" customFormat="1" ht="19.899999999999999" customHeight="1">
      <c r="A18" s="77"/>
      <c r="B18" s="31" t="s">
        <v>50</v>
      </c>
      <c r="C18" s="32">
        <f>17+4</f>
        <v>21</v>
      </c>
      <c r="D18" s="33">
        <v>0</v>
      </c>
      <c r="E18" s="34">
        <v>0</v>
      </c>
      <c r="F18" s="33">
        <f t="shared" si="1"/>
        <v>21</v>
      </c>
      <c r="G18" s="86">
        <f t="shared" si="0"/>
        <v>21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V18" s="83"/>
      <c r="W18" s="83"/>
      <c r="X18" s="83"/>
      <c r="Y18" s="83"/>
      <c r="Z18" s="83"/>
      <c r="AA18" s="59"/>
      <c r="AB18" s="83"/>
      <c r="AC18" s="81"/>
      <c r="AD18" s="81"/>
      <c r="AE18" s="81"/>
      <c r="AF18" s="320"/>
      <c r="AG18" s="321"/>
      <c r="AH18" s="322"/>
      <c r="AI18" s="82"/>
      <c r="AJ18" s="82"/>
      <c r="AK18" s="81"/>
      <c r="AL18" s="81"/>
      <c r="AM18" s="81"/>
      <c r="AN18" s="81"/>
      <c r="AO18" s="329"/>
      <c r="AP18" s="321"/>
      <c r="AQ18" s="330"/>
      <c r="AR18" s="59"/>
    </row>
    <row r="19" spans="1:44" s="8" customFormat="1" ht="19.899999999999999" customHeight="1">
      <c r="A19" s="77"/>
      <c r="B19" s="35" t="s">
        <v>51</v>
      </c>
      <c r="C19" s="36">
        <v>4</v>
      </c>
      <c r="D19" s="37">
        <v>0</v>
      </c>
      <c r="E19" s="38">
        <v>0</v>
      </c>
      <c r="F19" s="37">
        <f t="shared" si="1"/>
        <v>4</v>
      </c>
      <c r="G19" s="86">
        <f t="shared" si="0"/>
        <v>4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V19" s="83"/>
      <c r="W19" s="83"/>
      <c r="X19" s="83"/>
      <c r="Y19" s="83"/>
      <c r="Z19" s="83"/>
      <c r="AA19" s="59"/>
      <c r="AB19" s="83"/>
      <c r="AC19" s="81"/>
      <c r="AD19" s="81"/>
      <c r="AE19" s="81"/>
      <c r="AF19" s="320"/>
      <c r="AG19" s="321"/>
      <c r="AH19" s="322"/>
      <c r="AI19" s="82"/>
      <c r="AJ19" s="82"/>
      <c r="AK19" s="81"/>
      <c r="AL19" s="81"/>
      <c r="AM19" s="81"/>
      <c r="AN19" s="81"/>
      <c r="AO19" s="329"/>
      <c r="AP19" s="321"/>
      <c r="AQ19" s="330"/>
      <c r="AR19" s="59"/>
    </row>
    <row r="20" spans="1:44" s="8" customFormat="1" ht="19.899999999999999" customHeight="1">
      <c r="A20" s="77"/>
      <c r="B20" s="53" t="s">
        <v>16</v>
      </c>
      <c r="C20" s="15">
        <f>C11-C12</f>
        <v>161</v>
      </c>
      <c r="D20" s="109">
        <f>D11-D12</f>
        <v>18</v>
      </c>
      <c r="E20" s="112">
        <f>E11-E12</f>
        <v>23</v>
      </c>
      <c r="F20" s="105">
        <f t="shared" si="1"/>
        <v>179</v>
      </c>
      <c r="G20" s="194">
        <f t="shared" si="0"/>
        <v>202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V20" s="83"/>
      <c r="W20" s="83"/>
      <c r="X20" s="83"/>
      <c r="Y20" s="83"/>
      <c r="Z20" s="83"/>
      <c r="AA20" s="59"/>
      <c r="AB20" s="83"/>
      <c r="AC20" s="81"/>
      <c r="AD20" s="81"/>
      <c r="AE20" s="81"/>
      <c r="AF20" s="320"/>
      <c r="AG20" s="321"/>
      <c r="AH20" s="322"/>
      <c r="AI20" s="82"/>
      <c r="AJ20" s="82"/>
      <c r="AK20" s="81"/>
      <c r="AL20" s="81"/>
      <c r="AM20" s="81"/>
      <c r="AN20" s="81"/>
      <c r="AO20" s="329"/>
      <c r="AP20" s="321"/>
      <c r="AQ20" s="330"/>
      <c r="AR20" s="59"/>
    </row>
    <row r="21" spans="1:44" s="8" customFormat="1" ht="19.899999999999999" customHeight="1" thickBot="1">
      <c r="A21" s="87"/>
      <c r="B21" s="39" t="s">
        <v>47</v>
      </c>
      <c r="C21" s="40">
        <f>SUM(C22:C26)</f>
        <v>139</v>
      </c>
      <c r="D21" s="19">
        <f>SUM(D22:D26)</f>
        <v>14</v>
      </c>
      <c r="E21" s="20">
        <f>SUM(E22:E26)</f>
        <v>23</v>
      </c>
      <c r="F21" s="19">
        <f t="shared" si="1"/>
        <v>153</v>
      </c>
      <c r="G21" s="195">
        <f t="shared" si="0"/>
        <v>176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V21" s="83"/>
      <c r="W21" s="83"/>
      <c r="X21" s="83"/>
      <c r="Y21" s="83"/>
      <c r="Z21" s="83"/>
      <c r="AA21" s="59"/>
      <c r="AB21" s="83"/>
      <c r="AC21" s="81"/>
      <c r="AD21" s="81"/>
      <c r="AE21" s="81"/>
      <c r="AF21" s="317"/>
      <c r="AG21" s="323"/>
      <c r="AH21" s="318"/>
      <c r="AI21" s="82"/>
      <c r="AJ21" s="82"/>
      <c r="AK21" s="81"/>
      <c r="AL21" s="81"/>
      <c r="AM21" s="81"/>
      <c r="AN21" s="81"/>
      <c r="AO21" s="326"/>
      <c r="AP21" s="331"/>
      <c r="AQ21" s="327"/>
      <c r="AR21" s="59"/>
    </row>
    <row r="22" spans="1:44" s="8" customFormat="1" ht="15.75" customHeight="1" thickBot="1">
      <c r="A22" s="87"/>
      <c r="B22" s="21" t="s">
        <v>11</v>
      </c>
      <c r="C22" s="25">
        <f>29+6</f>
        <v>35</v>
      </c>
      <c r="D22" s="25">
        <f>0+1</f>
        <v>1</v>
      </c>
      <c r="E22" s="26">
        <v>1</v>
      </c>
      <c r="F22" s="25">
        <f t="shared" si="1"/>
        <v>36</v>
      </c>
      <c r="G22" s="94">
        <f t="shared" si="0"/>
        <v>37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V22" s="83"/>
      <c r="W22" s="83"/>
      <c r="X22" s="83"/>
      <c r="Y22" s="83"/>
      <c r="Z22" s="83"/>
      <c r="AA22" s="59"/>
      <c r="AB22" s="83"/>
      <c r="AC22" s="82"/>
      <c r="AD22" s="82"/>
      <c r="AE22" s="88"/>
      <c r="AF22" s="84"/>
      <c r="AG22" s="84"/>
      <c r="AH22" s="84"/>
      <c r="AI22" s="82"/>
      <c r="AJ22" s="82"/>
      <c r="AK22" s="88"/>
      <c r="AL22" s="82"/>
      <c r="AM22" s="82"/>
      <c r="AN22" s="88"/>
      <c r="AO22" s="84"/>
      <c r="AP22" s="84"/>
      <c r="AQ22" s="84"/>
      <c r="AR22" s="59"/>
    </row>
    <row r="23" spans="1:44" s="8" customFormat="1" ht="15.75" customHeight="1">
      <c r="A23" s="87"/>
      <c r="B23" s="23" t="s">
        <v>48</v>
      </c>
      <c r="C23" s="25">
        <f>55+24+1</f>
        <v>80</v>
      </c>
      <c r="D23" s="25">
        <f>3+2</f>
        <v>5</v>
      </c>
      <c r="E23" s="26">
        <v>11</v>
      </c>
      <c r="F23" s="25">
        <f t="shared" si="1"/>
        <v>85</v>
      </c>
      <c r="G23" s="94">
        <f t="shared" si="0"/>
        <v>96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V23" s="83"/>
      <c r="W23" s="83"/>
      <c r="X23" s="83"/>
      <c r="Y23" s="83"/>
      <c r="Z23" s="83"/>
      <c r="AA23" s="59"/>
      <c r="AB23" s="83"/>
      <c r="AC23" s="288" t="str">
        <f>F20&amp;" "&amp;B20&amp;""</f>
        <v>179 Records selected for full text review</v>
      </c>
      <c r="AD23" s="290"/>
      <c r="AE23" s="84"/>
      <c r="AF23" s="345" t="str">
        <f>F21&amp;" "&amp;B21&amp;"
"&amp;B22&amp;"                                                  "&amp;F22&amp;" 
"&amp;B23&amp;"                      "&amp;F23&amp;" 
"&amp;B24&amp;"                                                    "&amp;F24&amp;"
 "&amp;B25&amp;"                                           "&amp;F25&amp;"
 "&amp;B26&amp;"                                                   "&amp;F26</f>
        <v>153 Records rejected:
Population                                                  36 
Intervention or Comparator                      85 
Outcomes                                                    6
 Study Design                                           26
 Duplicates                                                   0</v>
      </c>
      <c r="AG23" s="346"/>
      <c r="AH23" s="347"/>
      <c r="AI23" s="82"/>
      <c r="AJ23" s="82"/>
      <c r="AK23" s="84"/>
      <c r="AL23" s="301" t="str">
        <f>E20&amp;" "&amp;B20&amp;""</f>
        <v>23 Records selected for full text review</v>
      </c>
      <c r="AM23" s="303"/>
      <c r="AN23" s="84"/>
      <c r="AO23" s="354" t="str">
        <f>E21&amp;" "&amp;B21&amp;"
"&amp;B22&amp;"                                                  "&amp;E22&amp;" 
"&amp;B23&amp;"                       "&amp;E23&amp;" 
"&amp;B24&amp;"                                                    "&amp;E24&amp;"
 "&amp;B25&amp;"                                              "&amp;E25&amp;"
 "&amp;B26&amp;"                                                   "&amp;E26</f>
        <v>23 Records rejected:
Population                                                  1 
Intervention or Comparator                       11 
Outcomes                                                    0
 Study Design                                              11
 Duplicates                                                   0</v>
      </c>
      <c r="AP23" s="355"/>
      <c r="AQ23" s="356"/>
      <c r="AR23" s="59"/>
    </row>
    <row r="24" spans="1:44" s="8" customFormat="1" ht="15.4" customHeight="1" thickBot="1">
      <c r="A24" s="87"/>
      <c r="B24" s="27" t="s">
        <v>13</v>
      </c>
      <c r="C24" s="25">
        <f>0+5</f>
        <v>5</v>
      </c>
      <c r="D24" s="25">
        <f>1+0</f>
        <v>1</v>
      </c>
      <c r="E24" s="26">
        <v>0</v>
      </c>
      <c r="F24" s="25">
        <f t="shared" si="1"/>
        <v>6</v>
      </c>
      <c r="G24" s="94">
        <f t="shared" si="0"/>
        <v>6</v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V24" s="83"/>
      <c r="W24" s="83"/>
      <c r="X24" s="83"/>
      <c r="Y24" s="83"/>
      <c r="Z24" s="83"/>
      <c r="AA24" s="59"/>
      <c r="AB24" s="83"/>
      <c r="AC24" s="294"/>
      <c r="AD24" s="296"/>
      <c r="AE24" s="89"/>
      <c r="AF24" s="348"/>
      <c r="AG24" s="349"/>
      <c r="AH24" s="350"/>
      <c r="AI24" s="82"/>
      <c r="AJ24" s="82"/>
      <c r="AK24" s="89"/>
      <c r="AL24" s="306"/>
      <c r="AM24" s="308"/>
      <c r="AN24" s="89"/>
      <c r="AO24" s="357"/>
      <c r="AP24" s="349"/>
      <c r="AQ24" s="358"/>
      <c r="AR24" s="59"/>
    </row>
    <row r="25" spans="1:44" s="8" customFormat="1" ht="15.4" customHeight="1">
      <c r="A25" s="87"/>
      <c r="B25" s="27" t="s">
        <v>49</v>
      </c>
      <c r="C25" s="25">
        <f>1+18</f>
        <v>19</v>
      </c>
      <c r="D25" s="25">
        <f>6+1</f>
        <v>7</v>
      </c>
      <c r="E25" s="26">
        <v>11</v>
      </c>
      <c r="F25" s="25">
        <f t="shared" si="1"/>
        <v>26</v>
      </c>
      <c r="G25" s="94">
        <f t="shared" si="0"/>
        <v>37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V25" s="83"/>
      <c r="W25" s="83"/>
      <c r="X25" s="83"/>
      <c r="Y25" s="83"/>
      <c r="Z25" s="83"/>
      <c r="AA25" s="59"/>
      <c r="AB25" s="83"/>
      <c r="AC25" s="89"/>
      <c r="AD25" s="89"/>
      <c r="AE25" s="89"/>
      <c r="AF25" s="348"/>
      <c r="AG25" s="349"/>
      <c r="AH25" s="350"/>
      <c r="AI25" s="82"/>
      <c r="AJ25" s="82"/>
      <c r="AK25" s="89"/>
      <c r="AL25" s="89"/>
      <c r="AM25" s="89"/>
      <c r="AN25" s="89"/>
      <c r="AO25" s="357"/>
      <c r="AP25" s="349"/>
      <c r="AQ25" s="358"/>
      <c r="AR25" s="59"/>
    </row>
    <row r="26" spans="1:44" s="8" customFormat="1" ht="15.75" customHeight="1">
      <c r="A26" s="87"/>
      <c r="B26" s="28" t="s">
        <v>15</v>
      </c>
      <c r="C26" s="33">
        <f>0+0</f>
        <v>0</v>
      </c>
      <c r="D26" s="33">
        <f>0+0</f>
        <v>0</v>
      </c>
      <c r="E26" s="34">
        <v>0</v>
      </c>
      <c r="F26" s="33">
        <f t="shared" si="1"/>
        <v>0</v>
      </c>
      <c r="G26" s="86">
        <f t="shared" si="0"/>
        <v>0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V26" s="83"/>
      <c r="W26" s="83"/>
      <c r="X26" s="83"/>
      <c r="Y26" s="83"/>
      <c r="Z26" s="83"/>
      <c r="AA26" s="59"/>
      <c r="AB26" s="83"/>
      <c r="AC26" s="89"/>
      <c r="AD26" s="89"/>
      <c r="AE26" s="89"/>
      <c r="AF26" s="348"/>
      <c r="AG26" s="349"/>
      <c r="AH26" s="350"/>
      <c r="AI26" s="82"/>
      <c r="AJ26" s="82"/>
      <c r="AK26" s="89"/>
      <c r="AL26" s="89"/>
      <c r="AM26" s="89"/>
      <c r="AN26" s="89"/>
      <c r="AO26" s="357"/>
      <c r="AP26" s="349"/>
      <c r="AQ26" s="358"/>
      <c r="AR26" s="59"/>
    </row>
    <row r="27" spans="1:44" s="8" customFormat="1" ht="15.75" customHeight="1">
      <c r="A27" s="87"/>
      <c r="B27" s="53" t="s">
        <v>52</v>
      </c>
      <c r="C27" s="15">
        <f>C20-C21</f>
        <v>22</v>
      </c>
      <c r="D27" s="109">
        <f>D20-D21</f>
        <v>4</v>
      </c>
      <c r="E27" s="112">
        <f>E20-E21</f>
        <v>0</v>
      </c>
      <c r="F27" s="105">
        <f>C27+D27</f>
        <v>26</v>
      </c>
      <c r="G27" s="194">
        <f t="shared" si="0"/>
        <v>26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V27" s="83"/>
      <c r="W27" s="83"/>
      <c r="X27" s="83"/>
      <c r="Y27" s="83"/>
      <c r="Z27" s="83"/>
      <c r="AA27" s="59"/>
      <c r="AB27" s="83"/>
      <c r="AC27" s="89"/>
      <c r="AD27" s="89"/>
      <c r="AE27" s="89"/>
      <c r="AF27" s="348"/>
      <c r="AG27" s="349"/>
      <c r="AH27" s="350"/>
      <c r="AI27" s="82"/>
      <c r="AJ27" s="82"/>
      <c r="AK27" s="89"/>
      <c r="AL27" s="89"/>
      <c r="AM27" s="89"/>
      <c r="AN27" s="89"/>
      <c r="AO27" s="357"/>
      <c r="AP27" s="349"/>
      <c r="AQ27" s="358"/>
      <c r="AR27" s="59"/>
    </row>
    <row r="28" spans="1:44" s="8" customFormat="1" ht="15.75" customHeight="1">
      <c r="A28" s="87"/>
      <c r="B28" s="41" t="s">
        <v>53</v>
      </c>
      <c r="C28" s="13">
        <f>1+0</f>
        <v>1</v>
      </c>
      <c r="D28" s="42">
        <v>0</v>
      </c>
      <c r="E28" s="40">
        <v>1</v>
      </c>
      <c r="F28" s="42">
        <f t="shared" si="1"/>
        <v>1</v>
      </c>
      <c r="G28" s="195">
        <f t="shared" si="0"/>
        <v>2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V28" s="83"/>
      <c r="W28" s="83"/>
      <c r="X28" s="83"/>
      <c r="Y28" s="83"/>
      <c r="Z28" s="83"/>
      <c r="AA28" s="59"/>
      <c r="AB28" s="83"/>
      <c r="AC28" s="89"/>
      <c r="AD28" s="89"/>
      <c r="AE28" s="89"/>
      <c r="AF28" s="348"/>
      <c r="AG28" s="349"/>
      <c r="AH28" s="350"/>
      <c r="AI28" s="82"/>
      <c r="AJ28" s="82"/>
      <c r="AK28" s="89"/>
      <c r="AL28" s="89"/>
      <c r="AM28" s="89"/>
      <c r="AN28" s="89"/>
      <c r="AO28" s="357"/>
      <c r="AP28" s="349"/>
      <c r="AQ28" s="358"/>
      <c r="AR28" s="59"/>
    </row>
    <row r="29" spans="1:44" s="8" customFormat="1" ht="15.75" customHeight="1" thickBot="1">
      <c r="A29" s="87"/>
      <c r="B29" s="41" t="s">
        <v>54</v>
      </c>
      <c r="C29" s="43">
        <f>0+0</f>
        <v>0</v>
      </c>
      <c r="D29" s="42">
        <v>0</v>
      </c>
      <c r="E29" s="40">
        <v>0</v>
      </c>
      <c r="F29" s="42">
        <f t="shared" si="1"/>
        <v>0</v>
      </c>
      <c r="G29" s="195">
        <f t="shared" si="0"/>
        <v>0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V29" s="83"/>
      <c r="W29" s="83"/>
      <c r="X29" s="83"/>
      <c r="Y29" s="83"/>
      <c r="Z29" s="83"/>
      <c r="AA29" s="59"/>
      <c r="AB29" s="83"/>
      <c r="AC29" s="88"/>
      <c r="AD29" s="88"/>
      <c r="AE29" s="88"/>
      <c r="AF29" s="351"/>
      <c r="AG29" s="352"/>
      <c r="AH29" s="353"/>
      <c r="AI29" s="82"/>
      <c r="AJ29" s="82"/>
      <c r="AK29" s="88"/>
      <c r="AL29" s="88"/>
      <c r="AM29" s="88"/>
      <c r="AN29" s="88"/>
      <c r="AO29" s="359"/>
      <c r="AP29" s="360"/>
      <c r="AQ29" s="361"/>
      <c r="AR29" s="59"/>
    </row>
    <row r="30" spans="1:44" s="8" customFormat="1" ht="15.75" customHeight="1" thickBot="1">
      <c r="A30" s="87"/>
      <c r="B30" s="53" t="s">
        <v>55</v>
      </c>
      <c r="C30" s="44">
        <v>23</v>
      </c>
      <c r="D30" s="110">
        <v>4</v>
      </c>
      <c r="E30" s="113">
        <f>E27+E28+E29</f>
        <v>1</v>
      </c>
      <c r="F30" s="106">
        <f t="shared" si="1"/>
        <v>27</v>
      </c>
      <c r="G30" s="196">
        <f t="shared" si="0"/>
        <v>28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V30" s="6"/>
      <c r="W30" s="6"/>
      <c r="X30" s="6"/>
      <c r="Y30" s="6"/>
      <c r="Z30" s="6"/>
      <c r="AA30" s="58"/>
      <c r="AB30" s="6"/>
      <c r="AC30" s="84"/>
      <c r="AD30" s="84"/>
      <c r="AE30" s="84"/>
      <c r="AF30" s="84"/>
      <c r="AG30" s="84"/>
      <c r="AH30" s="84"/>
      <c r="AI30" s="82"/>
      <c r="AJ30" s="82"/>
      <c r="AK30" s="84"/>
      <c r="AL30" s="84"/>
      <c r="AM30" s="84"/>
      <c r="AN30" s="84"/>
      <c r="AO30" s="84"/>
      <c r="AP30" s="84"/>
      <c r="AQ30" s="84"/>
      <c r="AR30" s="58"/>
    </row>
    <row r="31" spans="1:44" s="8" customFormat="1" ht="15.4" customHeight="1">
      <c r="A31" s="87"/>
      <c r="B31" s="45" t="s">
        <v>56</v>
      </c>
      <c r="C31" s="46">
        <v>23</v>
      </c>
      <c r="D31" s="46">
        <v>4</v>
      </c>
      <c r="E31" s="46">
        <v>1</v>
      </c>
      <c r="F31" s="46">
        <f t="shared" si="1"/>
        <v>27</v>
      </c>
      <c r="G31" s="197">
        <f t="shared" si="0"/>
        <v>28</v>
      </c>
      <c r="AA31" s="60"/>
      <c r="AC31" s="284" t="str">
        <f>F27&amp;" "&amp;B27&amp;""</f>
        <v>26 Record(s) selected</v>
      </c>
      <c r="AD31" s="285"/>
      <c r="AE31" s="84"/>
      <c r="AF31" s="288" t="str">
        <f>"Supplementary search of grey literature yielded "&amp;SUM(F28:F29)&amp;" records"</f>
        <v>Supplementary search of grey literature yielded 1 records</v>
      </c>
      <c r="AG31" s="289"/>
      <c r="AH31" s="290"/>
      <c r="AI31" s="82"/>
      <c r="AJ31" s="82"/>
      <c r="AK31" s="84"/>
      <c r="AL31" s="297" t="str">
        <f>E27&amp;" "&amp;B27&amp;""</f>
        <v>0 Record(s) selected</v>
      </c>
      <c r="AM31" s="298"/>
      <c r="AN31" s="84"/>
      <c r="AO31" s="301" t="str">
        <f>"Supplementary search of grey literature yielded "&amp;SUM(E28:E29)&amp;" records"</f>
        <v>Supplementary search of grey literature yielded 1 records</v>
      </c>
      <c r="AP31" s="302"/>
      <c r="AQ31" s="303"/>
      <c r="AR31" s="60"/>
    </row>
    <row r="32" spans="1:44" s="8" customFormat="1" ht="15.4" customHeight="1" thickBot="1">
      <c r="A32" s="87"/>
      <c r="B32" s="47" t="s">
        <v>57</v>
      </c>
      <c r="C32" s="48">
        <v>7</v>
      </c>
      <c r="D32" s="48">
        <v>2</v>
      </c>
      <c r="E32" s="48">
        <v>1</v>
      </c>
      <c r="F32" s="48">
        <f t="shared" si="1"/>
        <v>9</v>
      </c>
      <c r="G32" s="197">
        <f t="shared" si="0"/>
        <v>10</v>
      </c>
      <c r="AA32" s="60"/>
      <c r="AC32" s="286"/>
      <c r="AD32" s="287"/>
      <c r="AE32" s="88"/>
      <c r="AF32" s="291"/>
      <c r="AG32" s="292"/>
      <c r="AH32" s="293"/>
      <c r="AI32" s="82"/>
      <c r="AJ32" s="82"/>
      <c r="AK32" s="88"/>
      <c r="AL32" s="299"/>
      <c r="AM32" s="300"/>
      <c r="AN32" s="88"/>
      <c r="AO32" s="304"/>
      <c r="AP32" s="292"/>
      <c r="AQ32" s="305"/>
      <c r="AR32" s="60"/>
    </row>
    <row r="33" spans="1:44" s="8" customFormat="1" ht="15.6">
      <c r="A33" s="87"/>
      <c r="B33" s="45" t="s">
        <v>58</v>
      </c>
      <c r="C33" s="46">
        <v>23</v>
      </c>
      <c r="D33" s="46">
        <f>C31+D31</f>
        <v>27</v>
      </c>
      <c r="E33" s="46">
        <f>C31+D31+E31</f>
        <v>28</v>
      </c>
      <c r="F33" s="46"/>
      <c r="G33" s="197">
        <f t="shared" si="0"/>
        <v>28</v>
      </c>
      <c r="AA33" s="60"/>
      <c r="AC33" s="84"/>
      <c r="AD33" s="84"/>
      <c r="AE33" s="84"/>
      <c r="AF33" s="291"/>
      <c r="AG33" s="292"/>
      <c r="AH33" s="293"/>
      <c r="AI33" s="82"/>
      <c r="AJ33" s="82"/>
      <c r="AK33" s="84"/>
      <c r="AL33" s="84"/>
      <c r="AM33" s="84"/>
      <c r="AN33" s="84"/>
      <c r="AO33" s="304"/>
      <c r="AP33" s="292"/>
      <c r="AQ33" s="305"/>
      <c r="AR33" s="60"/>
    </row>
    <row r="34" spans="1:44" s="8" customFormat="1" ht="15.4" customHeight="1">
      <c r="A34" s="87"/>
      <c r="B34" s="47" t="s">
        <v>59</v>
      </c>
      <c r="C34" s="48">
        <v>7</v>
      </c>
      <c r="D34" s="48">
        <f>C32+D32</f>
        <v>9</v>
      </c>
      <c r="E34" s="48">
        <f>C32+D32+E32</f>
        <v>10</v>
      </c>
      <c r="F34" s="48"/>
      <c r="G34" s="197">
        <f t="shared" si="0"/>
        <v>10</v>
      </c>
      <c r="AA34" s="60"/>
      <c r="AC34" s="85"/>
      <c r="AD34" s="85"/>
      <c r="AE34" s="85"/>
      <c r="AF34" s="291"/>
      <c r="AG34" s="292"/>
      <c r="AH34" s="293"/>
      <c r="AI34" s="82"/>
      <c r="AJ34" s="82"/>
      <c r="AK34" s="85"/>
      <c r="AL34" s="85"/>
      <c r="AM34" s="85"/>
      <c r="AN34" s="85"/>
      <c r="AO34" s="304"/>
      <c r="AP34" s="292"/>
      <c r="AQ34" s="305"/>
      <c r="AR34" s="60"/>
    </row>
    <row r="35" spans="1:44" s="8" customFormat="1" ht="15" customHeight="1">
      <c r="A35" s="87"/>
      <c r="B35" s="4" t="s">
        <v>60</v>
      </c>
      <c r="F35" s="90"/>
      <c r="G35" s="90"/>
      <c r="AA35" s="60"/>
      <c r="AC35" s="85"/>
      <c r="AD35" s="85"/>
      <c r="AE35" s="85"/>
      <c r="AF35" s="291"/>
      <c r="AG35" s="292"/>
      <c r="AH35" s="293"/>
      <c r="AI35" s="91"/>
      <c r="AJ35" s="91"/>
      <c r="AK35" s="85"/>
      <c r="AL35" s="85"/>
      <c r="AM35" s="85"/>
      <c r="AN35" s="85"/>
      <c r="AO35" s="304"/>
      <c r="AP35" s="292"/>
      <c r="AQ35" s="305"/>
      <c r="AR35" s="60"/>
    </row>
    <row r="36" spans="1:44" s="8" customFormat="1" ht="15.75" customHeight="1" thickBot="1">
      <c r="A36" s="87"/>
      <c r="B36" s="8" t="s">
        <v>61</v>
      </c>
      <c r="AA36" s="60"/>
      <c r="AC36" s="88"/>
      <c r="AD36" s="88"/>
      <c r="AE36" s="88"/>
      <c r="AF36" s="294"/>
      <c r="AG36" s="295"/>
      <c r="AH36" s="296"/>
      <c r="AI36" s="91"/>
      <c r="AJ36" s="91"/>
      <c r="AK36" s="88"/>
      <c r="AL36" s="88"/>
      <c r="AM36" s="88"/>
      <c r="AN36" s="88"/>
      <c r="AO36" s="306"/>
      <c r="AP36" s="307"/>
      <c r="AQ36" s="308"/>
      <c r="AR36" s="60"/>
    </row>
    <row r="37" spans="1:44" ht="16.149999999999999" thickBot="1">
      <c r="A37" s="8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60"/>
      <c r="AB37" s="8"/>
      <c r="AC37" s="88"/>
      <c r="AD37" s="88"/>
      <c r="AE37" s="88"/>
      <c r="AF37" s="82"/>
      <c r="AG37" s="82"/>
      <c r="AH37" s="82"/>
      <c r="AI37" s="92"/>
      <c r="AJ37" s="92"/>
      <c r="AK37" s="88"/>
      <c r="AL37" s="88"/>
      <c r="AM37" s="88"/>
      <c r="AN37" s="88"/>
      <c r="AO37" s="82"/>
      <c r="AP37" s="82"/>
      <c r="AQ37" s="82"/>
      <c r="AR37" s="60"/>
    </row>
    <row r="38" spans="1:44" s="50" customFormat="1" ht="15.4" customHeight="1">
      <c r="A38" s="68"/>
      <c r="B38" s="49"/>
      <c r="C38" s="49"/>
      <c r="D38" s="49"/>
      <c r="E38" s="49"/>
      <c r="F38" s="49"/>
      <c r="G38" s="49"/>
      <c r="AA38" s="61"/>
      <c r="AC38" s="315" t="str">
        <f>F31&amp;" "&amp;B31&amp;" from "&amp;F32&amp;" "&amp;B32</f>
        <v>27 Record(s) selected for extraction from 9 Original study(ies)</v>
      </c>
      <c r="AD38" s="316"/>
      <c r="AE38" s="82"/>
      <c r="AF38" s="82"/>
      <c r="AG38" s="82"/>
      <c r="AH38" s="82"/>
      <c r="AI38" s="92"/>
      <c r="AJ38" s="92"/>
      <c r="AK38" s="82"/>
      <c r="AL38" s="324" t="str">
        <f>E31&amp;" "&amp;B31&amp;" from "&amp;E32&amp;" "&amp;B32</f>
        <v>1 Record(s) selected for extraction from 1 Original study(ies)</v>
      </c>
      <c r="AM38" s="325"/>
      <c r="AN38" s="82"/>
      <c r="AO38" s="82"/>
      <c r="AP38" s="82"/>
      <c r="AQ38" s="82"/>
      <c r="AR38" s="62"/>
    </row>
    <row r="39" spans="1:44">
      <c r="A39" s="68"/>
      <c r="B39" s="49"/>
      <c r="C39" s="49"/>
      <c r="D39" s="49"/>
      <c r="E39" s="49"/>
      <c r="F39" s="49"/>
      <c r="G39" s="49"/>
      <c r="AA39" s="62"/>
      <c r="AC39" s="320"/>
      <c r="AD39" s="322"/>
      <c r="AE39" s="82"/>
      <c r="AF39" s="85"/>
      <c r="AG39" s="85"/>
      <c r="AH39" s="85"/>
      <c r="AI39" s="93"/>
      <c r="AJ39" s="93"/>
      <c r="AK39" s="82"/>
      <c r="AL39" s="329"/>
      <c r="AM39" s="330"/>
      <c r="AN39" s="82"/>
      <c r="AO39" s="85"/>
      <c r="AP39" s="85"/>
      <c r="AQ39" s="85"/>
      <c r="AR39" s="62"/>
    </row>
    <row r="40" spans="1:44" ht="15.75" customHeight="1" thickBot="1">
      <c r="A40" s="68"/>
      <c r="B40" s="49"/>
      <c r="C40" s="49"/>
      <c r="D40" s="49"/>
      <c r="E40" s="49"/>
      <c r="F40" s="49"/>
      <c r="G40" s="49"/>
      <c r="AA40" s="62"/>
      <c r="AC40" s="317"/>
      <c r="AD40" s="318"/>
      <c r="AE40" s="85"/>
      <c r="AF40" s="85"/>
      <c r="AG40" s="85"/>
      <c r="AH40" s="85"/>
      <c r="AI40" s="93"/>
      <c r="AJ40" s="93"/>
      <c r="AK40" s="85"/>
      <c r="AL40" s="326"/>
      <c r="AM40" s="327"/>
      <c r="AN40" s="85"/>
      <c r="AO40" s="85"/>
      <c r="AP40" s="85"/>
      <c r="AQ40" s="85"/>
      <c r="AR40" s="62"/>
    </row>
    <row r="41" spans="1:44" s="8" customFormat="1" ht="15.75" customHeight="1">
      <c r="A41" s="68"/>
      <c r="B41" s="49"/>
      <c r="C41" s="49"/>
      <c r="D41" s="49"/>
      <c r="E41" s="49"/>
      <c r="F41" s="49"/>
      <c r="G41" s="4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V41" s="3"/>
      <c r="W41" s="3"/>
      <c r="X41" s="3"/>
      <c r="Y41" s="3"/>
      <c r="Z41" s="3"/>
      <c r="AA41" s="62"/>
      <c r="AB41" s="3"/>
      <c r="AC41" s="85"/>
      <c r="AD41" s="85"/>
      <c r="AE41" s="85"/>
      <c r="AF41" s="84"/>
      <c r="AG41" s="84"/>
      <c r="AH41" s="84"/>
      <c r="AI41" s="93"/>
      <c r="AJ41" s="93"/>
      <c r="AK41" s="85"/>
      <c r="AL41" s="85"/>
      <c r="AM41" s="85"/>
      <c r="AN41" s="85"/>
      <c r="AO41" s="84"/>
      <c r="AP41" s="84"/>
      <c r="AQ41" s="84"/>
      <c r="AR41" s="62"/>
    </row>
    <row r="42" spans="1:44" s="8" customFormat="1" ht="15.75" customHeight="1" thickBot="1">
      <c r="A42" s="68"/>
      <c r="B42" s="49"/>
      <c r="C42" s="49"/>
      <c r="D42" s="49"/>
      <c r="E42" s="49"/>
      <c r="F42" s="49"/>
      <c r="G42" s="4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3"/>
      <c r="W42" s="3"/>
      <c r="X42" s="3"/>
      <c r="Y42" s="3"/>
      <c r="Z42" s="3"/>
      <c r="AA42" s="62"/>
      <c r="AB42" s="3"/>
      <c r="AC42" s="85"/>
      <c r="AD42" s="85"/>
      <c r="AE42" s="85"/>
      <c r="AF42" s="84"/>
      <c r="AG42" s="84"/>
      <c r="AH42" s="84"/>
      <c r="AI42" s="93"/>
      <c r="AJ42" s="93"/>
      <c r="AK42" s="85"/>
      <c r="AL42" s="85"/>
      <c r="AM42" s="85"/>
      <c r="AN42" s="85"/>
      <c r="AO42" s="84"/>
      <c r="AP42" s="84"/>
      <c r="AQ42" s="84"/>
      <c r="AR42" s="62"/>
    </row>
    <row r="43" spans="1:44" s="8" customFormat="1" ht="15.75" customHeight="1">
      <c r="A43" s="68"/>
      <c r="B43" s="49"/>
      <c r="C43" s="49"/>
      <c r="D43" s="49"/>
      <c r="E43" s="49"/>
      <c r="F43" s="49"/>
      <c r="G43" s="4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V43" s="3"/>
      <c r="W43" s="3"/>
      <c r="X43" s="3"/>
      <c r="Y43" s="3"/>
      <c r="Z43" s="3"/>
      <c r="AA43" s="62"/>
      <c r="AB43" s="3"/>
      <c r="AC43" s="85"/>
      <c r="AD43" s="85"/>
      <c r="AE43" s="85"/>
      <c r="AF43" s="84"/>
      <c r="AG43" s="315" t="str">
        <f>E33&amp;" "&amp;B31&amp;" from "&amp;E34&amp;" "&amp;B32</f>
        <v>28 Record(s) selected for extraction from 10 Original study(ies)</v>
      </c>
      <c r="AH43" s="319"/>
      <c r="AI43" s="316"/>
      <c r="AJ43" s="93"/>
      <c r="AK43" s="85"/>
      <c r="AL43" s="85"/>
      <c r="AM43" s="85"/>
      <c r="AN43" s="85"/>
      <c r="AO43" s="84"/>
      <c r="AP43" s="84"/>
      <c r="AQ43" s="84"/>
      <c r="AR43" s="62"/>
    </row>
    <row r="44" spans="1:44" s="8" customFormat="1" ht="15.75" customHeight="1">
      <c r="A44" s="68"/>
      <c r="B44" s="49"/>
      <c r="C44" s="49"/>
      <c r="D44" s="49"/>
      <c r="E44" s="49"/>
      <c r="F44" s="49"/>
      <c r="G44" s="4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V44" s="3"/>
      <c r="W44" s="3"/>
      <c r="X44" s="3"/>
      <c r="Y44" s="3"/>
      <c r="Z44" s="3"/>
      <c r="AA44" s="62"/>
      <c r="AB44" s="3"/>
      <c r="AC44" s="85"/>
      <c r="AD44" s="85"/>
      <c r="AE44" s="85"/>
      <c r="AF44" s="84"/>
      <c r="AG44" s="320"/>
      <c r="AH44" s="321"/>
      <c r="AI44" s="322"/>
      <c r="AJ44" s="93"/>
      <c r="AK44" s="85"/>
      <c r="AL44" s="85"/>
      <c r="AM44" s="85"/>
      <c r="AN44" s="85"/>
      <c r="AO44" s="84"/>
      <c r="AP44" s="84"/>
      <c r="AQ44" s="84"/>
      <c r="AR44" s="62"/>
    </row>
    <row r="45" spans="1:44" s="8" customFormat="1" ht="15.75" customHeight="1" thickBot="1">
      <c r="A45" s="68"/>
      <c r="B45" s="49"/>
      <c r="C45" s="49"/>
      <c r="D45" s="49"/>
      <c r="E45" s="49"/>
      <c r="F45" s="49"/>
      <c r="G45" s="4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V45" s="3"/>
      <c r="W45" s="3"/>
      <c r="X45" s="3"/>
      <c r="Y45" s="3"/>
      <c r="Z45" s="3"/>
      <c r="AA45" s="62"/>
      <c r="AB45" s="3"/>
      <c r="AC45" s="85"/>
      <c r="AD45" s="85"/>
      <c r="AE45" s="85"/>
      <c r="AF45" s="85"/>
      <c r="AG45" s="317"/>
      <c r="AH45" s="323"/>
      <c r="AI45" s="318"/>
      <c r="AJ45" s="93"/>
      <c r="AK45" s="85"/>
      <c r="AL45" s="85"/>
      <c r="AM45" s="85"/>
      <c r="AN45" s="85"/>
      <c r="AO45" s="85"/>
      <c r="AP45" s="85"/>
      <c r="AQ45" s="85"/>
      <c r="AR45" s="62"/>
    </row>
    <row r="46" spans="1:44" s="8" customFormat="1" ht="15.75" customHeight="1">
      <c r="A46" s="68"/>
      <c r="B46" s="49"/>
      <c r="C46" s="49"/>
      <c r="D46" s="49"/>
      <c r="E46" s="49"/>
      <c r="F46" s="49"/>
      <c r="G46" s="4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V46" s="3"/>
      <c r="W46" s="3"/>
      <c r="X46" s="3"/>
      <c r="Y46" s="3"/>
      <c r="Z46" s="3"/>
      <c r="AA46" s="62"/>
      <c r="AB46" s="3"/>
      <c r="AR46" s="62"/>
    </row>
    <row r="47" spans="1:44" s="8" customFormat="1" ht="15.75" customHeight="1">
      <c r="A47" s="68"/>
      <c r="B47" s="49"/>
      <c r="C47" s="49"/>
      <c r="D47" s="49"/>
      <c r="E47" s="49"/>
      <c r="F47" s="49"/>
      <c r="G47" s="4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V47" s="3"/>
      <c r="W47" s="3"/>
      <c r="X47" s="3"/>
      <c r="Y47" s="3"/>
      <c r="Z47" s="3"/>
      <c r="AA47" s="62"/>
      <c r="AB47" s="3"/>
      <c r="AR47" s="62"/>
    </row>
    <row r="48" spans="1:44" s="8" customFormat="1" ht="15.75" customHeight="1">
      <c r="A48" s="68"/>
      <c r="B48" s="49"/>
      <c r="C48" s="49"/>
      <c r="D48" s="49"/>
      <c r="E48" s="49"/>
      <c r="F48" s="49"/>
      <c r="G48" s="4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V48" s="3"/>
      <c r="W48" s="3"/>
      <c r="X48" s="3"/>
      <c r="Y48" s="3"/>
      <c r="Z48" s="3"/>
      <c r="AA48" s="62"/>
      <c r="AB48" s="3"/>
      <c r="AR48" s="62"/>
    </row>
    <row r="49" spans="1:44" s="8" customFormat="1" ht="15.75" customHeight="1">
      <c r="A49" s="68"/>
      <c r="B49" s="49"/>
      <c r="C49" s="49"/>
      <c r="D49" s="49"/>
      <c r="E49" s="49"/>
      <c r="F49" s="49"/>
      <c r="G49" s="4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V49" s="3"/>
      <c r="W49" s="3"/>
      <c r="X49" s="3"/>
      <c r="Y49" s="3"/>
      <c r="Z49" s="3"/>
      <c r="AA49" s="62"/>
      <c r="AB49" s="3"/>
      <c r="AR49" s="62"/>
    </row>
    <row r="50" spans="1:44" s="8" customFormat="1" ht="15.75" customHeight="1">
      <c r="A50" s="68"/>
      <c r="B50" s="49"/>
      <c r="C50" s="49"/>
      <c r="D50" s="49"/>
      <c r="E50" s="49"/>
      <c r="F50" s="49"/>
      <c r="G50" s="4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V50" s="3"/>
      <c r="W50" s="3"/>
      <c r="X50" s="3"/>
      <c r="Y50" s="3"/>
      <c r="Z50" s="3"/>
      <c r="AA50" s="62"/>
      <c r="AB50" s="3"/>
      <c r="AR50" s="62"/>
    </row>
    <row r="51" spans="1:44">
      <c r="A51" s="68"/>
      <c r="B51" s="49"/>
      <c r="C51" s="49"/>
      <c r="D51" s="49"/>
      <c r="E51" s="49"/>
      <c r="F51" s="49"/>
      <c r="G51" s="49"/>
      <c r="I51" s="69"/>
      <c r="J51" s="69"/>
      <c r="K51" s="69"/>
      <c r="L51" s="69"/>
      <c r="M51" s="70"/>
      <c r="N51" s="70"/>
      <c r="O51" s="70"/>
      <c r="P51" s="70"/>
      <c r="Q51" s="70"/>
      <c r="R51" s="70"/>
      <c r="S51" s="70"/>
      <c r="T51" s="70"/>
      <c r="V51" s="70"/>
      <c r="W51" s="70"/>
      <c r="X51" s="70"/>
      <c r="Y51" s="70"/>
      <c r="Z51" s="70"/>
      <c r="AA51" s="54"/>
      <c r="AB51" s="70"/>
      <c r="AR51" s="62"/>
    </row>
    <row r="52" spans="1:44" s="4" customFormat="1" ht="22.15" customHeight="1">
      <c r="A52" s="74"/>
      <c r="B52" s="3"/>
      <c r="C52" s="3"/>
      <c r="D52" s="3"/>
      <c r="E52" s="3"/>
      <c r="F52" s="3"/>
      <c r="G52" s="3"/>
      <c r="H52" s="75"/>
      <c r="I52" s="75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V52" s="76"/>
      <c r="W52" s="76"/>
      <c r="X52" s="76"/>
      <c r="Y52" s="76"/>
      <c r="Z52" s="76"/>
      <c r="AA52" s="56"/>
      <c r="AB52" s="76"/>
      <c r="AR52" s="60"/>
    </row>
    <row r="53" spans="1:44" s="4" customFormat="1" ht="22.15" customHeight="1">
      <c r="A53" s="71" t="s">
        <v>27</v>
      </c>
      <c r="B53" s="72"/>
      <c r="C53" s="72"/>
      <c r="D53" s="72"/>
      <c r="E53" s="72"/>
      <c r="F53" s="72"/>
      <c r="G53" s="72"/>
      <c r="H53" s="72"/>
      <c r="I53" s="7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10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55"/>
    </row>
    <row r="54" spans="1:44" s="4" customFormat="1" ht="22.15" customHeight="1">
      <c r="A54" s="74"/>
      <c r="B54" s="49"/>
      <c r="C54" s="49"/>
      <c r="D54" s="49"/>
      <c r="E54" s="49"/>
      <c r="F54" s="49"/>
      <c r="G54" s="49"/>
      <c r="H54" s="75"/>
      <c r="I54" s="75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56"/>
      <c r="AB54" s="76"/>
      <c r="AC54" s="5" t="s">
        <v>37</v>
      </c>
      <c r="AR54" s="60"/>
    </row>
    <row r="55" spans="1:44" s="8" customFormat="1" ht="26.65" customHeight="1">
      <c r="A55" s="77"/>
      <c r="B55" s="72"/>
      <c r="C55" s="72"/>
      <c r="D55" s="72"/>
      <c r="E55" s="72"/>
      <c r="F55" s="72"/>
      <c r="G55" s="72"/>
      <c r="H55" s="78"/>
      <c r="I55" s="79"/>
      <c r="J55" s="79"/>
      <c r="K55" s="79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57"/>
      <c r="AB55" s="80"/>
      <c r="AR55" s="60"/>
    </row>
    <row r="56" spans="1:44" s="8" customFormat="1" ht="15.75" customHeight="1">
      <c r="A56" s="77"/>
      <c r="B56" s="75"/>
      <c r="C56" s="75"/>
      <c r="D56" s="75"/>
      <c r="E56" s="75"/>
      <c r="F56" s="75"/>
      <c r="G56" s="7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58"/>
      <c r="AB56" s="6"/>
      <c r="AR56" s="58"/>
    </row>
    <row r="57" spans="1:44" s="8" customFormat="1" ht="38.450000000000003" customHeight="1">
      <c r="A57" s="77"/>
      <c r="B57" s="6"/>
      <c r="C57" s="7" t="s">
        <v>38</v>
      </c>
      <c r="D57" s="107" t="s">
        <v>39</v>
      </c>
      <c r="E57" s="111" t="s">
        <v>40</v>
      </c>
      <c r="F57" s="104" t="s">
        <v>62</v>
      </c>
      <c r="G57" s="19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58"/>
      <c r="AB57" s="6"/>
      <c r="AR57" s="58"/>
    </row>
    <row r="58" spans="1:44" s="8" customFormat="1" ht="19.149999999999999" customHeight="1" thickBot="1">
      <c r="A58" s="77"/>
      <c r="B58" s="9" t="s">
        <v>63</v>
      </c>
      <c r="C58" s="10">
        <v>1187</v>
      </c>
      <c r="D58" s="11">
        <v>402</v>
      </c>
      <c r="E58" s="10">
        <v>484</v>
      </c>
      <c r="F58" s="11">
        <f>C58+D58</f>
        <v>1589</v>
      </c>
      <c r="G58" s="94">
        <f>F58+E58</f>
        <v>2073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59"/>
      <c r="AB58" s="83"/>
      <c r="AR58" s="59"/>
    </row>
    <row r="59" spans="1:44" s="8" customFormat="1" ht="19.149999999999999" customHeight="1">
      <c r="A59" s="77"/>
      <c r="B59" s="12" t="s">
        <v>64</v>
      </c>
      <c r="C59" s="13">
        <v>3556</v>
      </c>
      <c r="D59" s="14">
        <v>1671</v>
      </c>
      <c r="E59" s="13">
        <v>2083</v>
      </c>
      <c r="F59" s="14">
        <f t="shared" ref="F59:F84" si="2">C59+D59</f>
        <v>5227</v>
      </c>
      <c r="G59" s="94">
        <f t="shared" ref="G59:G84" si="3">F59+E59</f>
        <v>7310</v>
      </c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59"/>
      <c r="AB59" s="83"/>
      <c r="AC59" s="333" t="str">
        <f>F61&amp;" "&amp;B61&amp;""&amp;"
Medline = "&amp;F58&amp;"
Embase = "&amp;F59&amp;"
Cochrane = "&amp;F60</f>
        <v>7454 Publications identified from electronic search
Medline = 1589
Embase = 5227
Cochrane = 638</v>
      </c>
      <c r="AD59" s="334"/>
      <c r="AE59" s="81"/>
      <c r="AF59" s="81"/>
      <c r="AG59" s="81"/>
      <c r="AH59" s="81"/>
      <c r="AI59" s="82"/>
      <c r="AJ59" s="82"/>
      <c r="AK59" s="81"/>
      <c r="AL59" s="339" t="str">
        <f>E61&amp;" "&amp;B61&amp;""&amp;"
Medline = "&amp;E58&amp;"
Embase = "&amp;E59&amp;"
Cochrane = "&amp;E60</f>
        <v>2755 Publications identified from electronic search
Medline = 484
Embase = 2083
Cochrane = 188</v>
      </c>
      <c r="AM59" s="340"/>
      <c r="AN59" s="81"/>
      <c r="AO59" s="81"/>
      <c r="AP59" s="81"/>
      <c r="AQ59" s="81"/>
      <c r="AR59" s="59"/>
    </row>
    <row r="60" spans="1:44" s="8" customFormat="1" ht="19.149999999999999" customHeight="1">
      <c r="A60" s="77"/>
      <c r="B60" s="12" t="s">
        <v>65</v>
      </c>
      <c r="C60" s="13">
        <v>463</v>
      </c>
      <c r="D60" s="14">
        <v>175</v>
      </c>
      <c r="E60" s="13">
        <v>188</v>
      </c>
      <c r="F60" s="14">
        <f t="shared" si="2"/>
        <v>638</v>
      </c>
      <c r="G60" s="94">
        <f t="shared" si="3"/>
        <v>826</v>
      </c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59"/>
      <c r="AB60" s="83"/>
      <c r="AC60" s="335"/>
      <c r="AD60" s="336"/>
      <c r="AE60" s="81"/>
      <c r="AF60" s="81"/>
      <c r="AG60" s="81"/>
      <c r="AH60" s="81"/>
      <c r="AI60" s="82"/>
      <c r="AJ60" s="82"/>
      <c r="AK60" s="81"/>
      <c r="AL60" s="341"/>
      <c r="AM60" s="342"/>
      <c r="AN60" s="81"/>
      <c r="AO60" s="81"/>
      <c r="AP60" s="81"/>
      <c r="AQ60" s="81"/>
      <c r="AR60" s="59"/>
    </row>
    <row r="61" spans="1:44" s="8" customFormat="1" ht="19.149999999999999" customHeight="1" thickBot="1">
      <c r="A61" s="77"/>
      <c r="B61" s="53" t="s">
        <v>45</v>
      </c>
      <c r="C61" s="15">
        <f>SUM(C58:C60)</f>
        <v>5206</v>
      </c>
      <c r="D61" s="108">
        <f>SUM(D58:D60)</f>
        <v>2248</v>
      </c>
      <c r="E61" s="112">
        <f>SUM(E58:E60)</f>
        <v>2755</v>
      </c>
      <c r="F61" s="105">
        <f t="shared" si="2"/>
        <v>7454</v>
      </c>
      <c r="G61" s="194">
        <f t="shared" si="3"/>
        <v>10209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59"/>
      <c r="AB61" s="83"/>
      <c r="AC61" s="335"/>
      <c r="AD61" s="336"/>
      <c r="AE61" s="81"/>
      <c r="AF61" s="82"/>
      <c r="AG61" s="82"/>
      <c r="AH61" s="82"/>
      <c r="AI61" s="82"/>
      <c r="AJ61" s="82"/>
      <c r="AK61" s="81"/>
      <c r="AL61" s="341"/>
      <c r="AM61" s="342"/>
      <c r="AN61" s="81"/>
      <c r="AO61" s="82"/>
      <c r="AP61" s="82"/>
      <c r="AQ61" s="82"/>
      <c r="AR61" s="59"/>
    </row>
    <row r="62" spans="1:44" s="8" customFormat="1" ht="19.149999999999999" customHeight="1" thickBot="1">
      <c r="A62" s="77"/>
      <c r="B62" s="16" t="s">
        <v>66</v>
      </c>
      <c r="C62" s="13">
        <v>730</v>
      </c>
      <c r="D62" s="14">
        <v>511</v>
      </c>
      <c r="E62" s="13">
        <v>1</v>
      </c>
      <c r="F62" s="14">
        <f t="shared" si="2"/>
        <v>1241</v>
      </c>
      <c r="G62" s="94">
        <f t="shared" si="3"/>
        <v>1242</v>
      </c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59"/>
      <c r="AB62" s="83"/>
      <c r="AC62" s="337"/>
      <c r="AD62" s="338"/>
      <c r="AE62" s="84"/>
      <c r="AF62" s="315" t="str">
        <f>F62&amp;" "&amp;B62</f>
        <v>1241 Duplicate(s)</v>
      </c>
      <c r="AG62" s="319"/>
      <c r="AH62" s="316"/>
      <c r="AI62" s="82"/>
      <c r="AJ62" s="82"/>
      <c r="AK62" s="84"/>
      <c r="AL62" s="343"/>
      <c r="AM62" s="344"/>
      <c r="AN62" s="84"/>
      <c r="AO62" s="324" t="str">
        <f>E62&amp;" "&amp;B62</f>
        <v>1 Duplicate(s)</v>
      </c>
      <c r="AP62" s="328"/>
      <c r="AQ62" s="325"/>
      <c r="AR62" s="59"/>
    </row>
    <row r="63" spans="1:44" s="8" customFormat="1" ht="19.149999999999999" customHeight="1">
      <c r="A63" s="77"/>
      <c r="B63" s="53" t="s">
        <v>67</v>
      </c>
      <c r="C63" s="15">
        <f>C61-C62</f>
        <v>4476</v>
      </c>
      <c r="D63" s="108">
        <f>D61-D62</f>
        <v>1737</v>
      </c>
      <c r="E63" s="112">
        <f>E61-E62</f>
        <v>2754</v>
      </c>
      <c r="F63" s="105">
        <f t="shared" si="2"/>
        <v>6213</v>
      </c>
      <c r="G63" s="194">
        <f t="shared" si="3"/>
        <v>8967</v>
      </c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59"/>
      <c r="AB63" s="83"/>
      <c r="AC63" s="82"/>
      <c r="AD63" s="82"/>
      <c r="AE63" s="84"/>
      <c r="AF63" s="320"/>
      <c r="AG63" s="321"/>
      <c r="AH63" s="322"/>
      <c r="AI63" s="82"/>
      <c r="AJ63" s="82"/>
      <c r="AK63" s="84"/>
      <c r="AL63" s="82"/>
      <c r="AM63" s="82"/>
      <c r="AN63" s="84"/>
      <c r="AO63" s="329"/>
      <c r="AP63" s="321"/>
      <c r="AQ63" s="330"/>
      <c r="AR63" s="59"/>
    </row>
    <row r="64" spans="1:44" s="8" customFormat="1" ht="19.149999999999999" customHeight="1">
      <c r="A64" s="77"/>
      <c r="B64" s="17" t="s">
        <v>47</v>
      </c>
      <c r="C64" s="18">
        <f>SUM(C65:C71)</f>
        <v>4317</v>
      </c>
      <c r="D64" s="19">
        <f>SUM(D65:D71)</f>
        <v>1665</v>
      </c>
      <c r="E64" s="20">
        <f>SUM(E65:E71)</f>
        <v>2712</v>
      </c>
      <c r="F64" s="19">
        <f t="shared" si="2"/>
        <v>5982</v>
      </c>
      <c r="G64" s="195">
        <f t="shared" si="3"/>
        <v>8694</v>
      </c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59"/>
      <c r="AB64" s="83"/>
      <c r="AC64" s="85"/>
      <c r="AD64" s="85"/>
      <c r="AE64" s="85"/>
      <c r="AF64" s="320"/>
      <c r="AG64" s="321"/>
      <c r="AH64" s="322"/>
      <c r="AI64" s="82"/>
      <c r="AJ64" s="82"/>
      <c r="AK64" s="85"/>
      <c r="AL64" s="85"/>
      <c r="AM64" s="85"/>
      <c r="AN64" s="85"/>
      <c r="AO64" s="329"/>
      <c r="AP64" s="321"/>
      <c r="AQ64" s="330"/>
      <c r="AR64" s="59"/>
    </row>
    <row r="65" spans="1:44" s="8" customFormat="1" ht="19.149999999999999" customHeight="1" thickBot="1">
      <c r="A65" s="77"/>
      <c r="B65" s="21" t="s">
        <v>11</v>
      </c>
      <c r="C65" s="22">
        <f>849+917</f>
        <v>1766</v>
      </c>
      <c r="D65" s="11">
        <f>986+269</f>
        <v>1255</v>
      </c>
      <c r="E65" s="10">
        <f>272+0</f>
        <v>272</v>
      </c>
      <c r="F65" s="11">
        <f t="shared" si="2"/>
        <v>3021</v>
      </c>
      <c r="G65" s="94">
        <f t="shared" si="3"/>
        <v>3293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59"/>
      <c r="AB65" s="83"/>
      <c r="AC65" s="85"/>
      <c r="AD65" s="85"/>
      <c r="AE65" s="85"/>
      <c r="AF65" s="317"/>
      <c r="AG65" s="323"/>
      <c r="AH65" s="318"/>
      <c r="AI65" s="82"/>
      <c r="AJ65" s="82"/>
      <c r="AK65" s="85"/>
      <c r="AL65" s="85"/>
      <c r="AM65" s="85"/>
      <c r="AN65" s="85"/>
      <c r="AO65" s="326"/>
      <c r="AP65" s="331"/>
      <c r="AQ65" s="327"/>
      <c r="AR65" s="59"/>
    </row>
    <row r="66" spans="1:44" s="8" customFormat="1" ht="19.149999999999999" customHeight="1" thickBot="1">
      <c r="A66" s="77"/>
      <c r="B66" s="23" t="s">
        <v>48</v>
      </c>
      <c r="C66" s="24">
        <v>86</v>
      </c>
      <c r="D66" s="25">
        <v>0</v>
      </c>
      <c r="E66" s="26">
        <v>2</v>
      </c>
      <c r="F66" s="25">
        <f t="shared" si="2"/>
        <v>86</v>
      </c>
      <c r="G66" s="94">
        <f t="shared" si="3"/>
        <v>88</v>
      </c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59"/>
      <c r="AB66" s="83"/>
      <c r="AC66" s="85"/>
      <c r="AD66" s="85"/>
      <c r="AE66" s="85"/>
      <c r="AF66" s="84"/>
      <c r="AG66" s="84"/>
      <c r="AH66" s="84"/>
      <c r="AI66" s="82"/>
      <c r="AJ66" s="82"/>
      <c r="AK66" s="85"/>
      <c r="AL66" s="85"/>
      <c r="AM66" s="85"/>
      <c r="AN66" s="85"/>
      <c r="AO66" s="84"/>
      <c r="AP66" s="84"/>
      <c r="AQ66" s="84"/>
      <c r="AR66" s="59"/>
    </row>
    <row r="67" spans="1:44" s="8" customFormat="1" ht="19.149999999999999" customHeight="1">
      <c r="A67" s="77"/>
      <c r="B67" s="27" t="s">
        <v>13</v>
      </c>
      <c r="C67" s="24">
        <v>1370</v>
      </c>
      <c r="D67" s="25">
        <v>403</v>
      </c>
      <c r="E67" s="26">
        <v>111</v>
      </c>
      <c r="F67" s="25">
        <f t="shared" si="2"/>
        <v>1773</v>
      </c>
      <c r="G67" s="94">
        <f t="shared" si="3"/>
        <v>1884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59"/>
      <c r="AB67" s="83"/>
      <c r="AC67" s="315" t="str">
        <f>F63&amp;" "&amp;B63&amp;""</f>
        <v>6213 Abstracts reviewed</v>
      </c>
      <c r="AD67" s="316"/>
      <c r="AE67" s="84"/>
      <c r="AF67" s="315" t="str">
        <f>F64&amp;" "&amp;B64&amp;"
"&amp;B65&amp;"                                              "&amp;F65&amp;" 
"&amp;B66&amp;"                       "&amp;F66&amp;" 
"&amp;B67&amp;"                                             "&amp;F67&amp;"
 "&amp;B68&amp;"                                        "&amp;F68&amp;"
 "&amp;B69&amp;"                                                 "&amp;F69&amp;"
 "&amp;B70&amp;"                                                     "&amp;F70&amp;"
 "&amp;B71&amp;"                                                "&amp;F71</f>
        <v>5982 Records rejected:
Population                                              3021 
Intervention or Comparator                       86 
Outcomes                                             1773
 Study Design                                        1071
 No abstract                                                 18
 Duplicates                                                     8
 Non-English                                                5</v>
      </c>
      <c r="AG67" s="319"/>
      <c r="AH67" s="316"/>
      <c r="AI67" s="82"/>
      <c r="AJ67" s="82"/>
      <c r="AK67" s="84"/>
      <c r="AL67" s="324" t="str">
        <f>E63&amp;" "&amp;B63&amp;""</f>
        <v>2754 Abstracts reviewed</v>
      </c>
      <c r="AM67" s="325"/>
      <c r="AN67" s="84"/>
      <c r="AO67" s="324" t="str">
        <f>E64&amp;" "&amp;B64&amp;"
"&amp;B65&amp;"                                            "&amp;E65&amp;" 
"&amp;B66&amp;"                   "&amp;E66&amp;" 
"&amp;B67&amp;"                                                 "&amp;E67&amp;"
 "&amp;B68&amp;"                                              "&amp;E68&amp;"
 "&amp;B69&amp;"                                                   "&amp;E69&amp;"
 "&amp;B70&amp;"                                            "&amp;E70&amp;"
 "&amp;B71&amp;"                                                 "&amp;E71</f>
        <v>2712 Records rejected:
Population                                            272 
Intervention or Comparator                   2 
Outcomes                                                 111
 Study Design                                              0
 No abstract                                                   0
 Duplicates                                            2327
 Non-English                                                 0</v>
      </c>
      <c r="AP67" s="328"/>
      <c r="AQ67" s="325"/>
      <c r="AR67" s="59"/>
    </row>
    <row r="68" spans="1:44" s="8" customFormat="1" ht="19.149999999999999" customHeight="1" thickBot="1">
      <c r="A68" s="77"/>
      <c r="B68" s="27" t="s">
        <v>49</v>
      </c>
      <c r="C68" s="24">
        <v>1064</v>
      </c>
      <c r="D68" s="25">
        <v>7</v>
      </c>
      <c r="E68" s="26">
        <v>0</v>
      </c>
      <c r="F68" s="25">
        <f t="shared" si="2"/>
        <v>1071</v>
      </c>
      <c r="G68" s="94">
        <f t="shared" si="3"/>
        <v>1071</v>
      </c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59"/>
      <c r="AB68" s="83"/>
      <c r="AC68" s="317"/>
      <c r="AD68" s="318"/>
      <c r="AE68" s="84"/>
      <c r="AF68" s="320"/>
      <c r="AG68" s="321"/>
      <c r="AH68" s="322"/>
      <c r="AI68" s="82"/>
      <c r="AJ68" s="82"/>
      <c r="AK68" s="84"/>
      <c r="AL68" s="326"/>
      <c r="AM68" s="327"/>
      <c r="AN68" s="84"/>
      <c r="AO68" s="329"/>
      <c r="AP68" s="321"/>
      <c r="AQ68" s="330"/>
      <c r="AR68" s="59"/>
    </row>
    <row r="69" spans="1:44" s="8" customFormat="1" ht="19.149999999999999" customHeight="1">
      <c r="A69" s="77"/>
      <c r="B69" s="28" t="s">
        <v>50</v>
      </c>
      <c r="C69" s="86">
        <v>18</v>
      </c>
      <c r="D69" s="29">
        <v>0</v>
      </c>
      <c r="E69" s="30">
        <v>0</v>
      </c>
      <c r="F69" s="29">
        <f t="shared" si="2"/>
        <v>18</v>
      </c>
      <c r="G69" s="86">
        <f t="shared" si="3"/>
        <v>18</v>
      </c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59"/>
      <c r="AB69" s="83"/>
      <c r="AC69" s="81"/>
      <c r="AD69" s="81"/>
      <c r="AE69" s="81"/>
      <c r="AF69" s="320"/>
      <c r="AG69" s="321"/>
      <c r="AH69" s="322"/>
      <c r="AI69" s="82"/>
      <c r="AJ69" s="82"/>
      <c r="AK69" s="81"/>
      <c r="AL69" s="81"/>
      <c r="AM69" s="81"/>
      <c r="AN69" s="81"/>
      <c r="AO69" s="329"/>
      <c r="AP69" s="321"/>
      <c r="AQ69" s="330"/>
      <c r="AR69" s="59"/>
    </row>
    <row r="70" spans="1:44" s="8" customFormat="1" ht="19.149999999999999" customHeight="1">
      <c r="A70" s="77"/>
      <c r="B70" s="31" t="s">
        <v>15</v>
      </c>
      <c r="C70" s="32">
        <v>8</v>
      </c>
      <c r="D70" s="33">
        <v>0</v>
      </c>
      <c r="E70" s="34">
        <v>2327</v>
      </c>
      <c r="F70" s="33">
        <f t="shared" si="2"/>
        <v>8</v>
      </c>
      <c r="G70" s="86">
        <f t="shared" si="3"/>
        <v>2335</v>
      </c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59"/>
      <c r="AB70" s="83"/>
      <c r="AC70" s="81"/>
      <c r="AD70" s="81"/>
      <c r="AE70" s="81"/>
      <c r="AF70" s="320"/>
      <c r="AG70" s="321"/>
      <c r="AH70" s="322"/>
      <c r="AI70" s="82"/>
      <c r="AJ70" s="82"/>
      <c r="AK70" s="81"/>
      <c r="AL70" s="81"/>
      <c r="AM70" s="81"/>
      <c r="AN70" s="81"/>
      <c r="AO70" s="329"/>
      <c r="AP70" s="321"/>
      <c r="AQ70" s="330"/>
      <c r="AR70" s="59"/>
    </row>
    <row r="71" spans="1:44" s="8" customFormat="1" ht="19.149999999999999" customHeight="1">
      <c r="A71" s="87"/>
      <c r="B71" s="35" t="s">
        <v>51</v>
      </c>
      <c r="C71" s="36">
        <v>5</v>
      </c>
      <c r="D71" s="37">
        <v>0</v>
      </c>
      <c r="E71" s="38">
        <v>0</v>
      </c>
      <c r="F71" s="37">
        <f t="shared" si="2"/>
        <v>5</v>
      </c>
      <c r="G71" s="86">
        <f t="shared" si="3"/>
        <v>5</v>
      </c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59"/>
      <c r="AB71" s="83"/>
      <c r="AC71" s="81"/>
      <c r="AD71" s="81"/>
      <c r="AE71" s="81"/>
      <c r="AF71" s="320"/>
      <c r="AG71" s="321"/>
      <c r="AH71" s="322"/>
      <c r="AI71" s="82"/>
      <c r="AJ71" s="82"/>
      <c r="AK71" s="81"/>
      <c r="AL71" s="81"/>
      <c r="AM71" s="81"/>
      <c r="AN71" s="81"/>
      <c r="AO71" s="329"/>
      <c r="AP71" s="321"/>
      <c r="AQ71" s="330"/>
      <c r="AR71" s="59"/>
    </row>
    <row r="72" spans="1:44" s="8" customFormat="1" ht="19.149999999999999" customHeight="1">
      <c r="A72" s="87"/>
      <c r="B72" s="53" t="s">
        <v>16</v>
      </c>
      <c r="C72" s="15">
        <f>C63-C64</f>
        <v>159</v>
      </c>
      <c r="D72" s="109">
        <f>D63-D64</f>
        <v>72</v>
      </c>
      <c r="E72" s="112">
        <f>E63-E64</f>
        <v>42</v>
      </c>
      <c r="F72" s="105">
        <f t="shared" si="2"/>
        <v>231</v>
      </c>
      <c r="G72" s="194">
        <f t="shared" si="3"/>
        <v>273</v>
      </c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59"/>
      <c r="AB72" s="83"/>
      <c r="AC72" s="81"/>
      <c r="AD72" s="81"/>
      <c r="AE72" s="81"/>
      <c r="AF72" s="320"/>
      <c r="AG72" s="321"/>
      <c r="AH72" s="322"/>
      <c r="AI72" s="82"/>
      <c r="AJ72" s="82"/>
      <c r="AK72" s="81"/>
      <c r="AL72" s="81"/>
      <c r="AM72" s="81"/>
      <c r="AN72" s="81"/>
      <c r="AO72" s="329"/>
      <c r="AP72" s="321"/>
      <c r="AQ72" s="330"/>
      <c r="AR72" s="59"/>
    </row>
    <row r="73" spans="1:44" s="8" customFormat="1" ht="19.149999999999999" customHeight="1" thickBot="1">
      <c r="A73" s="87"/>
      <c r="B73" s="39" t="s">
        <v>47</v>
      </c>
      <c r="C73" s="40">
        <f>SUM(C74:C79)</f>
        <v>91</v>
      </c>
      <c r="D73" s="19">
        <f>SUM(D74:D79)</f>
        <v>52</v>
      </c>
      <c r="E73" s="20">
        <f>SUM(E74:E79)</f>
        <v>35</v>
      </c>
      <c r="F73" s="19">
        <f t="shared" si="2"/>
        <v>143</v>
      </c>
      <c r="G73" s="195">
        <f t="shared" si="3"/>
        <v>178</v>
      </c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59"/>
      <c r="AB73" s="83"/>
      <c r="AC73" s="81"/>
      <c r="AD73" s="81"/>
      <c r="AE73" s="81"/>
      <c r="AF73" s="317"/>
      <c r="AG73" s="323"/>
      <c r="AH73" s="318"/>
      <c r="AI73" s="82"/>
      <c r="AJ73" s="82"/>
      <c r="AK73" s="81"/>
      <c r="AL73" s="81"/>
      <c r="AM73" s="81"/>
      <c r="AN73" s="81"/>
      <c r="AO73" s="326"/>
      <c r="AP73" s="331"/>
      <c r="AQ73" s="327"/>
      <c r="AR73" s="59"/>
    </row>
    <row r="74" spans="1:44" s="8" customFormat="1" ht="19.149999999999999" customHeight="1" thickBot="1">
      <c r="A74" s="87"/>
      <c r="B74" s="21" t="s">
        <v>11</v>
      </c>
      <c r="C74" s="25">
        <v>3</v>
      </c>
      <c r="D74" s="25">
        <v>1</v>
      </c>
      <c r="E74" s="26">
        <v>6</v>
      </c>
      <c r="F74" s="25">
        <f t="shared" si="2"/>
        <v>4</v>
      </c>
      <c r="G74" s="94">
        <f t="shared" si="3"/>
        <v>10</v>
      </c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59"/>
      <c r="AB74" s="83"/>
      <c r="AC74" s="82"/>
      <c r="AD74" s="82"/>
      <c r="AE74" s="88"/>
      <c r="AF74" s="84"/>
      <c r="AG74" s="84"/>
      <c r="AH74" s="84"/>
      <c r="AI74" s="82"/>
      <c r="AJ74" s="82"/>
      <c r="AK74" s="88"/>
      <c r="AL74" s="82"/>
      <c r="AM74" s="82"/>
      <c r="AN74" s="88"/>
      <c r="AO74" s="84"/>
      <c r="AP74" s="84"/>
      <c r="AQ74" s="84"/>
      <c r="AR74" s="59"/>
    </row>
    <row r="75" spans="1:44" s="8" customFormat="1" ht="19.149999999999999" customHeight="1">
      <c r="A75" s="87"/>
      <c r="B75" s="23" t="s">
        <v>48</v>
      </c>
      <c r="C75" s="25">
        <v>6</v>
      </c>
      <c r="D75" s="25">
        <v>0</v>
      </c>
      <c r="E75" s="26">
        <v>3</v>
      </c>
      <c r="F75" s="25">
        <f t="shared" si="2"/>
        <v>6</v>
      </c>
      <c r="G75" s="94">
        <f t="shared" si="3"/>
        <v>9</v>
      </c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59"/>
      <c r="AB75" s="83"/>
      <c r="AC75" s="288" t="str">
        <f>F72&amp;" "&amp;B72&amp;""</f>
        <v>231 Records selected for full text review</v>
      </c>
      <c r="AD75" s="290"/>
      <c r="AE75" s="84"/>
      <c r="AF75" s="239" t="str">
        <f>F73&amp;" "&amp;B73&amp;"
"&amp;B74&amp;"                                               "&amp;F74&amp;" 
"&amp;B75&amp;"                  "&amp;F75&amp;" 
"&amp;B76&amp;"                                             "&amp;F76&amp;"
 "&amp;B77&amp;"                                          "&amp;F77&amp;"
 "&amp;B78&amp;"                                               "&amp;F78&amp;"
 "&amp;B79&amp;"                                              "&amp;F79</f>
        <v>143 Records rejected:
Population                                               4 
Intervention or Comparator                  6 
Outcomes                                             105
 Study Design                                          13
 Duplicates                                               14
 Non-English                                              1</v>
      </c>
      <c r="AG75" s="247"/>
      <c r="AH75" s="240"/>
      <c r="AI75" s="82"/>
      <c r="AJ75" s="82"/>
      <c r="AK75" s="84"/>
      <c r="AL75" s="301" t="str">
        <f>E72&amp;" "&amp;B72&amp;""</f>
        <v>42 Records selected for full text review</v>
      </c>
      <c r="AM75" s="303"/>
      <c r="AN75" s="84"/>
      <c r="AO75" s="243" t="str">
        <f>E73&amp;" "&amp;B73&amp;"
"&amp;B74&amp;"                                               "&amp;E74&amp;" 
"&amp;B75&amp;"                  "&amp;E75&amp;" 
"&amp;B76&amp;"                                                "&amp;E76&amp;"
 "&amp;B77&amp;"                                            "&amp;E77&amp;"
 "&amp;B78&amp;"                                                  "&amp;E78&amp;"
 "&amp;B79&amp;"                                              "&amp;E79</f>
        <v>35 Records rejected:
Population                                               6 
Intervention or Comparator                  3 
Outcomes                                                23
 Study Design                                            2
 Duplicates                                                  1
 Non-English                                              0</v>
      </c>
      <c r="AP75" s="252"/>
      <c r="AQ75" s="244"/>
      <c r="AR75" s="59"/>
    </row>
    <row r="76" spans="1:44" s="8" customFormat="1" ht="19.149999999999999" customHeight="1" thickBot="1">
      <c r="A76" s="87"/>
      <c r="B76" s="27" t="s">
        <v>13</v>
      </c>
      <c r="C76" s="25">
        <v>74</v>
      </c>
      <c r="D76" s="25">
        <v>31</v>
      </c>
      <c r="E76" s="26">
        <v>23</v>
      </c>
      <c r="F76" s="25">
        <f>C76+D76</f>
        <v>105</v>
      </c>
      <c r="G76" s="94">
        <f t="shared" si="3"/>
        <v>128</v>
      </c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59"/>
      <c r="AB76" s="83"/>
      <c r="AC76" s="294"/>
      <c r="AD76" s="296"/>
      <c r="AE76" s="89"/>
      <c r="AF76" s="248"/>
      <c r="AG76" s="249"/>
      <c r="AH76" s="250"/>
      <c r="AI76" s="82"/>
      <c r="AJ76" s="82"/>
      <c r="AK76" s="89"/>
      <c r="AL76" s="306"/>
      <c r="AM76" s="308"/>
      <c r="AN76" s="89"/>
      <c r="AO76" s="253"/>
      <c r="AP76" s="249"/>
      <c r="AQ76" s="254"/>
      <c r="AR76" s="59"/>
    </row>
    <row r="77" spans="1:44" s="8" customFormat="1" ht="19.149999999999999" customHeight="1">
      <c r="A77" s="87"/>
      <c r="B77" s="27" t="s">
        <v>49</v>
      </c>
      <c r="C77" s="25">
        <v>0</v>
      </c>
      <c r="D77" s="25">
        <v>13</v>
      </c>
      <c r="E77" s="26">
        <v>2</v>
      </c>
      <c r="F77" s="25">
        <f t="shared" si="2"/>
        <v>13</v>
      </c>
      <c r="G77" s="94">
        <f t="shared" si="3"/>
        <v>15</v>
      </c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59"/>
      <c r="AB77" s="83"/>
      <c r="AC77" s="89"/>
      <c r="AD77" s="89"/>
      <c r="AE77" s="89"/>
      <c r="AF77" s="248"/>
      <c r="AG77" s="249"/>
      <c r="AH77" s="250"/>
      <c r="AI77" s="82"/>
      <c r="AJ77" s="82"/>
      <c r="AK77" s="89"/>
      <c r="AL77" s="89"/>
      <c r="AM77" s="89"/>
      <c r="AN77" s="89"/>
      <c r="AO77" s="253"/>
      <c r="AP77" s="249"/>
      <c r="AQ77" s="254"/>
      <c r="AR77" s="59"/>
    </row>
    <row r="78" spans="1:44" s="8" customFormat="1" ht="19.149999999999999" customHeight="1">
      <c r="A78" s="87"/>
      <c r="B78" s="28" t="s">
        <v>15</v>
      </c>
      <c r="C78" s="33">
        <v>7</v>
      </c>
      <c r="D78" s="33">
        <v>7</v>
      </c>
      <c r="E78" s="34">
        <v>1</v>
      </c>
      <c r="F78" s="33">
        <f t="shared" si="2"/>
        <v>14</v>
      </c>
      <c r="G78" s="86">
        <f t="shared" si="3"/>
        <v>15</v>
      </c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59"/>
      <c r="AB78" s="83"/>
      <c r="AC78" s="89"/>
      <c r="AD78" s="89"/>
      <c r="AE78" s="89"/>
      <c r="AF78" s="248"/>
      <c r="AG78" s="249"/>
      <c r="AH78" s="250"/>
      <c r="AI78" s="82"/>
      <c r="AJ78" s="82"/>
      <c r="AK78" s="89"/>
      <c r="AL78" s="89"/>
      <c r="AM78" s="89"/>
      <c r="AN78" s="89"/>
      <c r="AO78" s="253"/>
      <c r="AP78" s="249"/>
      <c r="AQ78" s="254"/>
      <c r="AR78" s="59"/>
    </row>
    <row r="79" spans="1:44" s="8" customFormat="1" ht="19.149999999999999" customHeight="1">
      <c r="A79" s="87"/>
      <c r="B79" s="28" t="s">
        <v>51</v>
      </c>
      <c r="C79" s="33">
        <v>1</v>
      </c>
      <c r="D79" s="33">
        <v>0</v>
      </c>
      <c r="E79" s="34">
        <v>0</v>
      </c>
      <c r="F79" s="33">
        <f>C79+D79</f>
        <v>1</v>
      </c>
      <c r="G79" s="86">
        <f t="shared" si="3"/>
        <v>1</v>
      </c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59"/>
      <c r="AB79" s="83"/>
      <c r="AC79" s="89"/>
      <c r="AD79" s="89"/>
      <c r="AE79" s="89"/>
      <c r="AF79" s="248"/>
      <c r="AG79" s="249"/>
      <c r="AH79" s="250"/>
      <c r="AI79" s="82"/>
      <c r="AJ79" s="82"/>
      <c r="AK79" s="89"/>
      <c r="AL79" s="89"/>
      <c r="AM79" s="89"/>
      <c r="AN79" s="89"/>
      <c r="AO79" s="253"/>
      <c r="AP79" s="249"/>
      <c r="AQ79" s="254"/>
      <c r="AR79" s="59"/>
    </row>
    <row r="80" spans="1:44" s="8" customFormat="1" ht="19.149999999999999" customHeight="1">
      <c r="A80" s="87"/>
      <c r="B80" s="53" t="s">
        <v>68</v>
      </c>
      <c r="C80" s="15">
        <f>C72-C73</f>
        <v>68</v>
      </c>
      <c r="D80" s="109">
        <f>D72-D73</f>
        <v>20</v>
      </c>
      <c r="E80" s="112">
        <f>E72-E73</f>
        <v>7</v>
      </c>
      <c r="F80" s="105">
        <f t="shared" si="2"/>
        <v>88</v>
      </c>
      <c r="G80" s="194">
        <f t="shared" si="3"/>
        <v>95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58"/>
      <c r="AB80" s="6"/>
      <c r="AC80" s="89"/>
      <c r="AD80" s="89"/>
      <c r="AE80" s="89"/>
      <c r="AF80" s="248"/>
      <c r="AG80" s="249"/>
      <c r="AH80" s="250"/>
      <c r="AI80" s="82"/>
      <c r="AJ80" s="82"/>
      <c r="AK80" s="89"/>
      <c r="AL80" s="89"/>
      <c r="AM80" s="89"/>
      <c r="AN80" s="89"/>
      <c r="AO80" s="253"/>
      <c r="AP80" s="249"/>
      <c r="AQ80" s="254"/>
      <c r="AR80" s="58"/>
    </row>
    <row r="81" spans="1:44" s="8" customFormat="1" ht="19.149999999999999" customHeight="1" thickBot="1">
      <c r="A81" s="87"/>
      <c r="B81" s="41" t="s">
        <v>69</v>
      </c>
      <c r="C81" s="43">
        <v>0</v>
      </c>
      <c r="D81" s="42">
        <v>0</v>
      </c>
      <c r="E81" s="40">
        <v>0</v>
      </c>
      <c r="F81" s="42">
        <f t="shared" si="2"/>
        <v>0</v>
      </c>
      <c r="G81" s="195">
        <f t="shared" si="3"/>
        <v>0</v>
      </c>
      <c r="AA81" s="60"/>
      <c r="AC81" s="88"/>
      <c r="AD81" s="88"/>
      <c r="AE81" s="88"/>
      <c r="AF81" s="241"/>
      <c r="AG81" s="251"/>
      <c r="AH81" s="242"/>
      <c r="AI81" s="82"/>
      <c r="AJ81" s="82"/>
      <c r="AK81" s="88"/>
      <c r="AL81" s="88"/>
      <c r="AM81" s="88"/>
      <c r="AN81" s="88"/>
      <c r="AO81" s="245"/>
      <c r="AP81" s="255"/>
      <c r="AQ81" s="246"/>
      <c r="AR81" s="60"/>
    </row>
    <row r="82" spans="1:44" s="8" customFormat="1" ht="19.149999999999999" customHeight="1" thickBot="1">
      <c r="A82" s="87"/>
      <c r="B82" s="53" t="s">
        <v>55</v>
      </c>
      <c r="C82" s="44">
        <v>68</v>
      </c>
      <c r="D82" s="110">
        <v>20</v>
      </c>
      <c r="E82" s="113">
        <v>7</v>
      </c>
      <c r="F82" s="106">
        <f>C82+D82</f>
        <v>88</v>
      </c>
      <c r="G82" s="196">
        <f t="shared" si="3"/>
        <v>95</v>
      </c>
      <c r="AA82" s="60"/>
      <c r="AC82" s="84"/>
      <c r="AD82" s="84"/>
      <c r="AE82" s="84"/>
      <c r="AF82" s="84"/>
      <c r="AG82" s="84"/>
      <c r="AH82" s="84"/>
      <c r="AI82" s="82"/>
      <c r="AJ82" s="82"/>
      <c r="AK82" s="84"/>
      <c r="AL82" s="84"/>
      <c r="AM82" s="84"/>
      <c r="AN82" s="84"/>
      <c r="AO82" s="84"/>
      <c r="AP82" s="84"/>
      <c r="AQ82" s="84"/>
      <c r="AR82" s="60"/>
    </row>
    <row r="83" spans="1:44" s="8" customFormat="1" ht="19.149999999999999" customHeight="1">
      <c r="A83" s="87"/>
      <c r="B83" s="45" t="s">
        <v>70</v>
      </c>
      <c r="C83" s="46">
        <v>68</v>
      </c>
      <c r="D83" s="46">
        <v>20</v>
      </c>
      <c r="E83" s="46">
        <v>7</v>
      </c>
      <c r="F83" s="46">
        <f t="shared" si="2"/>
        <v>88</v>
      </c>
      <c r="G83" s="197">
        <f t="shared" si="3"/>
        <v>95</v>
      </c>
      <c r="AA83" s="60"/>
      <c r="AC83" s="284" t="str">
        <f>F80&amp;" "&amp;B80&amp;""</f>
        <v>88 Records selected</v>
      </c>
      <c r="AD83" s="285"/>
      <c r="AE83" s="84"/>
      <c r="AF83" s="288" t="str">
        <f>"Supplementary search of grey literature yielded "&amp;F81&amp;" records"</f>
        <v>Supplementary search of grey literature yielded 0 records</v>
      </c>
      <c r="AG83" s="289"/>
      <c r="AH83" s="290"/>
      <c r="AI83" s="82"/>
      <c r="AJ83" s="82"/>
      <c r="AK83" s="84"/>
      <c r="AL83" s="297" t="str">
        <f>E80&amp;" "&amp;B80&amp;""</f>
        <v>7 Records selected</v>
      </c>
      <c r="AM83" s="298"/>
      <c r="AN83" s="84"/>
      <c r="AO83" s="301" t="str">
        <f>"Supplementary search of grey literature yielded "&amp;E81&amp;" records"</f>
        <v>Supplementary search of grey literature yielded 0 records</v>
      </c>
      <c r="AP83" s="302"/>
      <c r="AQ83" s="303"/>
      <c r="AR83" s="60"/>
    </row>
    <row r="84" spans="1:44" s="8" customFormat="1" ht="19.149999999999999" customHeight="1" thickBot="1">
      <c r="A84" s="87"/>
      <c r="B84" s="47" t="s">
        <v>23</v>
      </c>
      <c r="C84" s="48">
        <v>7</v>
      </c>
      <c r="D84" s="48">
        <v>19</v>
      </c>
      <c r="E84" s="48">
        <v>7</v>
      </c>
      <c r="F84" s="48">
        <f t="shared" si="2"/>
        <v>26</v>
      </c>
      <c r="G84" s="197">
        <f t="shared" si="3"/>
        <v>33</v>
      </c>
      <c r="AA84" s="60"/>
      <c r="AC84" s="286"/>
      <c r="AD84" s="287"/>
      <c r="AE84" s="88"/>
      <c r="AF84" s="291"/>
      <c r="AG84" s="292"/>
      <c r="AH84" s="293"/>
      <c r="AI84" s="82"/>
      <c r="AJ84" s="82"/>
      <c r="AK84" s="88"/>
      <c r="AL84" s="299"/>
      <c r="AM84" s="300"/>
      <c r="AN84" s="88"/>
      <c r="AO84" s="304"/>
      <c r="AP84" s="292"/>
      <c r="AQ84" s="305"/>
      <c r="AR84" s="60"/>
    </row>
    <row r="85" spans="1:44" s="8" customFormat="1" ht="19.149999999999999" customHeight="1">
      <c r="A85" s="87"/>
      <c r="B85" s="45" t="s">
        <v>58</v>
      </c>
      <c r="C85" s="46">
        <v>68</v>
      </c>
      <c r="D85" s="46">
        <f>C83+D83</f>
        <v>88</v>
      </c>
      <c r="E85" s="46">
        <f>C83+D83+E83</f>
        <v>95</v>
      </c>
      <c r="F85" s="46"/>
      <c r="G85" s="197"/>
      <c r="AA85" s="60"/>
      <c r="AC85" s="84"/>
      <c r="AD85" s="84"/>
      <c r="AE85" s="84"/>
      <c r="AF85" s="291"/>
      <c r="AG85" s="292"/>
      <c r="AH85" s="293"/>
      <c r="AI85" s="82"/>
      <c r="AJ85" s="82"/>
      <c r="AK85" s="84"/>
      <c r="AL85" s="84"/>
      <c r="AM85" s="84"/>
      <c r="AN85" s="84"/>
      <c r="AO85" s="304"/>
      <c r="AP85" s="292"/>
      <c r="AQ85" s="305"/>
      <c r="AR85" s="60"/>
    </row>
    <row r="86" spans="1:44" s="8" customFormat="1" ht="19.149999999999999" customHeight="1">
      <c r="A86" s="87"/>
      <c r="B86" s="47" t="s">
        <v>59</v>
      </c>
      <c r="C86" s="48">
        <v>7</v>
      </c>
      <c r="D86" s="48">
        <f>C84+D84</f>
        <v>26</v>
      </c>
      <c r="E86" s="48">
        <f>C84+D84+E84</f>
        <v>33</v>
      </c>
      <c r="F86" s="48"/>
      <c r="G86" s="197"/>
      <c r="AA86" s="60"/>
      <c r="AC86" s="85"/>
      <c r="AD86" s="85"/>
      <c r="AE86" s="85"/>
      <c r="AF86" s="291"/>
      <c r="AG86" s="292"/>
      <c r="AH86" s="293"/>
      <c r="AI86" s="82"/>
      <c r="AJ86" s="82"/>
      <c r="AK86" s="85"/>
      <c r="AL86" s="85"/>
      <c r="AM86" s="85"/>
      <c r="AN86" s="85"/>
      <c r="AO86" s="304"/>
      <c r="AP86" s="292"/>
      <c r="AQ86" s="305"/>
      <c r="AR86" s="60"/>
    </row>
    <row r="87" spans="1:44">
      <c r="A87" s="87"/>
      <c r="B87" s="95" t="s">
        <v>71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60"/>
      <c r="AB87" s="8"/>
      <c r="AC87" s="85"/>
      <c r="AD87" s="85"/>
      <c r="AE87" s="85"/>
      <c r="AF87" s="291"/>
      <c r="AG87" s="292"/>
      <c r="AH87" s="293"/>
      <c r="AI87" s="91"/>
      <c r="AJ87" s="91"/>
      <c r="AK87" s="85"/>
      <c r="AL87" s="85"/>
      <c r="AM87" s="85"/>
      <c r="AN87" s="85"/>
      <c r="AO87" s="304"/>
      <c r="AP87" s="292"/>
      <c r="AQ87" s="305"/>
      <c r="AR87" s="60"/>
    </row>
    <row r="88" spans="1:44" s="50" customFormat="1" ht="15.4" customHeight="1" thickBot="1">
      <c r="A88" s="68"/>
      <c r="B88" s="8"/>
      <c r="C88" s="8"/>
      <c r="D88" s="8"/>
      <c r="E88" s="8"/>
      <c r="F88" s="8"/>
      <c r="G88" s="8"/>
      <c r="AA88" s="61"/>
      <c r="AC88" s="88"/>
      <c r="AD88" s="88"/>
      <c r="AE88" s="88"/>
      <c r="AF88" s="294"/>
      <c r="AG88" s="295"/>
      <c r="AH88" s="296"/>
      <c r="AI88" s="91"/>
      <c r="AJ88" s="91"/>
      <c r="AK88" s="88"/>
      <c r="AL88" s="88"/>
      <c r="AM88" s="88"/>
      <c r="AN88" s="88"/>
      <c r="AO88" s="306"/>
      <c r="AP88" s="307"/>
      <c r="AQ88" s="308"/>
      <c r="AR88" s="62"/>
    </row>
    <row r="89" spans="1:44" ht="15" customHeight="1" thickBot="1">
      <c r="A89" s="68"/>
      <c r="B89" s="8"/>
      <c r="C89" s="8"/>
      <c r="D89" s="8"/>
      <c r="E89" s="8"/>
      <c r="F89" s="8"/>
      <c r="G89" s="8"/>
      <c r="AA89" s="62"/>
      <c r="AC89" s="88"/>
      <c r="AD89" s="88"/>
      <c r="AE89" s="88"/>
      <c r="AF89" s="82"/>
      <c r="AG89" s="82"/>
      <c r="AH89" s="82"/>
      <c r="AI89" s="92"/>
      <c r="AJ89" s="92"/>
      <c r="AK89" s="88"/>
      <c r="AL89" s="88"/>
      <c r="AM89" s="88"/>
      <c r="AN89" s="88"/>
      <c r="AO89" s="82"/>
      <c r="AP89" s="82"/>
      <c r="AQ89" s="82"/>
      <c r="AR89" s="62"/>
    </row>
    <row r="90" spans="1:44" ht="15.75" customHeight="1">
      <c r="A90" s="68"/>
      <c r="B90" s="96"/>
      <c r="C90" s="96"/>
      <c r="D90" s="96"/>
      <c r="E90" s="96"/>
      <c r="F90" s="96"/>
      <c r="G90" s="96"/>
      <c r="AA90" s="62"/>
      <c r="AC90" s="275" t="str">
        <f>F83&amp;" "&amp;B83&amp;" from "&amp;F84&amp;" "&amp;B84</f>
        <v>88 Records selected for extraction from 26 Original studies</v>
      </c>
      <c r="AD90" s="277"/>
      <c r="AE90" s="82"/>
      <c r="AF90" s="82"/>
      <c r="AG90" s="82"/>
      <c r="AH90" s="82"/>
      <c r="AI90" s="92"/>
      <c r="AJ90" s="92"/>
      <c r="AK90" s="82"/>
      <c r="AL90" s="309" t="str">
        <f>E83&amp;" "&amp;B83&amp;" from "&amp;E84&amp;" "&amp;B84</f>
        <v>7 Records selected for extraction from 7 Original studies</v>
      </c>
      <c r="AM90" s="310"/>
      <c r="AN90" s="82"/>
      <c r="AO90" s="82"/>
      <c r="AP90" s="82"/>
      <c r="AQ90" s="82"/>
      <c r="AR90" s="62"/>
    </row>
    <row r="91" spans="1:44" s="8" customFormat="1" ht="15.75" customHeight="1">
      <c r="A91" s="68"/>
      <c r="B91" s="96"/>
      <c r="C91" s="96"/>
      <c r="D91" s="96"/>
      <c r="E91" s="96"/>
      <c r="F91" s="96"/>
      <c r="G91" s="9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62"/>
      <c r="AB91" s="3"/>
      <c r="AC91" s="278"/>
      <c r="AD91" s="280"/>
      <c r="AE91" s="82"/>
      <c r="AF91" s="85"/>
      <c r="AG91" s="85"/>
      <c r="AH91" s="85"/>
      <c r="AI91" s="93"/>
      <c r="AJ91" s="93"/>
      <c r="AK91" s="82"/>
      <c r="AL91" s="311"/>
      <c r="AM91" s="312"/>
      <c r="AN91" s="82"/>
      <c r="AO91" s="85"/>
      <c r="AP91" s="85"/>
      <c r="AQ91" s="85"/>
      <c r="AR91" s="62"/>
    </row>
    <row r="92" spans="1:44" s="8" customFormat="1" ht="15.75" customHeight="1" thickBot="1">
      <c r="A92" s="68"/>
      <c r="B92" s="96"/>
      <c r="C92" s="96"/>
      <c r="D92" s="96"/>
      <c r="E92" s="96"/>
      <c r="F92" s="96"/>
      <c r="G92" s="9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62"/>
      <c r="AB92" s="3"/>
      <c r="AC92" s="281"/>
      <c r="AD92" s="283"/>
      <c r="AE92" s="85"/>
      <c r="AF92" s="85"/>
      <c r="AG92" s="85"/>
      <c r="AH92" s="85"/>
      <c r="AI92" s="93"/>
      <c r="AJ92" s="93"/>
      <c r="AK92" s="85"/>
      <c r="AL92" s="313"/>
      <c r="AM92" s="314"/>
      <c r="AN92" s="85"/>
      <c r="AO92" s="85"/>
      <c r="AP92" s="85"/>
      <c r="AQ92" s="85"/>
      <c r="AR92" s="62"/>
    </row>
    <row r="93" spans="1:44" s="8" customFormat="1" ht="15.75" customHeight="1">
      <c r="A93" s="68"/>
      <c r="B93" s="96"/>
      <c r="C93" s="96"/>
      <c r="D93" s="96"/>
      <c r="E93" s="96"/>
      <c r="F93" s="96"/>
      <c r="G93" s="9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62"/>
      <c r="AB93" s="3"/>
      <c r="AC93" s="85"/>
      <c r="AD93" s="85"/>
      <c r="AE93" s="85"/>
      <c r="AF93" s="84"/>
      <c r="AG93" s="84"/>
      <c r="AH93" s="84"/>
      <c r="AI93" s="93"/>
      <c r="AJ93" s="93"/>
      <c r="AK93" s="85"/>
      <c r="AL93" s="85"/>
      <c r="AM93" s="85"/>
      <c r="AN93" s="85"/>
      <c r="AO93" s="84"/>
      <c r="AP93" s="84"/>
      <c r="AQ93" s="84"/>
      <c r="AR93" s="62"/>
    </row>
    <row r="94" spans="1:44" s="8" customFormat="1" ht="15.6" customHeight="1" thickBot="1">
      <c r="A94" s="68"/>
      <c r="B94" s="96"/>
      <c r="C94" s="96"/>
      <c r="D94" s="96"/>
      <c r="E94" s="96"/>
      <c r="F94" s="96"/>
      <c r="G94" s="96"/>
      <c r="H94" s="3"/>
      <c r="I94" s="332"/>
      <c r="J94" s="332"/>
      <c r="K94" s="332"/>
      <c r="L94" s="33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62"/>
      <c r="AB94" s="3"/>
      <c r="AC94" s="85"/>
      <c r="AD94" s="85"/>
      <c r="AE94" s="85"/>
      <c r="AF94" s="84"/>
      <c r="AG94" s="84"/>
      <c r="AH94" s="84"/>
      <c r="AI94" s="93"/>
      <c r="AJ94" s="93"/>
      <c r="AK94" s="85"/>
      <c r="AL94" s="85"/>
      <c r="AM94" s="85"/>
      <c r="AN94" s="85"/>
      <c r="AO94" s="84"/>
      <c r="AP94" s="84"/>
      <c r="AQ94" s="84"/>
      <c r="AR94" s="62"/>
    </row>
    <row r="95" spans="1:44" s="8" customFormat="1" ht="15.75" customHeight="1">
      <c r="A95" s="68"/>
      <c r="B95" s="96"/>
      <c r="C95" s="96"/>
      <c r="D95" s="96"/>
      <c r="E95" s="96"/>
      <c r="F95" s="96"/>
      <c r="G95" s="9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62"/>
      <c r="AB95" s="3"/>
      <c r="AC95" s="85"/>
      <c r="AD95" s="85"/>
      <c r="AE95" s="85"/>
      <c r="AF95" s="84"/>
      <c r="AG95" s="275" t="str">
        <f>E85&amp;" "&amp;B83&amp;" from "&amp;E86&amp;" "&amp;B84</f>
        <v>95 Records selected for extraction from 33 Original studies</v>
      </c>
      <c r="AH95" s="276"/>
      <c r="AI95" s="277"/>
      <c r="AJ95" s="93"/>
      <c r="AK95" s="85"/>
      <c r="AL95" s="85"/>
      <c r="AM95" s="85"/>
      <c r="AN95" s="85"/>
      <c r="AO95" s="84"/>
      <c r="AP95" s="84"/>
      <c r="AQ95" s="84"/>
      <c r="AR95" s="62"/>
    </row>
    <row r="96" spans="1:44" s="8" customFormat="1" ht="15.75" customHeight="1">
      <c r="A96" s="68"/>
      <c r="B96" s="96"/>
      <c r="C96" s="96"/>
      <c r="D96" s="96"/>
      <c r="E96" s="96"/>
      <c r="F96" s="96"/>
      <c r="G96" s="9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62"/>
      <c r="AB96" s="3"/>
      <c r="AC96" s="85"/>
      <c r="AD96" s="85"/>
      <c r="AE96" s="85"/>
      <c r="AF96" s="84"/>
      <c r="AG96" s="278"/>
      <c r="AH96" s="279"/>
      <c r="AI96" s="280"/>
      <c r="AJ96" s="93"/>
      <c r="AK96" s="85"/>
      <c r="AL96" s="85"/>
      <c r="AM96" s="85"/>
      <c r="AN96" s="85"/>
      <c r="AO96" s="84"/>
      <c r="AP96" s="84"/>
      <c r="AQ96" s="84"/>
      <c r="AR96" s="62"/>
    </row>
    <row r="97" spans="1:44" s="8" customFormat="1" ht="15.75" customHeight="1" thickBot="1">
      <c r="A97" s="68"/>
      <c r="B97" s="96"/>
      <c r="C97" s="96"/>
      <c r="D97" s="96"/>
      <c r="E97" s="96"/>
      <c r="F97" s="96"/>
      <c r="G97" s="9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62"/>
      <c r="AB97" s="3"/>
      <c r="AC97" s="85"/>
      <c r="AD97" s="85"/>
      <c r="AE97" s="85"/>
      <c r="AF97" s="85"/>
      <c r="AG97" s="281"/>
      <c r="AH97" s="282"/>
      <c r="AI97" s="283"/>
      <c r="AJ97" s="93"/>
      <c r="AK97" s="85"/>
      <c r="AL97" s="85"/>
      <c r="AM97" s="85"/>
      <c r="AN97" s="85"/>
      <c r="AO97" s="85"/>
      <c r="AP97" s="85"/>
      <c r="AQ97" s="85"/>
      <c r="AR97" s="62"/>
    </row>
    <row r="98" spans="1:44" s="8" customFormat="1" ht="15.75" customHeight="1">
      <c r="A98" s="68"/>
      <c r="B98" s="96"/>
      <c r="C98" s="96"/>
      <c r="D98" s="96"/>
      <c r="E98" s="96"/>
      <c r="F98" s="96"/>
      <c r="G98" s="9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62"/>
      <c r="AB98" s="3"/>
      <c r="AR98" s="62"/>
    </row>
    <row r="99" spans="1:44" s="8" customFormat="1" ht="15.75" customHeight="1">
      <c r="A99" s="68"/>
      <c r="B99" s="96"/>
      <c r="C99" s="96"/>
      <c r="D99" s="96"/>
      <c r="E99" s="96"/>
      <c r="F99" s="96"/>
      <c r="G99" s="9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V99" s="3"/>
      <c r="W99" s="3"/>
      <c r="X99" s="3"/>
      <c r="Y99" s="3"/>
      <c r="Z99" s="3"/>
      <c r="AA99" s="62"/>
      <c r="AB99" s="3"/>
      <c r="AR99" s="62"/>
    </row>
    <row r="100" spans="1:44" s="4" customFormat="1" ht="22.15" customHeight="1">
      <c r="A100" s="71" t="s">
        <v>72</v>
      </c>
      <c r="B100" s="72"/>
      <c r="C100" s="72"/>
      <c r="D100" s="72"/>
      <c r="E100" s="72"/>
      <c r="F100" s="72"/>
      <c r="G100" s="72"/>
      <c r="H100" s="72"/>
      <c r="I100" s="72"/>
      <c r="J100" s="72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55"/>
    </row>
    <row r="101" spans="1:44" s="4" customFormat="1" ht="22.15" customHeight="1">
      <c r="A101" s="74"/>
      <c r="B101" s="96"/>
      <c r="C101" s="96"/>
      <c r="D101" s="96"/>
      <c r="E101" s="96"/>
      <c r="F101" s="96"/>
      <c r="G101" s="96"/>
      <c r="H101" s="75"/>
      <c r="I101" s="75"/>
      <c r="J101" s="75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56"/>
      <c r="AB101" s="76"/>
      <c r="AC101" s="5" t="s">
        <v>37</v>
      </c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60"/>
    </row>
    <row r="102" spans="1:44" s="8" customFormat="1" ht="26.65" customHeight="1">
      <c r="A102" s="77"/>
      <c r="B102" s="96"/>
      <c r="C102" s="96"/>
      <c r="D102" s="96"/>
      <c r="E102" s="96"/>
      <c r="F102" s="96"/>
      <c r="G102" s="96"/>
      <c r="H102" s="78"/>
      <c r="I102" s="79"/>
      <c r="J102" s="79"/>
      <c r="K102" s="79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57"/>
      <c r="AB102" s="80"/>
      <c r="AR102" s="60"/>
    </row>
    <row r="103" spans="1:44" s="8" customFormat="1" ht="15.75" customHeight="1">
      <c r="A103" s="77"/>
      <c r="B103" s="49"/>
      <c r="C103" s="49"/>
      <c r="D103" s="49"/>
      <c r="E103" s="49"/>
      <c r="F103" s="49"/>
      <c r="G103" s="4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58"/>
      <c r="AB103" s="6"/>
      <c r="AR103" s="58"/>
    </row>
    <row r="104" spans="1:44" s="8" customFormat="1" ht="15.75" customHeight="1">
      <c r="A104" s="77"/>
      <c r="B104" s="72"/>
      <c r="C104" s="72"/>
      <c r="D104" s="72"/>
      <c r="E104" s="72"/>
      <c r="F104" s="72"/>
      <c r="G104" s="72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58"/>
      <c r="AB104" s="6"/>
      <c r="AR104" s="58"/>
    </row>
    <row r="105" spans="1:44" s="8" customFormat="1" ht="15.75" customHeight="1">
      <c r="A105" s="77"/>
      <c r="B105" s="75"/>
      <c r="C105" s="75"/>
      <c r="D105" s="75"/>
      <c r="E105" s="75"/>
      <c r="F105" s="75"/>
      <c r="G105" s="7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58"/>
      <c r="AB105" s="6"/>
      <c r="AR105" s="58"/>
    </row>
    <row r="106" spans="1:44" s="8" customFormat="1" ht="15.75" customHeight="1">
      <c r="A106" s="77"/>
      <c r="B106" s="6"/>
      <c r="C106" s="7" t="s">
        <v>73</v>
      </c>
      <c r="D106" s="107" t="s">
        <v>39</v>
      </c>
      <c r="E106" s="111" t="s">
        <v>40</v>
      </c>
      <c r="F106" s="104" t="s">
        <v>62</v>
      </c>
      <c r="G106" s="19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59"/>
      <c r="AB106" s="83"/>
      <c r="AR106" s="59"/>
    </row>
    <row r="107" spans="1:44" s="8" customFormat="1" ht="15.75" customHeight="1" thickBot="1">
      <c r="A107" s="77"/>
      <c r="B107" s="9" t="s">
        <v>63</v>
      </c>
      <c r="C107" s="10">
        <v>1445</v>
      </c>
      <c r="D107" s="11">
        <v>613</v>
      </c>
      <c r="E107" s="10">
        <v>756</v>
      </c>
      <c r="F107" s="11">
        <f>C107+D107</f>
        <v>2058</v>
      </c>
      <c r="G107" s="94">
        <f>F107+E107</f>
        <v>2814</v>
      </c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59"/>
      <c r="AB107" s="83"/>
      <c r="AR107" s="59"/>
    </row>
    <row r="108" spans="1:44" s="8" customFormat="1" ht="23.45" customHeight="1">
      <c r="A108" s="77"/>
      <c r="B108" s="12" t="s">
        <v>64</v>
      </c>
      <c r="C108" s="13">
        <v>2237</v>
      </c>
      <c r="D108" s="14">
        <v>1324</v>
      </c>
      <c r="E108" s="13">
        <v>1661</v>
      </c>
      <c r="F108" s="14">
        <f t="shared" ref="F108:F133" si="4">C108+D108</f>
        <v>3561</v>
      </c>
      <c r="G108" s="94">
        <f t="shared" ref="G108:G136" si="5">F108+E108</f>
        <v>5222</v>
      </c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59"/>
      <c r="AB108" s="83"/>
      <c r="AC108" s="333" t="str">
        <f>F111&amp;" "&amp;B111&amp;""&amp;"
Medline = "&amp;F107&amp;"
Embase = "&amp;F108&amp;"
Cochrane = "&amp;F109&amp;"
EconLit = "&amp;F110</f>
        <v>5695 Publications identified from electronic search
Medline = 2058
Embase = 3561
Cochrane = 68
EconLit = 8</v>
      </c>
      <c r="AD108" s="334"/>
      <c r="AE108" s="81"/>
      <c r="AF108" s="81"/>
      <c r="AG108" s="81"/>
      <c r="AH108" s="81"/>
      <c r="AI108" s="82"/>
      <c r="AJ108" s="82"/>
      <c r="AK108" s="81"/>
      <c r="AL108" s="339" t="str">
        <f>E111&amp;" "&amp;B111&amp;""&amp;"
Medline = "&amp;E107&amp;"
Embase = "&amp;E108&amp;"
Cochrane = "&amp;E109&amp;"
EconLit = "&amp;E110</f>
        <v>2419 Publications identified from electronic search
Medline = 756
Embase = 1661
Cochrane = 0
EconLit = 2</v>
      </c>
      <c r="AM108" s="340"/>
      <c r="AN108" s="81"/>
      <c r="AO108" s="81"/>
      <c r="AP108" s="81"/>
      <c r="AQ108" s="81"/>
      <c r="AR108" s="59"/>
    </row>
    <row r="109" spans="1:44" s="8" customFormat="1" ht="23.45" customHeight="1">
      <c r="A109" s="77"/>
      <c r="B109" s="12" t="s">
        <v>65</v>
      </c>
      <c r="C109" s="13">
        <v>68</v>
      </c>
      <c r="D109" s="14">
        <v>0</v>
      </c>
      <c r="E109" s="13">
        <v>0</v>
      </c>
      <c r="F109" s="14">
        <f t="shared" si="4"/>
        <v>68</v>
      </c>
      <c r="G109" s="94">
        <f t="shared" si="5"/>
        <v>68</v>
      </c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59"/>
      <c r="AB109" s="83"/>
      <c r="AC109" s="335"/>
      <c r="AD109" s="336"/>
      <c r="AE109" s="81"/>
      <c r="AF109" s="81"/>
      <c r="AG109" s="81"/>
      <c r="AH109" s="81"/>
      <c r="AI109" s="82"/>
      <c r="AJ109" s="82"/>
      <c r="AK109" s="81"/>
      <c r="AL109" s="341"/>
      <c r="AM109" s="342"/>
      <c r="AN109" s="81"/>
      <c r="AO109" s="81"/>
      <c r="AP109" s="81"/>
      <c r="AQ109" s="81"/>
      <c r="AR109" s="59"/>
    </row>
    <row r="110" spans="1:44" s="8" customFormat="1" ht="23.45" customHeight="1" thickBot="1">
      <c r="A110" s="77"/>
      <c r="B110" s="12" t="s">
        <v>74</v>
      </c>
      <c r="C110" s="13">
        <v>6</v>
      </c>
      <c r="D110" s="14">
        <v>2</v>
      </c>
      <c r="E110" s="13">
        <v>2</v>
      </c>
      <c r="F110" s="14">
        <f t="shared" si="4"/>
        <v>8</v>
      </c>
      <c r="G110" s="94">
        <f t="shared" si="5"/>
        <v>10</v>
      </c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59"/>
      <c r="AB110" s="83"/>
      <c r="AC110" s="335"/>
      <c r="AD110" s="336"/>
      <c r="AE110" s="81"/>
      <c r="AF110" s="82"/>
      <c r="AG110" s="82"/>
      <c r="AH110" s="82"/>
      <c r="AI110" s="82"/>
      <c r="AJ110" s="82"/>
      <c r="AK110" s="81"/>
      <c r="AL110" s="341"/>
      <c r="AM110" s="342"/>
      <c r="AN110" s="81"/>
      <c r="AO110" s="82"/>
      <c r="AP110" s="82"/>
      <c r="AQ110" s="82"/>
      <c r="AR110" s="59"/>
    </row>
    <row r="111" spans="1:44" s="8" customFormat="1" ht="23.45" customHeight="1" thickBot="1">
      <c r="A111" s="77"/>
      <c r="B111" s="12" t="s">
        <v>45</v>
      </c>
      <c r="C111" s="13">
        <f>SUM(C107:C110)</f>
        <v>3756</v>
      </c>
      <c r="D111" s="14">
        <f>SUM(D107:D110)</f>
        <v>1939</v>
      </c>
      <c r="E111" s="13">
        <f>SUM(E107:E110)</f>
        <v>2419</v>
      </c>
      <c r="F111" s="14">
        <f t="shared" si="4"/>
        <v>5695</v>
      </c>
      <c r="G111" s="94">
        <f t="shared" si="5"/>
        <v>8114</v>
      </c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59"/>
      <c r="AB111" s="83"/>
      <c r="AC111" s="337"/>
      <c r="AD111" s="338"/>
      <c r="AE111" s="84"/>
      <c r="AF111" s="315" t="str">
        <f>F112&amp;" "&amp;B112</f>
        <v>961 Duplicates</v>
      </c>
      <c r="AG111" s="319"/>
      <c r="AH111" s="316"/>
      <c r="AI111" s="82"/>
      <c r="AJ111" s="82"/>
      <c r="AK111" s="84"/>
      <c r="AL111" s="343"/>
      <c r="AM111" s="344"/>
      <c r="AN111" s="84"/>
      <c r="AO111" s="324" t="str">
        <f>E112&amp;" "&amp;B112</f>
        <v>0 Duplicates</v>
      </c>
      <c r="AP111" s="328"/>
      <c r="AQ111" s="325"/>
      <c r="AR111" s="59"/>
    </row>
    <row r="112" spans="1:44" s="8" customFormat="1" ht="15.75" customHeight="1">
      <c r="A112" s="77"/>
      <c r="B112" s="53" t="s">
        <v>15</v>
      </c>
      <c r="C112" s="15">
        <v>604</v>
      </c>
      <c r="D112" s="108">
        <v>357</v>
      </c>
      <c r="E112" s="112">
        <v>0</v>
      </c>
      <c r="F112" s="105">
        <f t="shared" si="4"/>
        <v>961</v>
      </c>
      <c r="G112" s="194">
        <f t="shared" si="5"/>
        <v>961</v>
      </c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59"/>
      <c r="AB112" s="83"/>
      <c r="AC112" s="82"/>
      <c r="AD112" s="82"/>
      <c r="AE112" s="84"/>
      <c r="AF112" s="320"/>
      <c r="AG112" s="321"/>
      <c r="AH112" s="322"/>
      <c r="AI112" s="82"/>
      <c r="AJ112" s="82"/>
      <c r="AK112" s="84"/>
      <c r="AL112" s="82"/>
      <c r="AM112" s="82"/>
      <c r="AN112" s="84"/>
      <c r="AO112" s="329"/>
      <c r="AP112" s="321"/>
      <c r="AQ112" s="330"/>
      <c r="AR112" s="59"/>
    </row>
    <row r="113" spans="1:44" s="8" customFormat="1" ht="15.75" customHeight="1">
      <c r="A113" s="77"/>
      <c r="B113" s="53" t="s">
        <v>67</v>
      </c>
      <c r="C113" s="15">
        <f>C111-C112</f>
        <v>3152</v>
      </c>
      <c r="D113" s="109">
        <f>D111-D112</f>
        <v>1582</v>
      </c>
      <c r="E113" s="112">
        <f>E111-E112</f>
        <v>2419</v>
      </c>
      <c r="F113" s="105">
        <f t="shared" si="4"/>
        <v>4734</v>
      </c>
      <c r="G113" s="194">
        <f t="shared" si="5"/>
        <v>7153</v>
      </c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59"/>
      <c r="AB113" s="83"/>
      <c r="AC113" s="85"/>
      <c r="AD113" s="85"/>
      <c r="AE113" s="85"/>
      <c r="AF113" s="320"/>
      <c r="AG113" s="321"/>
      <c r="AH113" s="322"/>
      <c r="AI113" s="82"/>
      <c r="AJ113" s="82"/>
      <c r="AK113" s="85"/>
      <c r="AL113" s="85"/>
      <c r="AM113" s="85"/>
      <c r="AN113" s="85"/>
      <c r="AO113" s="329"/>
      <c r="AP113" s="321"/>
      <c r="AQ113" s="330"/>
      <c r="AR113" s="59"/>
    </row>
    <row r="114" spans="1:44" s="8" customFormat="1" ht="15.75" customHeight="1" thickBot="1">
      <c r="A114" s="77"/>
      <c r="B114" s="21" t="s">
        <v>47</v>
      </c>
      <c r="C114" s="22">
        <f>SUM(C115:C120)</f>
        <v>3058</v>
      </c>
      <c r="D114" s="11">
        <f>SUM(D115:D120)</f>
        <v>1442</v>
      </c>
      <c r="E114" s="10">
        <f>SUM(E115:E120)</f>
        <v>2377</v>
      </c>
      <c r="F114" s="11">
        <f t="shared" si="4"/>
        <v>4500</v>
      </c>
      <c r="G114" s="94">
        <f t="shared" si="5"/>
        <v>6877</v>
      </c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59"/>
      <c r="AB114" s="83"/>
      <c r="AC114" s="85"/>
      <c r="AD114" s="85"/>
      <c r="AE114" s="85"/>
      <c r="AF114" s="317"/>
      <c r="AG114" s="323"/>
      <c r="AH114" s="318"/>
      <c r="AI114" s="82"/>
      <c r="AJ114" s="82"/>
      <c r="AK114" s="85"/>
      <c r="AL114" s="85"/>
      <c r="AM114" s="85"/>
      <c r="AN114" s="85"/>
      <c r="AO114" s="326"/>
      <c r="AP114" s="331"/>
      <c r="AQ114" s="327"/>
      <c r="AR114" s="59"/>
    </row>
    <row r="115" spans="1:44" s="8" customFormat="1" ht="15.75" customHeight="1" thickBot="1">
      <c r="A115" s="77"/>
      <c r="B115" s="23" t="s">
        <v>11</v>
      </c>
      <c r="C115" s="24">
        <f>36+118+523+6+0</f>
        <v>683</v>
      </c>
      <c r="D115" s="25">
        <f>104+12+538+5+306</f>
        <v>965</v>
      </c>
      <c r="E115" s="26">
        <v>225</v>
      </c>
      <c r="F115" s="25">
        <f t="shared" si="4"/>
        <v>1648</v>
      </c>
      <c r="G115" s="94">
        <f t="shared" si="5"/>
        <v>1873</v>
      </c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59"/>
      <c r="AB115" s="83"/>
      <c r="AC115" s="85"/>
      <c r="AD115" s="85"/>
      <c r="AE115" s="85"/>
      <c r="AF115" s="84"/>
      <c r="AG115" s="84"/>
      <c r="AH115" s="84"/>
      <c r="AI115" s="82"/>
      <c r="AJ115" s="82"/>
      <c r="AK115" s="85"/>
      <c r="AL115" s="85"/>
      <c r="AM115" s="85"/>
      <c r="AN115" s="85"/>
      <c r="AO115" s="84"/>
      <c r="AP115" s="84"/>
      <c r="AQ115" s="84"/>
      <c r="AR115" s="59"/>
    </row>
    <row r="116" spans="1:44" s="8" customFormat="1" ht="15.75" customHeight="1">
      <c r="A116" s="77"/>
      <c r="B116" s="27" t="s">
        <v>48</v>
      </c>
      <c r="C116" s="24">
        <v>0</v>
      </c>
      <c r="D116" s="25">
        <v>0</v>
      </c>
      <c r="E116" s="26">
        <v>1</v>
      </c>
      <c r="F116" s="25">
        <f t="shared" si="4"/>
        <v>0</v>
      </c>
      <c r="G116" s="94">
        <f t="shared" si="5"/>
        <v>1</v>
      </c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59"/>
      <c r="AB116" s="83"/>
      <c r="AC116" s="315" t="str">
        <f>F113&amp;" "&amp;B113&amp;""</f>
        <v>4734 Abstracts reviewed</v>
      </c>
      <c r="AD116" s="316"/>
      <c r="AE116" s="84"/>
      <c r="AF116" s="315" t="str">
        <f>F114&amp;" "&amp;B114&amp;"
"&amp;B115&amp;"                                            "&amp;F115&amp;" 
"&amp;B116&amp;"                      "&amp;F116&amp;" 
"&amp;B117&amp;"                                              "&amp;F117&amp;"
 "&amp;B118&amp;"                                        "&amp;F118&amp;"
 "&amp;B119&amp;"                                                    "&amp;F119&amp;"
 "&amp;B120&amp;"                                                 "&amp;F120</f>
        <v>4500 Records rejected:
Population                                            1648 
Intervention or Comparator                      0 
Outcomes                                              1218
 Study Design                                        1614
 Duplicates                                                    3
 No abstract                                                 17</v>
      </c>
      <c r="AG116" s="319"/>
      <c r="AH116" s="316"/>
      <c r="AI116" s="82"/>
      <c r="AJ116" s="82"/>
      <c r="AK116" s="84"/>
      <c r="AL116" s="324" t="str">
        <f>E113&amp;" "&amp;B113&amp;""</f>
        <v>2419 Abstracts reviewed</v>
      </c>
      <c r="AM116" s="325"/>
      <c r="AN116" s="84"/>
      <c r="AO116" s="324" t="str">
        <f>E114&amp;" "&amp;B114&amp;"
"&amp;B115&amp;"                                           "&amp;E115&amp;" 
"&amp;B116&amp;"                     "&amp;E116&amp;" 
"&amp;B117&amp;"                                               "&amp;E117&amp;"
 "&amp;B118&amp;"                                           "&amp;E118&amp;"
 "&amp;B119&amp;"                                           "&amp;E119&amp;"
 "&amp;B120&amp;"                                                "&amp;E120</f>
        <v>2377 Records rejected:
Population                                           225 
Intervention or Comparator                     1 
Outcomes                                               111
 Study Design                                           23
 Duplicates                                           2017
 No abstract                                                0</v>
      </c>
      <c r="AP116" s="328"/>
      <c r="AQ116" s="325"/>
      <c r="AR116" s="59"/>
    </row>
    <row r="117" spans="1:44" s="8" customFormat="1" ht="15.75" customHeight="1" thickBot="1">
      <c r="A117" s="77"/>
      <c r="B117" s="27" t="s">
        <v>13</v>
      </c>
      <c r="C117" s="24">
        <f>545+210</f>
        <v>755</v>
      </c>
      <c r="D117" s="25">
        <f>488-25</f>
        <v>463</v>
      </c>
      <c r="E117" s="26">
        <v>111</v>
      </c>
      <c r="F117" s="25">
        <f t="shared" si="4"/>
        <v>1218</v>
      </c>
      <c r="G117" s="94">
        <f t="shared" si="5"/>
        <v>1329</v>
      </c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59"/>
      <c r="AB117" s="83"/>
      <c r="AC117" s="317"/>
      <c r="AD117" s="318"/>
      <c r="AE117" s="84"/>
      <c r="AF117" s="320"/>
      <c r="AG117" s="321"/>
      <c r="AH117" s="322"/>
      <c r="AI117" s="82"/>
      <c r="AJ117" s="82"/>
      <c r="AK117" s="84"/>
      <c r="AL117" s="326"/>
      <c r="AM117" s="327"/>
      <c r="AN117" s="84"/>
      <c r="AO117" s="329"/>
      <c r="AP117" s="321"/>
      <c r="AQ117" s="330"/>
      <c r="AR117" s="59"/>
    </row>
    <row r="118" spans="1:44" s="8" customFormat="1" ht="15.75" customHeight="1">
      <c r="A118" s="87"/>
      <c r="B118" s="28" t="s">
        <v>49</v>
      </c>
      <c r="C118" s="86">
        <v>1600</v>
      </c>
      <c r="D118" s="29">
        <v>14</v>
      </c>
      <c r="E118" s="30">
        <v>23</v>
      </c>
      <c r="F118" s="29">
        <f t="shared" si="4"/>
        <v>1614</v>
      </c>
      <c r="G118" s="86">
        <f t="shared" si="5"/>
        <v>1637</v>
      </c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59"/>
      <c r="AB118" s="83"/>
      <c r="AC118" s="81"/>
      <c r="AD118" s="81"/>
      <c r="AE118" s="81"/>
      <c r="AF118" s="320"/>
      <c r="AG118" s="321"/>
      <c r="AH118" s="322"/>
      <c r="AI118" s="82"/>
      <c r="AJ118" s="82"/>
      <c r="AK118" s="81"/>
      <c r="AL118" s="81"/>
      <c r="AM118" s="81"/>
      <c r="AN118" s="81"/>
      <c r="AO118" s="329"/>
      <c r="AP118" s="321"/>
      <c r="AQ118" s="330"/>
      <c r="AR118" s="59"/>
    </row>
    <row r="119" spans="1:44" s="8" customFormat="1" ht="15.75" customHeight="1">
      <c r="A119" s="87"/>
      <c r="B119" s="31" t="s">
        <v>15</v>
      </c>
      <c r="C119" s="32">
        <v>3</v>
      </c>
      <c r="D119" s="33">
        <v>0</v>
      </c>
      <c r="E119" s="34">
        <v>2017</v>
      </c>
      <c r="F119" s="33">
        <f t="shared" si="4"/>
        <v>3</v>
      </c>
      <c r="G119" s="86">
        <f t="shared" si="5"/>
        <v>2020</v>
      </c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59"/>
      <c r="AB119" s="83"/>
      <c r="AC119" s="81"/>
      <c r="AD119" s="81"/>
      <c r="AE119" s="81"/>
      <c r="AF119" s="320"/>
      <c r="AG119" s="321"/>
      <c r="AH119" s="322"/>
      <c r="AI119" s="82"/>
      <c r="AJ119" s="82"/>
      <c r="AK119" s="81"/>
      <c r="AL119" s="81"/>
      <c r="AM119" s="81"/>
      <c r="AN119" s="81"/>
      <c r="AO119" s="329"/>
      <c r="AP119" s="321"/>
      <c r="AQ119" s="330"/>
      <c r="AR119" s="59"/>
    </row>
    <row r="120" spans="1:44" s="8" customFormat="1" ht="15.75" customHeight="1">
      <c r="A120" s="87"/>
      <c r="B120" s="35" t="s">
        <v>50</v>
      </c>
      <c r="C120" s="36">
        <v>17</v>
      </c>
      <c r="D120" s="37">
        <v>0</v>
      </c>
      <c r="E120" s="38">
        <v>0</v>
      </c>
      <c r="F120" s="37">
        <f t="shared" si="4"/>
        <v>17</v>
      </c>
      <c r="G120" s="86">
        <f t="shared" si="5"/>
        <v>17</v>
      </c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59"/>
      <c r="AB120" s="83"/>
      <c r="AC120" s="81"/>
      <c r="AD120" s="81"/>
      <c r="AE120" s="81"/>
      <c r="AF120" s="320"/>
      <c r="AG120" s="321"/>
      <c r="AH120" s="322"/>
      <c r="AI120" s="82"/>
      <c r="AJ120" s="82"/>
      <c r="AK120" s="81"/>
      <c r="AL120" s="81"/>
      <c r="AM120" s="81"/>
      <c r="AN120" s="81"/>
      <c r="AO120" s="329"/>
      <c r="AP120" s="321"/>
      <c r="AQ120" s="330"/>
      <c r="AR120" s="59"/>
    </row>
    <row r="121" spans="1:44" s="8" customFormat="1" ht="15.75" customHeight="1">
      <c r="A121" s="87"/>
      <c r="B121" s="53" t="s">
        <v>16</v>
      </c>
      <c r="C121" s="15">
        <f>C113-C114</f>
        <v>94</v>
      </c>
      <c r="D121" s="109">
        <f>D113-D114</f>
        <v>140</v>
      </c>
      <c r="E121" s="112">
        <f>E113-E114</f>
        <v>42</v>
      </c>
      <c r="F121" s="105">
        <f t="shared" si="4"/>
        <v>234</v>
      </c>
      <c r="G121" s="194">
        <f t="shared" si="5"/>
        <v>276</v>
      </c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59"/>
      <c r="AB121" s="83"/>
      <c r="AC121" s="81"/>
      <c r="AD121" s="81"/>
      <c r="AE121" s="81"/>
      <c r="AF121" s="320"/>
      <c r="AG121" s="321"/>
      <c r="AH121" s="322"/>
      <c r="AI121" s="82"/>
      <c r="AJ121" s="82"/>
      <c r="AK121" s="81"/>
      <c r="AL121" s="81"/>
      <c r="AM121" s="81"/>
      <c r="AN121" s="81"/>
      <c r="AO121" s="329"/>
      <c r="AP121" s="321"/>
      <c r="AQ121" s="330"/>
      <c r="AR121" s="59"/>
    </row>
    <row r="122" spans="1:44" s="8" customFormat="1" ht="15.75" customHeight="1" thickBot="1">
      <c r="A122" s="87"/>
      <c r="B122" s="39" t="s">
        <v>47</v>
      </c>
      <c r="C122" s="40">
        <f>SUM(C123:C129)</f>
        <v>66</v>
      </c>
      <c r="D122" s="19">
        <f>SUM(D123:D128)</f>
        <v>99</v>
      </c>
      <c r="E122" s="20">
        <f>SUM(E123:E128)</f>
        <v>13</v>
      </c>
      <c r="F122" s="19">
        <f t="shared" si="4"/>
        <v>165</v>
      </c>
      <c r="G122" s="195">
        <f t="shared" si="5"/>
        <v>178</v>
      </c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59"/>
      <c r="AB122" s="83"/>
      <c r="AC122" s="81"/>
      <c r="AD122" s="81"/>
      <c r="AE122" s="81"/>
      <c r="AF122" s="317"/>
      <c r="AG122" s="323"/>
      <c r="AH122" s="318"/>
      <c r="AI122" s="82"/>
      <c r="AJ122" s="82"/>
      <c r="AK122" s="81"/>
      <c r="AL122" s="81"/>
      <c r="AM122" s="81"/>
      <c r="AN122" s="81"/>
      <c r="AO122" s="326"/>
      <c r="AP122" s="331"/>
      <c r="AQ122" s="327"/>
      <c r="AR122" s="59"/>
    </row>
    <row r="123" spans="1:44" s="8" customFormat="1" ht="15.75" customHeight="1" thickBot="1">
      <c r="A123" s="87"/>
      <c r="B123" s="21" t="s">
        <v>11</v>
      </c>
      <c r="C123" s="25">
        <f>5+10+1</f>
        <v>16</v>
      </c>
      <c r="D123" s="25">
        <f>29+3</f>
        <v>32</v>
      </c>
      <c r="E123" s="26">
        <v>3</v>
      </c>
      <c r="F123" s="25">
        <f t="shared" si="4"/>
        <v>48</v>
      </c>
      <c r="G123" s="94">
        <f t="shared" si="5"/>
        <v>51</v>
      </c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59"/>
      <c r="AB123" s="83"/>
      <c r="AC123" s="82"/>
      <c r="AD123" s="82"/>
      <c r="AE123" s="88"/>
      <c r="AF123" s="84"/>
      <c r="AG123" s="84"/>
      <c r="AH123" s="84"/>
      <c r="AI123" s="82"/>
      <c r="AJ123" s="82"/>
      <c r="AK123" s="88"/>
      <c r="AL123" s="82"/>
      <c r="AM123" s="82"/>
      <c r="AN123" s="88"/>
      <c r="AO123" s="84"/>
      <c r="AP123" s="84"/>
      <c r="AQ123" s="84"/>
      <c r="AR123" s="59"/>
    </row>
    <row r="124" spans="1:44" s="8" customFormat="1" ht="19.149999999999999" customHeight="1">
      <c r="A124" s="87"/>
      <c r="B124" s="23" t="s">
        <v>48</v>
      </c>
      <c r="C124" s="25">
        <v>1</v>
      </c>
      <c r="D124" s="25">
        <f>10+1</f>
        <v>11</v>
      </c>
      <c r="E124" s="26">
        <v>5</v>
      </c>
      <c r="F124" s="25">
        <f t="shared" si="4"/>
        <v>12</v>
      </c>
      <c r="G124" s="94">
        <f t="shared" si="5"/>
        <v>17</v>
      </c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59"/>
      <c r="AB124" s="83"/>
      <c r="AC124" s="288" t="str">
        <f>F121&amp;" "&amp;B121&amp;""</f>
        <v>234 Records selected for full text review</v>
      </c>
      <c r="AD124" s="290"/>
      <c r="AE124" s="84"/>
      <c r="AF124" s="239" t="str">
        <f>F122&amp;" "&amp;B122&amp;"
"&amp;B123&amp;"                                                "&amp;F123&amp;" 
"&amp;B124&amp;"                     "&amp;F124&amp;" 
"&amp;B125&amp;"                                                "&amp;F125&amp;"
 "&amp;B126&amp;"                                           "&amp;F126&amp;"
 "&amp;B127&amp;"                                                   "&amp;F127&amp;"
 "&amp;B128&amp;"                                                 "&amp;F128&amp;"
 "&amp;B129&amp;"          "&amp;F129</f>
        <v>165 Records rejected:
Population                                                48 
Intervention or Comparator                     12 
Outcomes                                                55
 Study Design                                           26
 Duplicates                                                   19
 Non-English                                                 1
 Discrepancy from another vendor*          4</v>
      </c>
      <c r="AG124" s="247"/>
      <c r="AH124" s="240"/>
      <c r="AI124" s="82"/>
      <c r="AJ124" s="82"/>
      <c r="AK124" s="84"/>
      <c r="AL124" s="301" t="str">
        <f>E121&amp;" "&amp;B121&amp;""</f>
        <v>42 Records selected for full text review</v>
      </c>
      <c r="AM124" s="303"/>
      <c r="AN124" s="84"/>
      <c r="AO124" s="243" t="str">
        <f>E122&amp;" "&amp;B122&amp;"
"&amp;B123&amp;"                                                     "&amp;E123&amp;" 
"&amp;B124&amp;"                          "&amp;E124&amp;" 
"&amp;B125&amp;"                                                       "&amp;E125&amp;"
 "&amp;B126&amp;"                                               "&amp;E126&amp;"
 "&amp;B127&amp;"                                                      "&amp;E127&amp;"
 "&amp;B128&amp;"                                                 "&amp;E128&amp;"
 "&amp;B129&amp;"             "&amp;E129</f>
        <v>13 Records rejected:
Population                                                     3 
Intervention or Comparator                          5 
Outcomes                                                       2
 Study Design                                               2
 Duplicates                                                      1
 Non-English                                                 0
 Discrepancy from another vendor*             0</v>
      </c>
      <c r="AP124" s="252"/>
      <c r="AQ124" s="244"/>
      <c r="AR124" s="59"/>
    </row>
    <row r="125" spans="1:44" ht="19.149999999999999" customHeight="1" thickBot="1">
      <c r="A125" s="68"/>
      <c r="B125" s="27" t="s">
        <v>13</v>
      </c>
      <c r="C125" s="25">
        <v>27</v>
      </c>
      <c r="D125" s="25">
        <f>26+2</f>
        <v>28</v>
      </c>
      <c r="E125" s="26">
        <v>2</v>
      </c>
      <c r="F125" s="25">
        <f t="shared" si="4"/>
        <v>55</v>
      </c>
      <c r="G125" s="94">
        <f t="shared" si="5"/>
        <v>57</v>
      </c>
      <c r="AA125" s="62"/>
      <c r="AC125" s="294"/>
      <c r="AD125" s="296"/>
      <c r="AE125" s="89"/>
      <c r="AF125" s="248"/>
      <c r="AG125" s="249"/>
      <c r="AH125" s="250"/>
      <c r="AI125" s="82"/>
      <c r="AJ125" s="82"/>
      <c r="AK125" s="89"/>
      <c r="AL125" s="306"/>
      <c r="AM125" s="308"/>
      <c r="AN125" s="89"/>
      <c r="AO125" s="253"/>
      <c r="AP125" s="249"/>
      <c r="AQ125" s="254"/>
      <c r="AR125" s="59"/>
    </row>
    <row r="126" spans="1:44" s="8" customFormat="1" ht="19.149999999999999" customHeight="1">
      <c r="A126" s="87"/>
      <c r="B126" s="27" t="s">
        <v>49</v>
      </c>
      <c r="C126" s="25">
        <v>17</v>
      </c>
      <c r="D126" s="25">
        <f>6+3</f>
        <v>9</v>
      </c>
      <c r="E126" s="26">
        <v>2</v>
      </c>
      <c r="F126" s="25">
        <f t="shared" si="4"/>
        <v>26</v>
      </c>
      <c r="G126" s="94">
        <f t="shared" si="5"/>
        <v>28</v>
      </c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59"/>
      <c r="AB126" s="83"/>
      <c r="AC126" s="89"/>
      <c r="AD126" s="89"/>
      <c r="AE126" s="89"/>
      <c r="AF126" s="248"/>
      <c r="AG126" s="249"/>
      <c r="AH126" s="250"/>
      <c r="AI126" s="82"/>
      <c r="AJ126" s="82"/>
      <c r="AK126" s="89"/>
      <c r="AL126" s="89"/>
      <c r="AM126" s="89"/>
      <c r="AN126" s="89"/>
      <c r="AO126" s="253"/>
      <c r="AP126" s="249"/>
      <c r="AQ126" s="254"/>
      <c r="AR126" s="59"/>
    </row>
    <row r="127" spans="1:44" s="8" customFormat="1" ht="19.149999999999999" customHeight="1">
      <c r="A127" s="87"/>
      <c r="B127" s="27" t="s">
        <v>15</v>
      </c>
      <c r="C127" s="25">
        <v>0</v>
      </c>
      <c r="D127" s="25">
        <f>14+5</f>
        <v>19</v>
      </c>
      <c r="E127" s="26">
        <v>1</v>
      </c>
      <c r="F127" s="25">
        <f t="shared" si="4"/>
        <v>19</v>
      </c>
      <c r="G127" s="94">
        <f t="shared" si="5"/>
        <v>20</v>
      </c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59"/>
      <c r="AB127" s="83"/>
      <c r="AC127" s="89"/>
      <c r="AD127" s="89"/>
      <c r="AE127" s="89"/>
      <c r="AF127" s="248"/>
      <c r="AG127" s="249"/>
      <c r="AH127" s="250"/>
      <c r="AI127" s="82"/>
      <c r="AJ127" s="82"/>
      <c r="AK127" s="89"/>
      <c r="AL127" s="89"/>
      <c r="AM127" s="89"/>
      <c r="AN127" s="89"/>
      <c r="AO127" s="253"/>
      <c r="AP127" s="249"/>
      <c r="AQ127" s="254"/>
      <c r="AR127" s="59"/>
    </row>
    <row r="128" spans="1:44" s="8" customFormat="1" ht="19.149999999999999" customHeight="1">
      <c r="A128" s="87"/>
      <c r="B128" s="27" t="s">
        <v>51</v>
      </c>
      <c r="C128" s="25">
        <v>1</v>
      </c>
      <c r="D128" s="25">
        <v>0</v>
      </c>
      <c r="E128" s="26">
        <v>0</v>
      </c>
      <c r="F128" s="25">
        <f t="shared" si="4"/>
        <v>1</v>
      </c>
      <c r="G128" s="94">
        <f t="shared" si="5"/>
        <v>1</v>
      </c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59"/>
      <c r="AB128" s="83"/>
      <c r="AC128" s="89"/>
      <c r="AD128" s="89"/>
      <c r="AE128" s="89"/>
      <c r="AF128" s="248"/>
      <c r="AG128" s="249"/>
      <c r="AH128" s="250"/>
      <c r="AI128" s="82"/>
      <c r="AJ128" s="82"/>
      <c r="AK128" s="89"/>
      <c r="AL128" s="89"/>
      <c r="AM128" s="89"/>
      <c r="AN128" s="89"/>
      <c r="AO128" s="253"/>
      <c r="AP128" s="249"/>
      <c r="AQ128" s="254"/>
      <c r="AR128" s="59"/>
    </row>
    <row r="129" spans="1:44" s="8" customFormat="1" ht="19.149999999999999" customHeight="1">
      <c r="A129" s="87"/>
      <c r="B129" s="27" t="s">
        <v>75</v>
      </c>
      <c r="C129" s="25">
        <v>4</v>
      </c>
      <c r="D129" s="25">
        <v>0</v>
      </c>
      <c r="E129" s="26">
        <v>0</v>
      </c>
      <c r="F129" s="25">
        <f t="shared" si="4"/>
        <v>4</v>
      </c>
      <c r="G129" s="94">
        <f t="shared" si="5"/>
        <v>4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58"/>
      <c r="AB129" s="6"/>
      <c r="AC129" s="89"/>
      <c r="AD129" s="89"/>
      <c r="AE129" s="89"/>
      <c r="AF129" s="248"/>
      <c r="AG129" s="249"/>
      <c r="AH129" s="250"/>
      <c r="AI129" s="82"/>
      <c r="AJ129" s="82"/>
      <c r="AK129" s="89"/>
      <c r="AL129" s="89"/>
      <c r="AM129" s="89"/>
      <c r="AN129" s="89"/>
      <c r="AO129" s="253"/>
      <c r="AP129" s="249"/>
      <c r="AQ129" s="254"/>
      <c r="AR129" s="58"/>
    </row>
    <row r="130" spans="1:44" s="8" customFormat="1" ht="19.149999999999999" customHeight="1" thickBot="1">
      <c r="A130" s="87"/>
      <c r="B130" s="53" t="s">
        <v>68</v>
      </c>
      <c r="C130" s="15">
        <f>C121-C122</f>
        <v>28</v>
      </c>
      <c r="D130" s="109">
        <f>D121-D122</f>
        <v>41</v>
      </c>
      <c r="E130" s="112">
        <f>E121-E122</f>
        <v>29</v>
      </c>
      <c r="F130" s="105">
        <f>C130+D130</f>
        <v>69</v>
      </c>
      <c r="G130" s="194">
        <f t="shared" si="5"/>
        <v>98</v>
      </c>
      <c r="AA130" s="60"/>
      <c r="AC130" s="88"/>
      <c r="AD130" s="88"/>
      <c r="AE130" s="88"/>
      <c r="AF130" s="241"/>
      <c r="AG130" s="251"/>
      <c r="AH130" s="242"/>
      <c r="AI130" s="82"/>
      <c r="AJ130" s="82"/>
      <c r="AK130" s="88"/>
      <c r="AL130" s="88"/>
      <c r="AM130" s="88"/>
      <c r="AN130" s="88"/>
      <c r="AO130" s="245"/>
      <c r="AP130" s="255"/>
      <c r="AQ130" s="246"/>
      <c r="AR130" s="60"/>
    </row>
    <row r="131" spans="1:44" s="8" customFormat="1" ht="15.75" customHeight="1" thickBot="1">
      <c r="A131" s="87"/>
      <c r="B131" s="45" t="s">
        <v>76</v>
      </c>
      <c r="C131" s="46">
        <v>0</v>
      </c>
      <c r="D131" s="46">
        <v>0</v>
      </c>
      <c r="E131" s="46">
        <v>3</v>
      </c>
      <c r="F131" s="46">
        <f t="shared" si="4"/>
        <v>0</v>
      </c>
      <c r="G131" s="197">
        <f t="shared" si="5"/>
        <v>3</v>
      </c>
      <c r="AA131" s="60"/>
      <c r="AC131" s="84"/>
      <c r="AD131" s="84"/>
      <c r="AE131" s="84"/>
      <c r="AF131" s="84"/>
      <c r="AG131" s="84"/>
      <c r="AH131" s="84"/>
      <c r="AI131" s="82"/>
      <c r="AJ131" s="82"/>
      <c r="AK131" s="84"/>
      <c r="AL131" s="84"/>
      <c r="AM131" s="84"/>
      <c r="AN131" s="84"/>
      <c r="AO131" s="84"/>
      <c r="AP131" s="84"/>
      <c r="AQ131" s="84"/>
      <c r="AR131" s="60"/>
    </row>
    <row r="132" spans="1:44" s="8" customFormat="1" ht="15.75" customHeight="1">
      <c r="A132" s="87"/>
      <c r="B132" s="45" t="s">
        <v>77</v>
      </c>
      <c r="C132" s="46">
        <v>0</v>
      </c>
      <c r="D132" s="46">
        <v>1</v>
      </c>
      <c r="E132" s="46">
        <v>5</v>
      </c>
      <c r="F132" s="46">
        <f t="shared" si="4"/>
        <v>1</v>
      </c>
      <c r="G132" s="197">
        <f t="shared" si="5"/>
        <v>6</v>
      </c>
      <c r="AA132" s="60"/>
      <c r="AC132" s="284" t="str">
        <f>F130&amp;" "&amp;B130&amp;""</f>
        <v>69 Records selected</v>
      </c>
      <c r="AD132" s="285"/>
      <c r="AE132" s="84"/>
      <c r="AF132" s="288" t="str">
        <f>"Supplementary search of grey literature yielded "&amp;SUM(F131:F133)&amp;" records"</f>
        <v>Supplementary search of grey literature yielded 5 records</v>
      </c>
      <c r="AG132" s="289"/>
      <c r="AH132" s="290"/>
      <c r="AI132" s="82"/>
      <c r="AJ132" s="82"/>
      <c r="AK132" s="84"/>
      <c r="AL132" s="297" t="str">
        <f>E130&amp;" "&amp;B130&amp;""</f>
        <v>29 Records selected</v>
      </c>
      <c r="AM132" s="298"/>
      <c r="AN132" s="84"/>
      <c r="AO132" s="301" t="str">
        <f>"Supplementary search of grey literature yielded "&amp;SUM(E131:E133)&amp;" records"</f>
        <v>Supplementary search of grey literature yielded 8 records</v>
      </c>
      <c r="AP132" s="302"/>
      <c r="AQ132" s="303"/>
      <c r="AR132" s="60"/>
    </row>
    <row r="133" spans="1:44" s="8" customFormat="1" ht="15.75" customHeight="1" thickBot="1">
      <c r="A133" s="87"/>
      <c r="B133" s="47" t="s">
        <v>78</v>
      </c>
      <c r="C133" s="48">
        <v>0</v>
      </c>
      <c r="D133" s="48">
        <v>4</v>
      </c>
      <c r="E133" s="48">
        <v>0</v>
      </c>
      <c r="F133" s="48">
        <f t="shared" si="4"/>
        <v>4</v>
      </c>
      <c r="G133" s="197">
        <f t="shared" si="5"/>
        <v>4</v>
      </c>
      <c r="AA133" s="60"/>
      <c r="AC133" s="286"/>
      <c r="AD133" s="287"/>
      <c r="AE133" s="88"/>
      <c r="AF133" s="291"/>
      <c r="AG133" s="292"/>
      <c r="AH133" s="293"/>
      <c r="AI133" s="82"/>
      <c r="AJ133" s="82"/>
      <c r="AK133" s="88"/>
      <c r="AL133" s="299"/>
      <c r="AM133" s="300"/>
      <c r="AN133" s="88"/>
      <c r="AO133" s="304"/>
      <c r="AP133" s="292"/>
      <c r="AQ133" s="305"/>
      <c r="AR133" s="60"/>
    </row>
    <row r="134" spans="1:44" s="8" customFormat="1" ht="15" customHeight="1">
      <c r="A134" s="87"/>
      <c r="B134" s="53" t="s">
        <v>55</v>
      </c>
      <c r="C134" s="15">
        <f>C130+C131+C132+C133</f>
        <v>28</v>
      </c>
      <c r="D134" s="109">
        <f>D130+D131+D132+D133</f>
        <v>46</v>
      </c>
      <c r="E134" s="112">
        <f>E130+E131+E132+E133</f>
        <v>37</v>
      </c>
      <c r="F134" s="105">
        <f>C134+D134</f>
        <v>74</v>
      </c>
      <c r="G134" s="194">
        <f t="shared" si="5"/>
        <v>111</v>
      </c>
      <c r="AA134" s="60"/>
      <c r="AC134" s="84"/>
      <c r="AD134" s="84"/>
      <c r="AE134" s="84"/>
      <c r="AF134" s="291"/>
      <c r="AG134" s="292"/>
      <c r="AH134" s="293"/>
      <c r="AI134" s="82"/>
      <c r="AJ134" s="82"/>
      <c r="AK134" s="84"/>
      <c r="AL134" s="84"/>
      <c r="AM134" s="84"/>
      <c r="AN134" s="84"/>
      <c r="AO134" s="304"/>
      <c r="AP134" s="292"/>
      <c r="AQ134" s="305"/>
      <c r="AR134" s="60"/>
    </row>
    <row r="135" spans="1:44" s="8" customFormat="1" ht="15.75" customHeight="1">
      <c r="A135" s="87"/>
      <c r="B135" s="9" t="s">
        <v>70</v>
      </c>
      <c r="C135" s="10">
        <v>28</v>
      </c>
      <c r="D135" s="11">
        <v>46</v>
      </c>
      <c r="E135" s="11">
        <v>37</v>
      </c>
      <c r="F135" s="11">
        <f t="shared" ref="F135:F136" si="6">C135+D135</f>
        <v>74</v>
      </c>
      <c r="G135" s="94">
        <f t="shared" si="5"/>
        <v>111</v>
      </c>
      <c r="AA135" s="60"/>
      <c r="AC135" s="85"/>
      <c r="AD135" s="85"/>
      <c r="AE135" s="85"/>
      <c r="AF135" s="291"/>
      <c r="AG135" s="292"/>
      <c r="AH135" s="293"/>
      <c r="AI135" s="82"/>
      <c r="AJ135" s="82"/>
      <c r="AK135" s="85"/>
      <c r="AL135" s="85"/>
      <c r="AM135" s="85"/>
      <c r="AN135" s="85"/>
      <c r="AO135" s="304"/>
      <c r="AP135" s="292"/>
      <c r="AQ135" s="305"/>
      <c r="AR135" s="60"/>
    </row>
    <row r="136" spans="1:44">
      <c r="A136" s="87"/>
      <c r="B136" s="114" t="s">
        <v>23</v>
      </c>
      <c r="C136" s="115">
        <v>26</v>
      </c>
      <c r="D136" s="116">
        <v>46</v>
      </c>
      <c r="E136" s="116">
        <v>35</v>
      </c>
      <c r="F136" s="116">
        <f t="shared" si="6"/>
        <v>72</v>
      </c>
      <c r="G136" s="94">
        <f t="shared" si="5"/>
        <v>107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60"/>
      <c r="AB136" s="8"/>
      <c r="AC136" s="85"/>
      <c r="AD136" s="85"/>
      <c r="AE136" s="85"/>
      <c r="AF136" s="291"/>
      <c r="AG136" s="292"/>
      <c r="AH136" s="293"/>
      <c r="AI136" s="91"/>
      <c r="AJ136" s="91"/>
      <c r="AK136" s="85"/>
      <c r="AL136" s="85"/>
      <c r="AM136" s="85"/>
      <c r="AN136" s="85"/>
      <c r="AO136" s="304"/>
      <c r="AP136" s="292"/>
      <c r="AQ136" s="305"/>
      <c r="AR136" s="60"/>
    </row>
    <row r="137" spans="1:44" s="50" customFormat="1" ht="15.75" customHeight="1" thickBot="1">
      <c r="A137" s="68"/>
      <c r="B137" s="9" t="s">
        <v>58</v>
      </c>
      <c r="C137" s="10">
        <v>28</v>
      </c>
      <c r="D137" s="11">
        <f>C135+D135</f>
        <v>74</v>
      </c>
      <c r="E137" s="11">
        <f>C135+D135+E135</f>
        <v>111</v>
      </c>
      <c r="F137" s="94"/>
      <c r="G137" s="94"/>
      <c r="AA137" s="61"/>
      <c r="AC137" s="88"/>
      <c r="AD137" s="88"/>
      <c r="AE137" s="88"/>
      <c r="AF137" s="294"/>
      <c r="AG137" s="295"/>
      <c r="AH137" s="296"/>
      <c r="AI137" s="91"/>
      <c r="AJ137" s="91"/>
      <c r="AK137" s="88"/>
      <c r="AL137" s="88"/>
      <c r="AM137" s="88"/>
      <c r="AN137" s="88"/>
      <c r="AO137" s="306"/>
      <c r="AP137" s="307"/>
      <c r="AQ137" s="308"/>
      <c r="AR137" s="62"/>
    </row>
    <row r="138" spans="1:44" ht="15" customHeight="1" thickBot="1">
      <c r="A138" s="68"/>
      <c r="B138" s="114" t="s">
        <v>59</v>
      </c>
      <c r="C138" s="115">
        <v>26</v>
      </c>
      <c r="D138" s="116">
        <f>C136+D136</f>
        <v>72</v>
      </c>
      <c r="E138" s="116">
        <f>C136+D136+E136</f>
        <v>107</v>
      </c>
      <c r="F138" s="94"/>
      <c r="G138" s="94"/>
      <c r="AA138" s="62"/>
      <c r="AC138" s="88"/>
      <c r="AD138" s="88"/>
      <c r="AE138" s="88"/>
      <c r="AF138" s="82"/>
      <c r="AG138" s="82"/>
      <c r="AH138" s="82"/>
      <c r="AI138" s="92"/>
      <c r="AJ138" s="92"/>
      <c r="AK138" s="88"/>
      <c r="AL138" s="88"/>
      <c r="AM138" s="88"/>
      <c r="AN138" s="88"/>
      <c r="AO138" s="82"/>
      <c r="AP138" s="82"/>
      <c r="AQ138" s="82"/>
      <c r="AR138" s="62"/>
    </row>
    <row r="139" spans="1:44" ht="15.75" customHeight="1">
      <c r="A139" s="68"/>
      <c r="B139" s="97" t="s">
        <v>79</v>
      </c>
      <c r="C139" s="8"/>
      <c r="D139" s="8"/>
      <c r="E139" s="8"/>
      <c r="F139" s="8"/>
      <c r="G139" s="8"/>
      <c r="AA139" s="62"/>
      <c r="AC139" s="275" t="str">
        <f>F134&amp;" "&amp;B135&amp;" from "&amp;F136&amp;" "&amp;B136</f>
        <v>74 Records selected for extraction from 72 Original studies</v>
      </c>
      <c r="AD139" s="277"/>
      <c r="AE139" s="82"/>
      <c r="AF139" s="82"/>
      <c r="AG139" s="82"/>
      <c r="AH139" s="82"/>
      <c r="AI139" s="92"/>
      <c r="AJ139" s="92"/>
      <c r="AK139" s="82"/>
      <c r="AL139" s="309" t="str">
        <f>E135&amp;" "&amp;B135&amp;" from "&amp;E136&amp;" "&amp;B136</f>
        <v>37 Records selected for extraction from 35 Original studies</v>
      </c>
      <c r="AM139" s="310"/>
      <c r="AN139" s="82"/>
      <c r="AO139" s="82"/>
      <c r="AP139" s="82"/>
      <c r="AQ139" s="82"/>
      <c r="AR139" s="62"/>
    </row>
    <row r="140" spans="1:44" s="8" customFormat="1" ht="15.75" customHeight="1">
      <c r="A140" s="6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62"/>
      <c r="AB140" s="3"/>
      <c r="AC140" s="278"/>
      <c r="AD140" s="280"/>
      <c r="AE140" s="82"/>
      <c r="AF140" s="85"/>
      <c r="AG140" s="85"/>
      <c r="AH140" s="85"/>
      <c r="AI140" s="93"/>
      <c r="AJ140" s="93"/>
      <c r="AK140" s="82"/>
      <c r="AL140" s="311"/>
      <c r="AM140" s="312"/>
      <c r="AN140" s="82"/>
      <c r="AO140" s="85"/>
      <c r="AP140" s="85"/>
      <c r="AQ140" s="85"/>
      <c r="AR140" s="62"/>
    </row>
    <row r="141" spans="1:44" s="8" customFormat="1" ht="15.75" customHeight="1" thickBot="1">
      <c r="A141" s="6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62"/>
      <c r="AB141" s="3"/>
      <c r="AC141" s="281"/>
      <c r="AD141" s="283"/>
      <c r="AE141" s="85"/>
      <c r="AF141" s="85"/>
      <c r="AG141" s="85"/>
      <c r="AH141" s="85"/>
      <c r="AI141" s="93"/>
      <c r="AJ141" s="93"/>
      <c r="AK141" s="85"/>
      <c r="AL141" s="313"/>
      <c r="AM141" s="314"/>
      <c r="AN141" s="85"/>
      <c r="AO141" s="85"/>
      <c r="AP141" s="85"/>
      <c r="AQ141" s="85"/>
      <c r="AR141" s="62"/>
    </row>
    <row r="142" spans="1:44" s="8" customFormat="1" ht="15.75" customHeight="1">
      <c r="A142" s="6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62"/>
      <c r="AB142" s="3"/>
      <c r="AC142" s="85"/>
      <c r="AD142" s="85"/>
      <c r="AE142" s="85"/>
      <c r="AF142" s="84"/>
      <c r="AG142" s="84"/>
      <c r="AH142" s="84"/>
      <c r="AI142" s="93"/>
      <c r="AJ142" s="93"/>
      <c r="AK142" s="85"/>
      <c r="AL142" s="85"/>
      <c r="AM142" s="85"/>
      <c r="AN142" s="85"/>
      <c r="AO142" s="84"/>
      <c r="AP142" s="84"/>
      <c r="AQ142" s="84"/>
      <c r="AR142" s="62"/>
    </row>
    <row r="143" spans="1:44" s="8" customFormat="1" ht="15.75" customHeight="1" thickBot="1">
      <c r="A143" s="6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62"/>
      <c r="AB143" s="3"/>
      <c r="AC143" s="85"/>
      <c r="AD143" s="85"/>
      <c r="AE143" s="85"/>
      <c r="AF143" s="84"/>
      <c r="AG143" s="84"/>
      <c r="AH143" s="84"/>
      <c r="AI143" s="93"/>
      <c r="AJ143" s="93"/>
      <c r="AK143" s="85"/>
      <c r="AL143" s="85"/>
      <c r="AM143" s="85"/>
      <c r="AN143" s="85"/>
      <c r="AO143" s="84"/>
      <c r="AP143" s="84"/>
      <c r="AQ143" s="84"/>
      <c r="AR143" s="62"/>
    </row>
    <row r="144" spans="1:44" s="8" customFormat="1" ht="36" customHeight="1">
      <c r="A144" s="68"/>
      <c r="B144" s="50"/>
      <c r="C144" s="50"/>
      <c r="D144" s="50"/>
      <c r="E144" s="50"/>
      <c r="F144" s="50"/>
      <c r="G144" s="5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62"/>
      <c r="AB144" s="3"/>
      <c r="AC144" s="274" t="s">
        <v>79</v>
      </c>
      <c r="AD144" s="274"/>
      <c r="AE144" s="274"/>
      <c r="AF144" s="84"/>
      <c r="AG144" s="275" t="str">
        <f>E137&amp;" "&amp;B135&amp;" from "&amp;E138&amp;" "&amp;B136</f>
        <v>111 Records selected for extraction from 107 Original studies</v>
      </c>
      <c r="AH144" s="276"/>
      <c r="AI144" s="277"/>
      <c r="AJ144" s="93"/>
      <c r="AK144" s="85"/>
      <c r="AL144" s="85"/>
      <c r="AM144" s="85"/>
      <c r="AN144" s="85"/>
      <c r="AO144" s="84"/>
      <c r="AP144" s="84"/>
      <c r="AQ144" s="84"/>
      <c r="AR144" s="62"/>
    </row>
    <row r="145" spans="1:44" s="8" customFormat="1" ht="15.75" customHeight="1">
      <c r="A145" s="6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62"/>
      <c r="AB145" s="3"/>
      <c r="AC145" s="85"/>
      <c r="AD145" s="85"/>
      <c r="AE145" s="85"/>
      <c r="AF145" s="84"/>
      <c r="AG145" s="278"/>
      <c r="AH145" s="279"/>
      <c r="AI145" s="280"/>
      <c r="AJ145" s="93"/>
      <c r="AK145" s="85"/>
      <c r="AL145" s="85"/>
      <c r="AM145" s="85"/>
      <c r="AN145" s="85"/>
      <c r="AO145" s="84"/>
      <c r="AP145" s="84"/>
      <c r="AQ145" s="84"/>
      <c r="AR145" s="62"/>
    </row>
    <row r="146" spans="1:44" s="8" customFormat="1" ht="15.75" customHeight="1" thickBot="1">
      <c r="A146" s="6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62"/>
      <c r="AB146" s="3"/>
      <c r="AC146" s="85"/>
      <c r="AD146" s="85"/>
      <c r="AE146" s="85"/>
      <c r="AF146" s="85"/>
      <c r="AG146" s="281"/>
      <c r="AH146" s="282"/>
      <c r="AI146" s="283"/>
      <c r="AJ146" s="93"/>
      <c r="AK146" s="85"/>
      <c r="AL146" s="85"/>
      <c r="AM146" s="85"/>
      <c r="AN146" s="85"/>
      <c r="AO146" s="85"/>
      <c r="AP146" s="85"/>
      <c r="AQ146" s="85"/>
      <c r="AR146" s="62"/>
    </row>
    <row r="147" spans="1:44" s="8" customFormat="1" ht="15.75" customHeight="1">
      <c r="A147" s="6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62"/>
      <c r="AB147" s="3"/>
      <c r="AR147" s="62"/>
    </row>
    <row r="148" spans="1:44" s="8" customFormat="1" ht="15.75" customHeight="1">
      <c r="A148" s="68"/>
      <c r="F148" s="49"/>
      <c r="G148" s="49"/>
      <c r="AA148" s="60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62"/>
    </row>
    <row r="149" spans="1:44">
      <c r="A149" s="68"/>
      <c r="B149" s="49"/>
      <c r="C149" s="49"/>
      <c r="D149" s="49"/>
      <c r="E149" s="49"/>
      <c r="F149" s="49"/>
      <c r="G149" s="49"/>
      <c r="J149" s="69"/>
      <c r="K149" s="69"/>
      <c r="L149" s="69"/>
      <c r="M149" s="69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54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62"/>
    </row>
    <row r="150" spans="1:44" s="8" customFormat="1" ht="15.75" customHeight="1" thickBot="1">
      <c r="A150" s="98"/>
      <c r="B150" s="99"/>
      <c r="C150" s="99"/>
      <c r="D150" s="99"/>
      <c r="E150" s="99"/>
      <c r="F150" s="99"/>
      <c r="G150" s="99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1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2"/>
    </row>
    <row r="151" spans="1:44" s="8" customFormat="1" ht="15.75" customHeight="1">
      <c r="A151" s="2"/>
      <c r="B151" s="49"/>
      <c r="C151" s="49"/>
      <c r="D151" s="49"/>
      <c r="E151" s="49"/>
      <c r="F151" s="49"/>
      <c r="G151" s="4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49"/>
      <c r="V151" s="3"/>
      <c r="W151" s="3"/>
      <c r="X151" s="3"/>
      <c r="Y151" s="3"/>
      <c r="Z151" s="3"/>
      <c r="AA151" s="3"/>
      <c r="AB151" s="3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</row>
    <row r="152" spans="1:44" s="8" customFormat="1" ht="15.75" customHeight="1">
      <c r="A152" s="2"/>
      <c r="B152" s="49"/>
      <c r="C152" s="49"/>
      <c r="D152" s="49"/>
      <c r="E152" s="49"/>
      <c r="F152" s="49"/>
      <c r="G152" s="4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49"/>
      <c r="V152" s="3"/>
      <c r="W152" s="3"/>
      <c r="X152" s="3"/>
      <c r="Y152" s="3"/>
      <c r="Z152" s="3"/>
      <c r="AA152" s="3"/>
      <c r="AB152" s="3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</row>
    <row r="153" spans="1:44" s="8" customFormat="1" ht="15.75" customHeight="1">
      <c r="A153" s="2"/>
      <c r="B153" s="49"/>
      <c r="C153" s="49"/>
      <c r="D153" s="49"/>
      <c r="E153" s="49"/>
      <c r="F153" s="49"/>
      <c r="G153" s="4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49"/>
      <c r="V153" s="3"/>
      <c r="W153" s="3"/>
      <c r="X153" s="3"/>
      <c r="Y153" s="3"/>
      <c r="Z153" s="3"/>
      <c r="AA153" s="3"/>
      <c r="AB153" s="3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</row>
    <row r="154" spans="1:44" s="8" customFormat="1" ht="15.75" customHeight="1">
      <c r="A154" s="2"/>
      <c r="B154" s="49"/>
      <c r="C154" s="49"/>
      <c r="D154" s="49"/>
      <c r="E154" s="49"/>
      <c r="F154" s="49"/>
      <c r="G154" s="4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49"/>
      <c r="V154" s="3"/>
      <c r="W154" s="3"/>
      <c r="X154" s="3"/>
      <c r="Y154" s="3"/>
      <c r="Z154" s="3"/>
      <c r="AA154" s="3"/>
      <c r="AB154" s="3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</row>
    <row r="155" spans="1:44" s="8" customFormat="1" ht="15.75" customHeight="1">
      <c r="A155" s="2"/>
      <c r="B155" s="49"/>
      <c r="C155" s="49"/>
      <c r="D155" s="49"/>
      <c r="E155" s="49"/>
      <c r="F155" s="49"/>
      <c r="G155" s="4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49"/>
      <c r="V155" s="3"/>
      <c r="W155" s="3"/>
      <c r="X155" s="3"/>
      <c r="Y155" s="3"/>
      <c r="Z155" s="3"/>
      <c r="AA155" s="3"/>
      <c r="AB155" s="3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</row>
    <row r="156" spans="1:44" s="8" customFormat="1" ht="15.75" customHeight="1">
      <c r="A156" s="2"/>
      <c r="F156" s="49"/>
      <c r="G156" s="4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49"/>
      <c r="V156" s="3"/>
      <c r="W156" s="3"/>
      <c r="X156" s="3"/>
      <c r="Y156" s="3"/>
      <c r="Z156" s="3"/>
      <c r="AA156" s="3"/>
      <c r="AB156" s="3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</row>
    <row r="157" spans="1:44" s="8" customFormat="1" ht="15.75" customHeight="1">
      <c r="A157" s="2"/>
      <c r="F157" s="49"/>
      <c r="G157" s="4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49"/>
      <c r="V157" s="3"/>
      <c r="W157" s="3"/>
      <c r="X157" s="3"/>
      <c r="Y157" s="3"/>
      <c r="Z157" s="3"/>
      <c r="AA157" s="3"/>
      <c r="AB157" s="3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</row>
    <row r="158" spans="1:44" s="8" customFormat="1" ht="15.75" customHeight="1">
      <c r="A158" s="2"/>
      <c r="B158" s="49"/>
      <c r="C158" s="49"/>
      <c r="D158" s="49"/>
      <c r="E158" s="49"/>
      <c r="F158" s="49"/>
      <c r="G158" s="4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49"/>
      <c r="V158" s="3"/>
      <c r="W158" s="3"/>
      <c r="X158" s="3"/>
      <c r="Y158" s="3"/>
      <c r="Z158" s="3"/>
      <c r="AA158" s="3"/>
      <c r="AB158" s="3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</row>
    <row r="159" spans="1:44" s="8" customFormat="1" ht="15.75" customHeight="1">
      <c r="A159" s="2"/>
      <c r="B159" s="49"/>
      <c r="C159" s="49"/>
      <c r="D159" s="49"/>
      <c r="E159" s="49"/>
      <c r="F159" s="49"/>
      <c r="G159" s="4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9"/>
      <c r="V159" s="3"/>
      <c r="W159" s="3"/>
      <c r="X159" s="3"/>
      <c r="Y159" s="3"/>
      <c r="Z159" s="3"/>
      <c r="AA159" s="3"/>
      <c r="AB159" s="3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</row>
    <row r="160" spans="1:44" s="8" customFormat="1" ht="15.75" customHeight="1">
      <c r="A160" s="2"/>
      <c r="B160" s="49"/>
      <c r="C160" s="49"/>
      <c r="D160" s="49"/>
      <c r="E160" s="49"/>
      <c r="F160" s="49"/>
      <c r="G160" s="4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49"/>
      <c r="V160" s="3"/>
      <c r="W160" s="3"/>
      <c r="X160" s="3"/>
      <c r="Y160" s="3"/>
      <c r="Z160" s="3"/>
      <c r="AA160" s="3"/>
      <c r="AB160" s="3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</row>
    <row r="161" spans="1:44" s="8" customFormat="1" ht="15.75" customHeight="1">
      <c r="A161" s="2"/>
      <c r="B161" s="49"/>
      <c r="C161" s="49"/>
      <c r="D161" s="49"/>
      <c r="E161" s="49"/>
      <c r="F161" s="49"/>
      <c r="G161" s="4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49"/>
      <c r="V161" s="3"/>
      <c r="W161" s="3"/>
      <c r="X161" s="3"/>
      <c r="Y161" s="3"/>
      <c r="Z161" s="3"/>
      <c r="AA161" s="3"/>
      <c r="AB161" s="3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</row>
    <row r="162" spans="1:44" s="8" customFormat="1" ht="15.75" customHeight="1">
      <c r="A162" s="2"/>
      <c r="B162" s="49"/>
      <c r="C162" s="49"/>
      <c r="D162" s="49"/>
      <c r="E162" s="49"/>
      <c r="F162" s="49"/>
      <c r="G162" s="4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49"/>
      <c r="V162" s="3"/>
      <c r="W162" s="3"/>
      <c r="X162" s="3"/>
      <c r="Y162" s="3"/>
      <c r="Z162" s="3"/>
      <c r="AA162" s="3"/>
      <c r="AB162" s="3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</row>
    <row r="163" spans="1:44" s="8" customFormat="1" ht="15.75" customHeight="1">
      <c r="A163" s="2"/>
      <c r="B163" s="49"/>
      <c r="C163" s="49"/>
      <c r="D163" s="49"/>
      <c r="E163" s="49"/>
      <c r="F163" s="49"/>
      <c r="G163" s="4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49"/>
      <c r="V163" s="3"/>
      <c r="W163" s="3"/>
      <c r="X163" s="3"/>
      <c r="Y163" s="3"/>
      <c r="Z163" s="3"/>
      <c r="AA163" s="3"/>
      <c r="AB163" s="3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</row>
    <row r="164" spans="1:44" s="8" customFormat="1" ht="15.75" customHeight="1">
      <c r="A164" s="2"/>
      <c r="B164" s="49"/>
      <c r="C164" s="49"/>
      <c r="D164" s="49"/>
      <c r="E164" s="49"/>
      <c r="F164" s="49"/>
      <c r="G164" s="4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9"/>
      <c r="V164" s="3"/>
      <c r="W164" s="3"/>
      <c r="X164" s="3"/>
      <c r="Y164" s="3"/>
      <c r="Z164" s="3"/>
      <c r="AA164" s="3"/>
      <c r="AB164" s="3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</row>
    <row r="165" spans="1:44" s="8" customFormat="1" ht="15.75" customHeight="1">
      <c r="A165" s="2"/>
      <c r="B165" s="49"/>
      <c r="C165" s="49"/>
      <c r="D165" s="49"/>
      <c r="E165" s="49"/>
      <c r="F165" s="49"/>
      <c r="G165" s="4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49"/>
      <c r="V165" s="3"/>
      <c r="W165" s="3"/>
      <c r="X165" s="3"/>
      <c r="Y165" s="3"/>
      <c r="Z165" s="3"/>
      <c r="AA165" s="3"/>
      <c r="AB165" s="3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</row>
    <row r="166" spans="1:44" s="8" customFormat="1" ht="15.75" customHeight="1">
      <c r="A166" s="2"/>
      <c r="B166" s="49"/>
      <c r="C166" s="49"/>
      <c r="D166" s="49"/>
      <c r="E166" s="49"/>
      <c r="F166" s="49"/>
      <c r="G166" s="4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9"/>
      <c r="V166" s="3"/>
      <c r="W166" s="3"/>
      <c r="X166" s="3"/>
      <c r="Y166" s="3"/>
      <c r="Z166" s="3"/>
      <c r="AA166" s="3"/>
      <c r="AB166" s="3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</row>
    <row r="167" spans="1:44" s="8" customFormat="1" ht="15.75" customHeight="1">
      <c r="A167" s="2"/>
      <c r="B167" s="49"/>
      <c r="C167" s="49"/>
      <c r="D167" s="49"/>
      <c r="E167" s="49"/>
      <c r="F167" s="49"/>
      <c r="G167" s="4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49"/>
      <c r="V167" s="3"/>
      <c r="W167" s="3"/>
      <c r="X167" s="3"/>
      <c r="Y167" s="3"/>
      <c r="Z167" s="3"/>
      <c r="AA167" s="3"/>
      <c r="AB167" s="3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</row>
    <row r="168" spans="1:44" s="8" customFormat="1" ht="15.75" customHeight="1">
      <c r="A168" s="2"/>
      <c r="B168" s="49"/>
      <c r="C168" s="49"/>
      <c r="D168" s="49"/>
      <c r="E168" s="49"/>
      <c r="F168" s="49"/>
      <c r="G168" s="4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49"/>
      <c r="V168" s="3"/>
      <c r="W168" s="3"/>
      <c r="X168" s="3"/>
      <c r="Y168" s="3"/>
      <c r="Z168" s="3"/>
      <c r="AA168" s="3"/>
      <c r="AB168" s="3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</row>
    <row r="169" spans="1:44" s="8" customFormat="1" ht="15.75" customHeight="1">
      <c r="A169" s="2"/>
      <c r="B169" s="49"/>
      <c r="C169" s="49"/>
      <c r="D169" s="49"/>
      <c r="E169" s="49"/>
      <c r="F169" s="49"/>
      <c r="G169" s="4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9"/>
      <c r="V169" s="3"/>
      <c r="W169" s="3"/>
      <c r="X169" s="3"/>
      <c r="Y169" s="3"/>
      <c r="Z169" s="3"/>
      <c r="AA169" s="3"/>
      <c r="AB169" s="3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</row>
    <row r="170" spans="1:44" s="8" customFormat="1" ht="15.75" customHeight="1">
      <c r="A170" s="2"/>
      <c r="B170" s="49"/>
      <c r="C170" s="49"/>
      <c r="D170" s="49"/>
      <c r="E170" s="49"/>
      <c r="F170" s="49"/>
      <c r="G170" s="4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49"/>
      <c r="V170" s="3"/>
      <c r="W170" s="3"/>
      <c r="X170" s="3"/>
      <c r="Y170" s="3"/>
      <c r="Z170" s="3"/>
      <c r="AA170" s="3"/>
      <c r="AB170" s="3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</row>
    <row r="171" spans="1:44" s="8" customFormat="1" ht="15.75" customHeight="1">
      <c r="A171" s="2"/>
      <c r="B171" s="49"/>
      <c r="C171" s="49"/>
      <c r="D171" s="49"/>
      <c r="E171" s="49"/>
      <c r="F171" s="49"/>
      <c r="G171" s="4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49"/>
      <c r="V171" s="3"/>
      <c r="W171" s="3"/>
      <c r="X171" s="3"/>
      <c r="Y171" s="3"/>
      <c r="Z171" s="3"/>
      <c r="AA171" s="3"/>
      <c r="AB171" s="3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</row>
    <row r="172" spans="1:44" s="8" customFormat="1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</row>
    <row r="173" spans="1:44" s="8" customFormat="1" ht="15.4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</row>
    <row r="174" spans="1:44" s="8" customFormat="1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</row>
    <row r="175" spans="1:44" s="8" customFormat="1" ht="26.6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</row>
    <row r="176" spans="1:44" s="8" customFormat="1" ht="15.4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</row>
    <row r="177" spans="1:44" s="8" customFormat="1" ht="15.4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</row>
    <row r="178" spans="1:44" s="8" customFormat="1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</row>
    <row r="179" spans="1:44" s="8" customFormat="1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</row>
    <row r="180" spans="1:44" s="8" customFormat="1" ht="15.4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</row>
    <row r="181" spans="1:44" s="8" customFormat="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</row>
    <row r="182" spans="1:44" s="8" customFormat="1" ht="15.4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</row>
    <row r="183" spans="1:44" s="8" customFormat="1" ht="15.4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</row>
    <row r="184" spans="1:44" s="8" customFormat="1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</row>
    <row r="185" spans="1:44" s="8" customFormat="1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</row>
    <row r="186" spans="1:44" s="8" customFormat="1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</row>
    <row r="187" spans="1:44" s="8" customFormat="1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</row>
    <row r="188" spans="1:44" s="8" customFormat="1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</row>
    <row r="189" spans="1:44" s="8" customFormat="1" ht="15.4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</row>
    <row r="190" spans="1:44" s="8" customFormat="1" ht="15.4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</row>
    <row r="191" spans="1:44" s="8" customFormat="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</row>
    <row r="192" spans="1:44" s="8" customFormat="1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</row>
    <row r="193" spans="1:44" s="8" customFormat="1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</row>
    <row r="194" spans="1:44" s="8" customFormat="1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</row>
    <row r="195" spans="1:44" s="8" customFormat="1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</row>
    <row r="196" spans="1:44" s="8" customFormat="1" ht="15.4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</row>
    <row r="197" spans="1:44" ht="15.4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</row>
    <row r="198" spans="1:44" ht="15.4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</row>
    <row r="199" spans="1:44" ht="15.4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</row>
    <row r="200" spans="1:44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</row>
    <row r="201" spans="1:44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</row>
    <row r="202" spans="1:44" ht="1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</row>
    <row r="203" spans="1:44" ht="36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</row>
    <row r="204" spans="1:44" s="51" customFormat="1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</row>
    <row r="205" spans="1:44" s="51" customFormat="1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</row>
    <row r="206" spans="1:44" s="51" customFormat="1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</row>
    <row r="207" spans="1:44" s="51" customFormat="1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</row>
    <row r="208" spans="1:44" s="51" customFormat="1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</row>
    <row r="209" spans="1:44" s="51" customFormat="1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</row>
    <row r="210" spans="1:44" s="51" customFormat="1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</row>
    <row r="211" spans="1:44" s="51" customFormat="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</row>
    <row r="212" spans="1:44" s="51" customFormat="1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</row>
    <row r="213" spans="1:44" s="51" customFormat="1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</row>
    <row r="214" spans="1:44" s="51" customFormat="1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</row>
    <row r="215" spans="1:44" s="51" customFormat="1" ht="15.4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</row>
    <row r="216" spans="1:44" s="51" customFormat="1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</row>
    <row r="217" spans="1:44" s="51" customFormat="1" ht="26.6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</row>
    <row r="218" spans="1:44" s="51" customFormat="1" ht="15.4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</row>
    <row r="219" spans="1:44" s="51" customFormat="1" ht="15.4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</row>
    <row r="220" spans="1:44" s="6" customFormat="1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</row>
    <row r="221" spans="1:44" s="6" customFormat="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</row>
    <row r="222" spans="1:44" s="6" customFormat="1" ht="15.4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</row>
    <row r="223" spans="1:44" s="8" customFormat="1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</row>
    <row r="224" spans="1:44" s="6" customFormat="1" ht="15.4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</row>
    <row r="225" spans="1:44" s="6" customFormat="1" ht="15.4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</row>
    <row r="226" spans="1:44" s="6" customFormat="1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</row>
    <row r="227" spans="1:44" s="6" customFormat="1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</row>
    <row r="228" spans="1:44" s="6" customFormat="1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</row>
    <row r="229" spans="1:44" s="6" customFormat="1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</row>
    <row r="230" spans="1:44" s="6" customFormat="1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</row>
    <row r="231" spans="1:44" s="6" customFormat="1" ht="15.4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</row>
    <row r="232" spans="1:44" s="6" customFormat="1" ht="15.4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</row>
    <row r="233" spans="1:44" s="6" customFormat="1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</row>
    <row r="234" spans="1:44" s="6" customFormat="1" ht="1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</row>
    <row r="235" spans="1:44" s="6" customFormat="1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</row>
    <row r="236" spans="1:44" s="6" customFormat="1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</row>
    <row r="237" spans="1:44" s="6" customFormat="1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</row>
    <row r="238" spans="1:44" ht="15.4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</row>
    <row r="239" spans="1:44" ht="15.4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</row>
    <row r="240" spans="1:44" ht="15.4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</row>
    <row r="241" spans="1:44" s="50" customFormat="1" ht="15.4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</row>
    <row r="242" spans="1:44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</row>
    <row r="243" spans="1:44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</row>
    <row r="244" spans="1: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</row>
    <row r="245" spans="1:44" s="50" customFormat="1" ht="31.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</row>
    <row r="246" spans="1:44" s="52" customFormat="1" ht="31.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</row>
    <row r="247" spans="1:44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</row>
    <row r="248" spans="1:44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</row>
    <row r="249" spans="1:44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</row>
    <row r="250" spans="1:44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</row>
    <row r="251" spans="1:44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</row>
    <row r="252" spans="1:44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</row>
    <row r="253" spans="1:44" ht="1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</row>
    <row r="254" spans="1:44" ht="1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</row>
    <row r="255" spans="1:44" ht="1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</row>
    <row r="256" spans="1:44" s="50" customFormat="1" ht="15.4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</row>
    <row r="257" spans="1:44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</row>
    <row r="258" spans="1:44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</row>
    <row r="259" spans="1:44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</row>
    <row r="260" spans="1:44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</row>
    <row r="261" spans="1:44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</row>
    <row r="262" spans="1:44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</row>
    <row r="263" spans="1:44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</row>
    <row r="264" spans="1:4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</row>
    <row r="265" spans="1:44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</row>
    <row r="266" spans="1:44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</row>
    <row r="267" spans="1:44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</row>
    <row r="268" spans="1:44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</row>
    <row r="269" spans="1:44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</row>
    <row r="270" spans="1:44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</row>
    <row r="271" spans="1:44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</row>
    <row r="272" spans="1:44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</row>
    <row r="273" spans="1:44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</row>
    <row r="274" spans="1:4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</row>
    <row r="275" spans="1:44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</row>
    <row r="276" spans="1:44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</row>
    <row r="277" spans="1:44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</row>
    <row r="278" spans="1:44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</row>
    <row r="279" spans="1:44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</row>
    <row r="280" spans="1:44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</row>
    <row r="281" spans="1:44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</row>
    <row r="282" spans="1:44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</row>
    <row r="283" spans="1:44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</row>
    <row r="284" spans="1:4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</row>
    <row r="285" spans="1:44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</row>
    <row r="286" spans="1:44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</row>
    <row r="287" spans="1:44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</row>
    <row r="288" spans="1:44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</row>
    <row r="289" spans="1:44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</row>
    <row r="290" spans="1:44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</row>
    <row r="291" spans="1:44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</row>
    <row r="292" spans="1:44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</row>
    <row r="293" spans="1:44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</row>
    <row r="294" spans="1:4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</row>
    <row r="295" spans="1:44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</row>
    <row r="296" spans="1:44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</row>
    <row r="297" spans="1:44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</row>
    <row r="298" spans="1:44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</row>
    <row r="299" spans="1:44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</row>
    <row r="300" spans="1:44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</row>
    <row r="301" spans="1:44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</row>
    <row r="302" spans="1:44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</row>
    <row r="303" spans="1:44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</row>
    <row r="304" spans="1:4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</row>
    <row r="305" spans="1:44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</row>
    <row r="306" spans="1:44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</row>
    <row r="307" spans="1:44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</row>
    <row r="308" spans="1:44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</row>
    <row r="309" spans="1:44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</row>
    <row r="310" spans="1:44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</row>
    <row r="311" spans="1:44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</row>
    <row r="312" spans="1:44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</row>
    <row r="313" spans="1:44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</row>
    <row r="314" spans="1:4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</row>
    <row r="315" spans="1:44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</row>
    <row r="316" spans="1:44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</row>
    <row r="317" spans="1:44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</row>
    <row r="318" spans="1:44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</row>
    <row r="319" spans="1:44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</row>
    <row r="320" spans="1:44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</row>
    <row r="321" spans="1:44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</row>
    <row r="322" spans="1:44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</row>
    <row r="323" spans="1:44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</row>
    <row r="324" spans="1:4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</row>
    <row r="325" spans="1:44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</row>
    <row r="326" spans="1:44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</row>
    <row r="327" spans="1:44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</row>
    <row r="328" spans="1:44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</row>
    <row r="329" spans="1:44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</row>
    <row r="330" spans="1:44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</row>
    <row r="331" spans="1:44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</row>
    <row r="332" spans="1:44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</row>
    <row r="333" spans="1:44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</row>
    <row r="334" spans="1:4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</row>
    <row r="335" spans="1:44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</row>
    <row r="336" spans="1:44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</row>
    <row r="337" spans="1:44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</row>
    <row r="338" spans="1:44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</row>
    <row r="339" spans="1:44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</row>
    <row r="340" spans="1:44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</row>
    <row r="341" spans="1:44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</row>
    <row r="342" spans="1:44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</row>
    <row r="343" spans="1:44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</row>
    <row r="344" spans="1: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</row>
    <row r="345" spans="1:44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</row>
    <row r="346" spans="1:44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</row>
    <row r="347" spans="1:44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</row>
    <row r="348" spans="1:44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</row>
    <row r="349" spans="1:44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</row>
    <row r="350" spans="1:44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</row>
    <row r="351" spans="1:44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</row>
    <row r="352" spans="1:44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</row>
    <row r="353" spans="1:44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</row>
    <row r="354" spans="1:4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</row>
    <row r="355" spans="1:44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</row>
    <row r="356" spans="1:44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</row>
    <row r="357" spans="1:44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</row>
    <row r="358" spans="1:44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</row>
    <row r="359" spans="1:44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</row>
    <row r="360" spans="1:44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</row>
    <row r="361" spans="1:44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</row>
    <row r="362" spans="1:44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</row>
    <row r="363" spans="1:44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</row>
    <row r="364" spans="1:4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</row>
    <row r="365" spans="1:44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</row>
    <row r="366" spans="1:44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</row>
    <row r="367" spans="1:44">
      <c r="A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</row>
    <row r="368" spans="1:44">
      <c r="A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</row>
    <row r="369" spans="1:44">
      <c r="A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</row>
    <row r="370" spans="1:44">
      <c r="A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</row>
    <row r="371" spans="1:44">
      <c r="A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</row>
    <row r="372" spans="1:44">
      <c r="A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</row>
    <row r="373" spans="1:44">
      <c r="A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</row>
    <row r="374" spans="1:44">
      <c r="A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</row>
    <row r="375" spans="1:44">
      <c r="A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</row>
    <row r="376" spans="1:44">
      <c r="A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</row>
    <row r="377" spans="1:44">
      <c r="A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</row>
    <row r="378" spans="1:44">
      <c r="A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</row>
    <row r="379" spans="1:44">
      <c r="A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</row>
    <row r="380" spans="1:44">
      <c r="A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</row>
    <row r="381" spans="1:44">
      <c r="A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</row>
    <row r="382" spans="1:44">
      <c r="A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</row>
    <row r="383" spans="1:44">
      <c r="A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</row>
    <row r="384" spans="1:44">
      <c r="A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</row>
    <row r="385" spans="1:44">
      <c r="A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</row>
    <row r="386" spans="1:44">
      <c r="A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</row>
    <row r="387" spans="1:44">
      <c r="A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</row>
    <row r="388" spans="1:44">
      <c r="A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</row>
    <row r="389" spans="1:44">
      <c r="A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</row>
    <row r="390" spans="1:44">
      <c r="A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</row>
    <row r="391" spans="1:44">
      <c r="A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</row>
    <row r="392" spans="1:44">
      <c r="A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</row>
    <row r="393" spans="1:44">
      <c r="A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</row>
    <row r="394" spans="1:44">
      <c r="A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</row>
    <row r="395" spans="1:44">
      <c r="A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</row>
    <row r="396" spans="1:44">
      <c r="A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</row>
  </sheetData>
  <mergeCells count="59">
    <mergeCell ref="AC7:AD10"/>
    <mergeCell ref="AL7:AM10"/>
    <mergeCell ref="AF10:AH13"/>
    <mergeCell ref="AO10:AQ13"/>
    <mergeCell ref="AC15:AD16"/>
    <mergeCell ref="AF15:AH21"/>
    <mergeCell ref="AL15:AM16"/>
    <mergeCell ref="AO15:AQ21"/>
    <mergeCell ref="AC23:AD24"/>
    <mergeCell ref="AF23:AH29"/>
    <mergeCell ref="AL23:AM24"/>
    <mergeCell ref="AO23:AQ29"/>
    <mergeCell ref="AC31:AD32"/>
    <mergeCell ref="AF31:AH36"/>
    <mergeCell ref="AL31:AM32"/>
    <mergeCell ref="AO31:AQ36"/>
    <mergeCell ref="AC75:AD76"/>
    <mergeCell ref="AF75:AH81"/>
    <mergeCell ref="AL75:AM76"/>
    <mergeCell ref="AO75:AQ81"/>
    <mergeCell ref="AC38:AD40"/>
    <mergeCell ref="AL38:AM40"/>
    <mergeCell ref="AG43:AI45"/>
    <mergeCell ref="AC59:AD62"/>
    <mergeCell ref="AL59:AM62"/>
    <mergeCell ref="AF62:AH65"/>
    <mergeCell ref="AO62:AQ65"/>
    <mergeCell ref="AC67:AD68"/>
    <mergeCell ref="AF67:AH73"/>
    <mergeCell ref="AL67:AM68"/>
    <mergeCell ref="AO67:AQ73"/>
    <mergeCell ref="AO111:AQ114"/>
    <mergeCell ref="AC83:AD84"/>
    <mergeCell ref="AF83:AH88"/>
    <mergeCell ref="AL83:AM84"/>
    <mergeCell ref="AO83:AQ88"/>
    <mergeCell ref="AC90:AD92"/>
    <mergeCell ref="AL90:AM92"/>
    <mergeCell ref="I94:L94"/>
    <mergeCell ref="AG95:AI97"/>
    <mergeCell ref="AC108:AD111"/>
    <mergeCell ref="AL108:AM111"/>
    <mergeCell ref="AF111:AH114"/>
    <mergeCell ref="AO132:AQ137"/>
    <mergeCell ref="AC139:AD141"/>
    <mergeCell ref="AL139:AM141"/>
    <mergeCell ref="AC116:AD117"/>
    <mergeCell ref="AF116:AH122"/>
    <mergeCell ref="AL116:AM117"/>
    <mergeCell ref="AO116:AQ122"/>
    <mergeCell ref="AC124:AD125"/>
    <mergeCell ref="AF124:AH130"/>
    <mergeCell ref="AL124:AM125"/>
    <mergeCell ref="AO124:AQ130"/>
    <mergeCell ref="AC144:AE144"/>
    <mergeCell ref="AG144:AI146"/>
    <mergeCell ref="AC132:AD133"/>
    <mergeCell ref="AF132:AH137"/>
    <mergeCell ref="AL132:AM13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67871d-e92d-4bec-a268-edb541a91654">
      <Terms xmlns="http://schemas.microsoft.com/office/infopath/2007/PartnerControls"/>
    </lcf76f155ced4ddcb4097134ff3c332f>
    <TaxCatchAll xmlns="4654e9f1-a236-4d55-b6c2-932c37e5d1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5" ma:contentTypeDescription="Create a new document." ma:contentTypeScope="" ma:versionID="aad8b0e827a3cbb82db805bd49dada19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f1addc3745f171cb8e6bf468ebd5ceb5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c94b2f8-43cf-4c65-9941-920c0affe5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850fd0b-bf76-4137-9d5e-288c4939f2ca}" ma:internalName="TaxCatchAll" ma:showField="CatchAllData" ma:web="4654e9f1-a236-4d55-b6c2-932c37e5d1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2FAAE8-D938-45D0-94D6-ADB6853DB8F2}"/>
</file>

<file path=customXml/itemProps2.xml><?xml version="1.0" encoding="utf-8"?>
<ds:datastoreItem xmlns:ds="http://schemas.openxmlformats.org/officeDocument/2006/customXml" ds:itemID="{B8769737-6BC0-4D40-BC14-F6381A10F7BF}"/>
</file>

<file path=customXml/itemProps3.xml><?xml version="1.0" encoding="utf-8"?>
<ds:datastoreItem xmlns:ds="http://schemas.openxmlformats.org/officeDocument/2006/customXml" ds:itemID="{2BFA7F05-B7EB-4756-A9A5-A4EB3E1F2D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Junhan Liu</cp:lastModifiedBy>
  <cp:revision/>
  <dcterms:created xsi:type="dcterms:W3CDTF">2022-01-05T14:50:27Z</dcterms:created>
  <dcterms:modified xsi:type="dcterms:W3CDTF">2022-01-05T14:50:27Z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0x010100BBCC0D8A7D6FE0469D1BA865BCA834CE</vt:lpwstr>
  </property>
  <property fmtid="{D5CDD505-2E9C-101B-9397-08002B2CF9AE}" pid="5" name="ae_c" linkTarget="prop_ae_c">
    <vt:lpwstr>#REF!</vt:lpwstr>
  </property>
  <property fmtid="{D5CDD505-2E9C-101B-9397-08002B2CF9AE}" pid="6" name="AE_t" linkTarget="prop_AE_t">
    <vt:lpwstr>#REF!</vt:lpwstr>
  </property>
</Properties>
</file>